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Table_outputs\2022\Final\"/>
    </mc:Choice>
  </mc:AlternateContent>
  <xr:revisionPtr revIDLastSave="0" documentId="13_ncr:1_{BA62C66B-BD3E-46D0-8505-C16270388B45}" xr6:coauthVersionLast="47" xr6:coauthVersionMax="47" xr10:uidLastSave="{00000000-0000-0000-0000-000000000000}"/>
  <bookViews>
    <workbookView xWindow="10875" yWindow="5175" windowWidth="37305" windowHeight="18210" xr2:uid="{00000000-000D-0000-FFFF-FFFF00000000}"/>
  </bookViews>
  <sheets>
    <sheet name="Contents" sheetId="8" r:id="rId1"/>
    <sheet name="Table 3" sheetId="9" r:id="rId2"/>
    <sheet name="Index" sheetId="7" r:id="rId3"/>
    <sheet name="Data1" sheetId="1" r:id="rId4"/>
    <sheet name="Data2" sheetId="2" r:id="rId5"/>
    <sheet name="Data3" sheetId="3" r:id="rId6"/>
    <sheet name="Data4" sheetId="4" r:id="rId7"/>
    <sheet name="Data5" sheetId="5" r:id="rId8"/>
  </sheets>
  <definedNames>
    <definedName name="_xlnm._FilterDatabase" localSheetId="3" hidden="1">Data1!$B$10:$B$71</definedName>
    <definedName name="_xlnm._FilterDatabase" localSheetId="6" hidden="1">Data4!$G$1:$G$71</definedName>
    <definedName name="A129177478R">Data4!$FL$1:$FL$10,Data4!$FL$15:$FL$71</definedName>
    <definedName name="A129177478R_Data">Data4!$FL$15:$FL$71</definedName>
    <definedName name="A129177478R_Latest">Data4!$FL$71</definedName>
    <definedName name="A129177482F">Data4!$FS$1:$FS$10,Data4!$FS$29:$FS$71</definedName>
    <definedName name="A129177482F_Data">Data4!$FS$29:$FS$71</definedName>
    <definedName name="A129177482F_Latest">Data4!$FS$71</definedName>
    <definedName name="A129177486R">Data4!$FV$1:$FV$10,Data4!$FV$29:$FV$71</definedName>
    <definedName name="A129177486R_Data">Data4!$FV$29:$FV$71</definedName>
    <definedName name="A129177486R_Latest">Data4!$FV$71</definedName>
    <definedName name="A129177490F">Data4!$FZ$1:$FZ$10,Data4!$FZ$29:$FZ$71</definedName>
    <definedName name="A129177490F_Data">Data4!$FZ$29:$FZ$71</definedName>
    <definedName name="A129177490F_Latest">Data4!$FZ$71</definedName>
    <definedName name="A129177494R">Data4!$GD$1:$GD$10,Data4!$GD$29:$GD$71</definedName>
    <definedName name="A129177494R_Data">Data4!$GD$29:$GD$71</definedName>
    <definedName name="A129177494R_Latest">Data4!$GD$71</definedName>
    <definedName name="A129177498X">Data4!$GQ$1:$GQ$10,Data4!$GQ$17:$GQ$71</definedName>
    <definedName name="A129177498X_Data">Data4!$GQ$17:$GQ$71</definedName>
    <definedName name="A129177498X_Latest">Data4!$GQ$71</definedName>
    <definedName name="A129177502C">Data4!$GW$1:$GW$10,Data4!$GW$15:$GW$71</definedName>
    <definedName name="A129177502C_Data">Data4!$GW$15:$GW$71</definedName>
    <definedName name="A129177502C_Latest">Data4!$GW$71</definedName>
    <definedName name="A129177506L">Data4!$HB$1:$HB$10,Data4!$HB$17:$HB$71</definedName>
    <definedName name="A129177506L_Data">Data4!$HB$17:$HB$71</definedName>
    <definedName name="A129177506L_Latest">Data4!$HB$71</definedName>
    <definedName name="A129177510C">Data4!$HG$1:$HG$10,Data4!$HG$17:$HG$71</definedName>
    <definedName name="A129177510C_Data">Data4!$HG$17:$HG$71</definedName>
    <definedName name="A129177510C_Latest">Data4!$HG$71</definedName>
    <definedName name="A129177514L">Data4!$HS$1:$HS$10,Data4!$HS$29:$HS$71</definedName>
    <definedName name="A129177514L_Data">Data4!$HS$29:$HS$71</definedName>
    <definedName name="A129177514L_Latest">Data4!$HS$71</definedName>
    <definedName name="A129177518W">Data4!$HV$1:$HV$10,Data4!$HV$44:$HV$71</definedName>
    <definedName name="A129177518W_Data">Data4!$HV$44:$HV$71</definedName>
    <definedName name="A129177518W_Latest">Data4!$HV$71</definedName>
    <definedName name="A129177522L">Data4!$HX$1:$HX$10,Data4!$HX$44:$HX$71</definedName>
    <definedName name="A129177522L_Data">Data4!$HX$44:$HX$71</definedName>
    <definedName name="A129177522L_Latest">Data4!$HX$71</definedName>
    <definedName name="A129177526W">Data4!$IC$1:$IC$10,Data4!$IC$29:$IC$71</definedName>
    <definedName name="A129177526W_Data">Data4!$IC$29:$IC$71</definedName>
    <definedName name="A129177526W_Latest">Data4!$IC$71</definedName>
    <definedName name="A129177530L">Data4!$IF$1:$IF$10,Data4!$IF$29:$IF$71</definedName>
    <definedName name="A129177530L_Data">Data4!$IF$29:$IF$71</definedName>
    <definedName name="A129177530L_Latest">Data4!$IF$71</definedName>
    <definedName name="A129177534W">Data4!$IK$1:$IK$10,Data4!$IK$29:$IK$71</definedName>
    <definedName name="A129177534W_Data">Data4!$IK$29:$IK$71</definedName>
    <definedName name="A129177534W_Latest">Data4!$IK$71</definedName>
    <definedName name="A129177538F">Data4!$FM$1:$FM$10,Data4!$FM$17:$FM$71</definedName>
    <definedName name="A129177538F_Data">Data4!$FM$17:$FM$71</definedName>
    <definedName name="A129177538F_Latest">Data4!$FM$71</definedName>
    <definedName name="A129177542W">Data4!$FO$1:$FO$10,Data4!$FO$17:$FO$71</definedName>
    <definedName name="A129177542W_Data">Data4!$FO$17:$FO$71</definedName>
    <definedName name="A129177542W_Latest">Data4!$FO$71</definedName>
    <definedName name="A129177546F">Data4!$GF$1:$GF$10,Data4!$GF$29:$GF$71</definedName>
    <definedName name="A129177546F_Data">Data4!$GF$29:$GF$71</definedName>
    <definedName name="A129177546F_Latest">Data4!$GF$71</definedName>
    <definedName name="A129177550W">Data4!$GS$1:$GS$10,Data4!$GS$15:$GS$71</definedName>
    <definedName name="A129177550W_Data">Data4!$GS$15:$GS$71</definedName>
    <definedName name="A129177550W_Latest">Data4!$GS$71</definedName>
    <definedName name="A129177554F">Data4!$HJ$1:$HJ$10,Data4!$HJ$29:$HJ$71</definedName>
    <definedName name="A129177554F_Data">Data4!$HJ$29:$HJ$71</definedName>
    <definedName name="A129177554F_Latest">Data4!$HJ$71</definedName>
    <definedName name="A129177558R">Data4!$HM$1:$HM$10,Data4!$HM$29:$HM$71</definedName>
    <definedName name="A129177558R_Data">Data4!$HM$29:$HM$71</definedName>
    <definedName name="A129177558R_Latest">Data4!$HM$71</definedName>
    <definedName name="A129177562F">Data4!$HT$1:$HT$10,Data4!$HT$44:$HT$71</definedName>
    <definedName name="A129177562F_Data">Data4!$HT$44:$HT$71</definedName>
    <definedName name="A129177562F_Latest">Data4!$HT$71</definedName>
    <definedName name="A129177566R">Data4!$HW$1:$HW$10,Data4!$HW$44:$HW$71</definedName>
    <definedName name="A129177566R_Data">Data4!$HW$44:$HW$71</definedName>
    <definedName name="A129177566R_Latest">Data4!$HW$71</definedName>
    <definedName name="A129177570F">Data4!$IP$1:$IP$10,Data4!$IP$29:$IP$71</definedName>
    <definedName name="A129177570F_Data">Data4!$IP$29:$IP$71</definedName>
    <definedName name="A129177570F_Latest">Data4!$IP$71</definedName>
    <definedName name="A129177574R">Data5!$C$1:$C$10,Data5!$C$29:$C$71</definedName>
    <definedName name="A129177574R_Data">Data5!$C$29:$C$71</definedName>
    <definedName name="A129177574R_Latest">Data5!$C$71</definedName>
    <definedName name="A129177578X">Data5!$I$1:$I$10,Data5!$I$29:$I$71</definedName>
    <definedName name="A129177578X_Data">Data5!$I$29:$I$71</definedName>
    <definedName name="A129177578X_Latest">Data5!$I$71</definedName>
    <definedName name="A129177582R">Data5!$L$1:$L$10,Data5!$L$29:$L$71</definedName>
    <definedName name="A129177582R_Data">Data5!$L$29:$L$71</definedName>
    <definedName name="A129177582R_Latest">Data5!$L$71</definedName>
    <definedName name="A129177586X">Data4!$GC$1:$GC$10,Data4!$GC$29:$GC$71</definedName>
    <definedName name="A129177586X_Data">Data4!$GC$29:$GC$71</definedName>
    <definedName name="A129177586X_Latest">Data4!$GC$71</definedName>
    <definedName name="A129177590R">Data4!$GH$1:$GH$10,Data4!$GH$29:$GH$71</definedName>
    <definedName name="A129177590R_Data">Data4!$GH$29:$GH$71</definedName>
    <definedName name="A129177590R_Latest">Data4!$GH$71</definedName>
    <definedName name="A129177594X">Data4!$GL$1:$GL$10,Data4!$GL$44:$GL$71</definedName>
    <definedName name="A129177594X_Data">Data4!$GL$44:$GL$71</definedName>
    <definedName name="A129177594X_Latest">Data4!$GL$71</definedName>
    <definedName name="A129177598J">Data4!$GV$1:$GV$10,Data4!$GV$17:$GV$71</definedName>
    <definedName name="A129177598J_Data">Data4!$GV$17:$GV$71</definedName>
    <definedName name="A129177598J_Latest">Data4!$GV$71</definedName>
    <definedName name="A129177602L">Data4!$HC$1:$HC$10,Data4!$HC$17:$HC$71</definedName>
    <definedName name="A129177602L_Data">Data4!$HC$17:$HC$71</definedName>
    <definedName name="A129177602L_Latest">Data4!$HC$71</definedName>
    <definedName name="A129177606W">Data4!$HE$1:$HE$10,Data4!$HE$17:$HE$71</definedName>
    <definedName name="A129177606W_Data">Data4!$HE$17:$HE$71</definedName>
    <definedName name="A129177606W_Latest">Data4!$HE$71</definedName>
    <definedName name="A129177610L">Data4!$HU$1:$HU$10,Data4!$HU$44:$HU$71</definedName>
    <definedName name="A129177610L_Data">Data4!$HU$44:$HU$71</definedName>
    <definedName name="A129177610L_Latest">Data4!$HU$71</definedName>
    <definedName name="A129177614W">Data4!$ID$1:$ID$10,Data4!$ID$29:$ID$71</definedName>
    <definedName name="A129177614W_Data">Data4!$ID$29:$ID$71</definedName>
    <definedName name="A129177614W_Latest">Data4!$ID$71</definedName>
    <definedName name="A129177618F">Data4!$IG$1:$IG$10,Data4!$IG$29:$IG$71</definedName>
    <definedName name="A129177618F_Data">Data4!$IG$29:$IG$71</definedName>
    <definedName name="A129177618F_Latest">Data4!$IG$71</definedName>
    <definedName name="A129177622W">Data4!$IM$1:$IM$10,Data4!$IM$29:$IM$71</definedName>
    <definedName name="A129177622W_Data">Data4!$IM$29:$IM$71</definedName>
    <definedName name="A129177622W_Latest">Data4!$IM$71</definedName>
    <definedName name="A129177626F">Data5!$B$1:$B$10,Data5!$B$29:$B$71</definedName>
    <definedName name="A129177626F_Data">Data5!$B$29:$B$71</definedName>
    <definedName name="A129177626F_Latest">Data5!$B$71</definedName>
    <definedName name="A129177630W">Data5!$D$1:$D$10,Data5!$D$29:$D$71</definedName>
    <definedName name="A129177630W_Data">Data5!$D$29:$D$71</definedName>
    <definedName name="A129177630W_Latest">Data5!$D$71</definedName>
    <definedName name="A129177634F">Data5!$F$1:$F$10,Data5!$F$29:$F$71</definedName>
    <definedName name="A129177634F_Data">Data5!$F$29:$F$71</definedName>
    <definedName name="A129177634F_Latest">Data5!$F$71</definedName>
    <definedName name="A129177638R">Data5!$J$1:$J$10,Data5!$J$29:$J$71</definedName>
    <definedName name="A129177638R_Data">Data5!$J$29:$J$71</definedName>
    <definedName name="A129177638R_Latest">Data5!$J$71</definedName>
    <definedName name="A129177642F">Data4!$FG$1:$FG$10,Data4!$FG$17:$FG$71</definedName>
    <definedName name="A129177642F_Data">Data4!$FG$17:$FG$71</definedName>
    <definedName name="A129177642F_Latest">Data4!$FG$71</definedName>
    <definedName name="A129177646R">Data4!$FK$1:$FK$10,Data4!$FK$17:$FK$71</definedName>
    <definedName name="A129177646R_Data">Data4!$FK$17:$FK$71</definedName>
    <definedName name="A129177646R_Latest">Data4!$FK$71</definedName>
    <definedName name="A129177650F">Data4!$FW$1:$FW$10,Data4!$FW$29:$FW$71</definedName>
    <definedName name="A129177650F_Data">Data4!$FW$29:$FW$71</definedName>
    <definedName name="A129177650F_Latest">Data4!$FW$71</definedName>
    <definedName name="A129177654R">Data4!$GE$1:$GE$10,Data4!$GE$29:$GE$71</definedName>
    <definedName name="A129177654R_Data">Data4!$GE$29:$GE$71</definedName>
    <definedName name="A129177654R_Latest">Data4!$GE$71</definedName>
    <definedName name="A129177658X">Data4!$GG$1:$GG$10,Data4!$GG$29:$GG$71</definedName>
    <definedName name="A129177658X_Data">Data4!$GG$29:$GG$71</definedName>
    <definedName name="A129177658X_Latest">Data4!$GG$71</definedName>
    <definedName name="A129177662R">Data4!$GI$1:$GI$10,Data4!$GI$44:$GI$71</definedName>
    <definedName name="A129177662R_Data">Data4!$GI$44:$GI$71</definedName>
    <definedName name="A129177662R_Latest">Data4!$GI$71</definedName>
    <definedName name="A129177666X">Data4!$GK$1:$GK$10,Data4!$GK$44:$GK$71</definedName>
    <definedName name="A129177666X_Data">Data4!$GK$44:$GK$71</definedName>
    <definedName name="A129177666X_Latest">Data4!$GK$71</definedName>
    <definedName name="A129177670R">Data4!$GR$1:$GR$10,Data4!$GR$17:$GR$71</definedName>
    <definedName name="A129177670R_Data">Data4!$GR$17:$GR$71</definedName>
    <definedName name="A129177670R_Latest">Data4!$GR$71</definedName>
    <definedName name="A129177674X">Data4!$GY$1:$GY$10,Data4!$GY$17:$GY$71</definedName>
    <definedName name="A129177674X_Data">Data4!$GY$17:$GY$71</definedName>
    <definedName name="A129177674X_Latest">Data4!$GY$71</definedName>
    <definedName name="A129177678J">Data4!$HI$1:$HI$10,Data4!$HI$29:$HI$71</definedName>
    <definedName name="A129177678J_Data">Data4!$HI$29:$HI$71</definedName>
    <definedName name="A129177678J_Latest">Data4!$HI$71</definedName>
    <definedName name="A129177682X">Data4!$HN$1:$HN$10,Data4!$HN$29:$HN$71</definedName>
    <definedName name="A129177682X_Data">Data4!$HN$29:$HN$71</definedName>
    <definedName name="A129177682X_Latest">Data4!$HN$71</definedName>
    <definedName name="A129177686J">Data4!$IL$1:$IL$10,Data4!$IL$29:$IL$71</definedName>
    <definedName name="A129177686J_Data">Data4!$IL$29:$IL$71</definedName>
    <definedName name="A129177686J_Latest">Data4!$IL$71</definedName>
    <definedName name="A129177690X">Data4!$IN$1:$IN$10,Data4!$IN$29:$IN$71</definedName>
    <definedName name="A129177690X_Data">Data4!$IN$29:$IN$71</definedName>
    <definedName name="A129177690X_Latest">Data4!$IN$71</definedName>
    <definedName name="A129177694J">Data4!$IO$1:$IO$10,Data4!$IO$29:$IO$71</definedName>
    <definedName name="A129177694J_Data">Data4!$IO$29:$IO$71</definedName>
    <definedName name="A129177694J_Latest">Data4!$IO$71</definedName>
    <definedName name="A129177698T">Data5!$K$1:$K$10,Data5!$K$29:$K$71</definedName>
    <definedName name="A129177698T_Data">Data5!$K$29:$K$71</definedName>
    <definedName name="A129177698T_Latest">Data5!$K$71</definedName>
    <definedName name="A129177702W">Data4!$FA$1:$FA$10,Data4!$FA$17:$FA$71</definedName>
    <definedName name="A129177702W_Data">Data4!$FA$17:$FA$71</definedName>
    <definedName name="A129177702W_Latest">Data4!$FA$71</definedName>
    <definedName name="A129177706F">Data4!$FD$1:$FD$10,Data4!$FD$15:$FD$71</definedName>
    <definedName name="A129177706F_Data">Data4!$FD$15:$FD$71</definedName>
    <definedName name="A129177706F_Latest">Data4!$FD$71</definedName>
    <definedName name="A129177710W">Data4!$FE$1:$FE$10,Data4!$FE$17:$FE$71</definedName>
    <definedName name="A129177710W_Data">Data4!$FE$17:$FE$71</definedName>
    <definedName name="A129177710W_Latest">Data4!$FE$71</definedName>
    <definedName name="A129177714F">Data4!$FN$1:$FN$10,Data4!$FN$17:$FN$71</definedName>
    <definedName name="A129177714F_Data">Data4!$FN$17:$FN$71</definedName>
    <definedName name="A129177714F_Latest">Data4!$FN$71</definedName>
    <definedName name="A129177718R">Data4!$FP$1:$FP$10,Data4!$FP$17:$FP$71</definedName>
    <definedName name="A129177718R_Data">Data4!$FP$17:$FP$71</definedName>
    <definedName name="A129177718R_Latest">Data4!$FP$71</definedName>
    <definedName name="A129177722F">Data4!$FQ$1:$FQ$10,Data4!$FQ$17:$FQ$71</definedName>
    <definedName name="A129177722F_Data">Data4!$FQ$17:$FQ$71</definedName>
    <definedName name="A129177722F_Latest">Data4!$FQ$71</definedName>
    <definedName name="A129177726R">Data4!$FX$1:$FX$10,Data4!$FX$29:$FX$71</definedName>
    <definedName name="A129177726R_Data">Data4!$FX$29:$FX$71</definedName>
    <definedName name="A129177726R_Latest">Data4!$FX$71</definedName>
    <definedName name="A129177730F">Data4!$GJ$1:$GJ$10,Data4!$GJ$44:$GJ$71</definedName>
    <definedName name="A129177730F_Data">Data4!$GJ$44:$GJ$71</definedName>
    <definedName name="A129177730F_Latest">Data4!$GJ$71</definedName>
    <definedName name="A129177734R">Data4!$GN$1:$GN$10,Data4!$GN$44:$GN$71</definedName>
    <definedName name="A129177734R_Data">Data4!$GN$44:$GN$71</definedName>
    <definedName name="A129177734R_Latest">Data4!$GN$71</definedName>
    <definedName name="A129177738X">Data4!$GO$1:$GO$10,Data4!$GO$15:$GO$71</definedName>
    <definedName name="A129177738X_Data">Data4!$GO$15:$GO$71</definedName>
    <definedName name="A129177738X_Latest">Data4!$GO$71</definedName>
    <definedName name="A129177742R">Data4!$GT$1:$GT$10,Data4!$GT$17:$GT$71</definedName>
    <definedName name="A129177742R_Data">Data4!$GT$17:$GT$71</definedName>
    <definedName name="A129177742R_Latest">Data4!$GT$71</definedName>
    <definedName name="A129177746X">Data4!$GU$1:$GU$10,Data4!$GU$17:$GU$71</definedName>
    <definedName name="A129177746X_Data">Data4!$GU$17:$GU$71</definedName>
    <definedName name="A129177746X_Latest">Data4!$GU$71</definedName>
    <definedName name="A129177750R">Data4!$HD$1:$HD$10,Data4!$HD$17:$HD$71</definedName>
    <definedName name="A129177750R_Data">Data4!$HD$17:$HD$71</definedName>
    <definedName name="A129177750R_Latest">Data4!$HD$71</definedName>
    <definedName name="A129177754X">Data4!$IA$1:$IA$10,Data4!$IA$29:$IA$71</definedName>
    <definedName name="A129177754X_Data">Data4!$IA$29:$IA$71</definedName>
    <definedName name="A129177754X_Latest">Data4!$IA$71</definedName>
    <definedName name="A129177758J">Data4!$IE$1:$IE$10,Data4!$IE$29:$IE$71</definedName>
    <definedName name="A129177758J_Data">Data4!$IE$29:$IE$71</definedName>
    <definedName name="A129177758J_Latest">Data4!$IE$71</definedName>
    <definedName name="A129177762X">Data4!$IH$1:$IH$10,Data4!$IH$29:$IH$71</definedName>
    <definedName name="A129177762X_Data">Data4!$IH$29:$IH$71</definedName>
    <definedName name="A129177762X_Latest">Data4!$IH$71</definedName>
    <definedName name="A129177766J">Data5!$M$1:$M$10,Data5!$M$29:$M$71</definedName>
    <definedName name="A129177766J_Data">Data5!$M$29:$M$71</definedName>
    <definedName name="A129177766J_Latest">Data5!$M$71</definedName>
    <definedName name="A129177770X">Data5!$Q$1:$Q$10,Data5!$Q$44:$Q$71</definedName>
    <definedName name="A129177770X_Data">Data5!$Q$44:$Q$71</definedName>
    <definedName name="A129177770X_Latest">Data5!$Q$71</definedName>
    <definedName name="A129177774J">Data4!$FF$1:$FF$10,Data4!$FF$17:$FF$71</definedName>
    <definedName name="A129177774J_Data">Data4!$FF$17:$FF$71</definedName>
    <definedName name="A129177774J_Latest">Data4!$FF$71</definedName>
    <definedName name="A129177778T">Data4!$FI$1:$FI$10,Data4!$FI$17:$FI$71</definedName>
    <definedName name="A129177778T_Data">Data4!$FI$17:$FI$71</definedName>
    <definedName name="A129177778T_Latest">Data4!$FI$71</definedName>
    <definedName name="A129177782J">Data4!$GA$1:$GA$10,Data4!$GA$29:$GA$71</definedName>
    <definedName name="A129177782J_Data">Data4!$GA$29:$GA$71</definedName>
    <definedName name="A129177782J_Latest">Data4!$GA$71</definedName>
    <definedName name="A129177786T">Data4!$GB$1:$GB$10,Data4!$GB$29:$GB$71</definedName>
    <definedName name="A129177786T_Data">Data4!$GB$29:$GB$71</definedName>
    <definedName name="A129177786T_Latest">Data4!$GB$71</definedName>
    <definedName name="A129177790J">Data4!$GM$1:$GM$10,Data4!$GM$44:$GM$71</definedName>
    <definedName name="A129177790J_Data">Data4!$GM$44:$GM$71</definedName>
    <definedName name="A129177790J_Latest">Data4!$GM$71</definedName>
    <definedName name="A129177794T">Data4!$GZ$1:$GZ$10,Data4!$GZ$17:$GZ$71</definedName>
    <definedName name="A129177794T_Data">Data4!$GZ$17:$GZ$71</definedName>
    <definedName name="A129177794T_Latest">Data4!$GZ$71</definedName>
    <definedName name="A129177798A">Data4!$HK$1:$HK$10,Data4!$HK$29:$HK$71</definedName>
    <definedName name="A129177798A_Data">Data4!$HK$29:$HK$71</definedName>
    <definedName name="A129177798A_Latest">Data4!$HK$71</definedName>
    <definedName name="A129177802F">Data4!$IB$1:$IB$10,Data4!$IB$29:$IB$71</definedName>
    <definedName name="A129177802F_Data">Data4!$IB$29:$IB$71</definedName>
    <definedName name="A129177802F_Latest">Data4!$IB$71</definedName>
    <definedName name="A129177806R">Data4!$II$1:$II$10,Data4!$II$29:$II$71</definedName>
    <definedName name="A129177806R_Data">Data4!$II$29:$II$71</definedName>
    <definedName name="A129177806R_Latest">Data4!$II$71</definedName>
    <definedName name="A129177810F">Data4!$IJ$1:$IJ$10,Data4!$IJ$29:$IJ$71</definedName>
    <definedName name="A129177810F_Data">Data4!$IJ$29:$IJ$71</definedName>
    <definedName name="A129177810F_Latest">Data4!$IJ$71</definedName>
    <definedName name="A129177814R">Data5!$P$1:$P$10,Data5!$P$44:$P$71</definedName>
    <definedName name="A129177814R_Data">Data5!$P$44:$P$71</definedName>
    <definedName name="A129177814R_Latest">Data5!$P$71</definedName>
    <definedName name="A129177818X">Data4!$EZ$1:$EZ$10,Data4!$EZ$15:$EZ$71</definedName>
    <definedName name="A129177818X_Data">Data4!$EZ$15:$EZ$71</definedName>
    <definedName name="A129177818X_Latest">Data4!$EZ$71</definedName>
    <definedName name="A129177822R">Data4!$FB$1:$FB$10,Data4!$FB$17:$FB$71</definedName>
    <definedName name="A129177822R_Data">Data4!$FB$17:$FB$71</definedName>
    <definedName name="A129177822R_Latest">Data4!$FB$71</definedName>
    <definedName name="A129177826X">Data4!$FC$1:$FC$10,Data4!$FC$17:$FC$71</definedName>
    <definedName name="A129177826X_Data">Data4!$FC$17:$FC$71</definedName>
    <definedName name="A129177826X_Latest">Data4!$FC$71</definedName>
    <definedName name="A129177830R">Data4!$FH$1:$FH$10,Data4!$FH$15:$FH$71</definedName>
    <definedName name="A129177830R_Data">Data4!$FH$15:$FH$71</definedName>
    <definedName name="A129177830R_Latest">Data4!$FH$71</definedName>
    <definedName name="A129177834X">Data4!$FT$1:$FT$10,Data4!$FT$29:$FT$71</definedName>
    <definedName name="A129177834X_Data">Data4!$FT$29:$FT$71</definedName>
    <definedName name="A129177834X_Latest">Data4!$FT$71</definedName>
    <definedName name="A129177838J">Data4!$FU$1:$FU$10,Data4!$FU$29:$FU$71</definedName>
    <definedName name="A129177838J_Data">Data4!$FU$29:$FU$71</definedName>
    <definedName name="A129177838J_Latest">Data4!$FU$71</definedName>
    <definedName name="A129177842X">Data4!$HF$1:$HF$10,Data4!$HF$17:$HF$71</definedName>
    <definedName name="A129177842X_Data">Data4!$HF$17:$HF$71</definedName>
    <definedName name="A129177842X_Latest">Data4!$HF$71</definedName>
    <definedName name="A129177846J">Data4!$HH$1:$HH$10,Data4!$HH$29:$HH$71</definedName>
    <definedName name="A129177846J_Data">Data4!$HH$29:$HH$71</definedName>
    <definedName name="A129177846J_Latest">Data4!$HH$71</definedName>
    <definedName name="A129177850X">Data4!$HO$1:$HO$10,Data4!$HO$29:$HO$71</definedName>
    <definedName name="A129177850X_Data">Data4!$HO$29:$HO$71</definedName>
    <definedName name="A129177850X_Latest">Data4!$HO$71</definedName>
    <definedName name="A129177854J">Data4!$HP$1:$HP$10,Data4!$HP$29:$HP$71</definedName>
    <definedName name="A129177854J_Data">Data4!$HP$29:$HP$71</definedName>
    <definedName name="A129177854J_Latest">Data4!$HP$71</definedName>
    <definedName name="A129177858T">Data4!$IQ$1:$IQ$10,Data4!$IQ$29:$IQ$71</definedName>
    <definedName name="A129177858T_Data">Data4!$IQ$29:$IQ$71</definedName>
    <definedName name="A129177858T_Latest">Data4!$IQ$71</definedName>
    <definedName name="A129177862J">Data5!$E$1:$E$10,Data5!$E$29:$E$71</definedName>
    <definedName name="A129177862J_Data">Data5!$E$29:$E$71</definedName>
    <definedName name="A129177862J_Latest">Data5!$E$71</definedName>
    <definedName name="A129177866T">Data5!$H$1:$H$10,Data5!$H$29:$H$71</definedName>
    <definedName name="A129177866T_Data">Data5!$H$29:$H$71</definedName>
    <definedName name="A129177866T_Latest">Data5!$H$71</definedName>
    <definedName name="A129177870J">Data4!$FJ$1:$FJ$10,Data4!$FJ$17:$FJ$71</definedName>
    <definedName name="A129177870J_Data">Data4!$FJ$17:$FJ$71</definedName>
    <definedName name="A129177870J_Latest">Data4!$FJ$71</definedName>
    <definedName name="A129177874T">Data4!$FR$1:$FR$10,Data4!$FR$17:$FR$71</definedName>
    <definedName name="A129177874T_Data">Data4!$FR$17:$FR$71</definedName>
    <definedName name="A129177874T_Latest">Data4!$FR$71</definedName>
    <definedName name="A129177878A">Data4!$FY$1:$FY$10,Data4!$FY$29:$FY$71</definedName>
    <definedName name="A129177878A_Data">Data4!$FY$29:$FY$71</definedName>
    <definedName name="A129177878A_Latest">Data4!$FY$71</definedName>
    <definedName name="A129177882T">Data4!$GP$1:$GP$10,Data4!$GP$17:$GP$71</definedName>
    <definedName name="A129177882T_Data">Data4!$GP$17:$GP$71</definedName>
    <definedName name="A129177882T_Latest">Data4!$GP$71</definedName>
    <definedName name="A129177886A">Data4!$GX$1:$GX$10,Data4!$GX$17:$GX$71</definedName>
    <definedName name="A129177886A_Data">Data4!$GX$17:$GX$71</definedName>
    <definedName name="A129177886A_Latest">Data4!$GX$71</definedName>
    <definedName name="A129177890T">Data4!$HA$1:$HA$10,Data4!$HA$15:$HA$71</definedName>
    <definedName name="A129177890T_Data">Data4!$HA$15:$HA$71</definedName>
    <definedName name="A129177890T_Latest">Data4!$HA$71</definedName>
    <definedName name="A129177894A">Data4!$HL$1:$HL$10,Data4!$HL$29:$HL$71</definedName>
    <definedName name="A129177894A_Data">Data4!$HL$29:$HL$71</definedName>
    <definedName name="A129177894A_Latest">Data4!$HL$71</definedName>
    <definedName name="A129177898K">Data4!$HQ$1:$HQ$10,Data4!$HQ$29:$HQ$71</definedName>
    <definedName name="A129177898K_Data">Data4!$HQ$29:$HQ$71</definedName>
    <definedName name="A129177898K_Latest">Data4!$HQ$71</definedName>
    <definedName name="A129177902R">Data4!$HR$1:$HR$10,Data4!$HR$29:$HR$71</definedName>
    <definedName name="A129177902R_Data">Data4!$HR$29:$HR$71</definedName>
    <definedName name="A129177902R_Latest">Data4!$HR$71</definedName>
    <definedName name="A129177906X">Data4!$HY$1:$HY$10,Data4!$HY$29:$HY$71</definedName>
    <definedName name="A129177906X_Data">Data4!$HY$29:$HY$71</definedName>
    <definedName name="A129177906X_Latest">Data4!$HY$71</definedName>
    <definedName name="A129177910R">Data4!$HZ$1:$HZ$10,Data4!$HZ$29:$HZ$71</definedName>
    <definedName name="A129177910R_Data">Data4!$HZ$29:$HZ$71</definedName>
    <definedName name="A129177910R_Latest">Data4!$HZ$71</definedName>
    <definedName name="A129177914X">Data5!$G$1:$G$10,Data5!$G$29:$G$71</definedName>
    <definedName name="A129177914X_Data">Data5!$G$29:$G$71</definedName>
    <definedName name="A129177914X_Latest">Data5!$G$71</definedName>
    <definedName name="A129177918J">Data5!$N$1:$N$10,Data5!$N$44:$N$71</definedName>
    <definedName name="A129177918J_Data">Data5!$N$44:$N$71</definedName>
    <definedName name="A129177918J_Latest">Data5!$N$71</definedName>
    <definedName name="A129177922X">Data5!$O$1:$O$10,Data5!$O$44:$O$71</definedName>
    <definedName name="A129177922X_Data">Data5!$O$44:$O$71</definedName>
    <definedName name="A129177922X_Latest">Data5!$O$71</definedName>
    <definedName name="A129177926J">Data5!$R$1:$R$10,Data5!$R$44:$R$71</definedName>
    <definedName name="A129177926J_Data">Data5!$R$44:$R$71</definedName>
    <definedName name="A129177926J_Latest">Data5!$R$71</definedName>
    <definedName name="A129177930X">Data1!$IF$1:$IF$10,Data1!$IF$15:$IF$71</definedName>
    <definedName name="A129177930X_Data">Data1!$IF$15:$IF$71</definedName>
    <definedName name="A129177930X_Latest">Data1!$IF$71</definedName>
    <definedName name="A129177934J">Data1!$IM$1:$IM$10,Data1!$IM$29:$IM$71</definedName>
    <definedName name="A129177934J_Data">Data1!$IM$29:$IM$71</definedName>
    <definedName name="A129177934J_Latest">Data1!$IM$71</definedName>
    <definedName name="A129177938T">Data1!$IP$1:$IP$10,Data1!$IP$29:$IP$71</definedName>
    <definedName name="A129177938T_Data">Data1!$IP$29:$IP$71</definedName>
    <definedName name="A129177938T_Latest">Data1!$IP$71</definedName>
    <definedName name="A129177942J">Data2!$D$1:$D$10,Data2!$D$29:$D$71</definedName>
    <definedName name="A129177942J_Data">Data2!$D$29:$D$71</definedName>
    <definedName name="A129177942J_Latest">Data2!$D$71</definedName>
    <definedName name="A129177946T">Data2!$H$1:$H$10,Data2!$H$29:$H$71</definedName>
    <definedName name="A129177946T_Data">Data2!$H$29:$H$71</definedName>
    <definedName name="A129177946T_Latest">Data2!$H$71</definedName>
    <definedName name="A129177950J">Data2!$U$1:$U$10,Data2!$U$17:$U$71</definedName>
    <definedName name="A129177950J_Data">Data2!$U$17:$U$71</definedName>
    <definedName name="A129177950J_Latest">Data2!$U$71</definedName>
    <definedName name="A129177954T">Data2!$AA$1:$AA$10,Data2!$AA$15:$AA$71</definedName>
    <definedName name="A129177954T_Data">Data2!$AA$15:$AA$71</definedName>
    <definedName name="A129177954T_Latest">Data2!$AA$71</definedName>
    <definedName name="A129177958A">Data2!$AF$1:$AF$10,Data2!$AF$17:$AF$71</definedName>
    <definedName name="A129177958A_Data">Data2!$AF$17:$AF$71</definedName>
    <definedName name="A129177958A_Latest">Data2!$AF$71</definedName>
    <definedName name="A129177962T">Data2!$AK$1:$AK$10,Data2!$AK$17:$AK$71</definedName>
    <definedName name="A129177962T_Data">Data2!$AK$17:$AK$71</definedName>
    <definedName name="A129177962T_Latest">Data2!$AK$71</definedName>
    <definedName name="A129177966A">Data2!$AW$1:$AW$10,Data2!$AW$29:$AW$71</definedName>
    <definedName name="A129177966A_Data">Data2!$AW$29:$AW$71</definedName>
    <definedName name="A129177966A_Latest">Data2!$AW$71</definedName>
    <definedName name="A129177970T">Data2!$AZ$1:$AZ$10,Data2!$AZ$44:$AZ$71</definedName>
    <definedName name="A129177970T_Data">Data2!$AZ$44:$AZ$71</definedName>
    <definedName name="A129177970T_Latest">Data2!$AZ$71</definedName>
    <definedName name="A129177974A">Data2!$BB$1:$BB$10,Data2!$BB$44:$BB$71</definedName>
    <definedName name="A129177974A_Data">Data2!$BB$44:$BB$71</definedName>
    <definedName name="A129177974A_Latest">Data2!$BB$71</definedName>
    <definedName name="A129177978K">Data2!$BG$1:$BG$10,Data2!$BG$29:$BG$71</definedName>
    <definedName name="A129177978K_Data">Data2!$BG$29:$BG$71</definedName>
    <definedName name="A129177978K_Latest">Data2!$BG$71</definedName>
    <definedName name="A129177982A">Data2!$BJ$1:$BJ$10,Data2!$BJ$29:$BJ$71</definedName>
    <definedName name="A129177982A_Data">Data2!$BJ$29:$BJ$71</definedName>
    <definedName name="A129177982A_Latest">Data2!$BJ$71</definedName>
    <definedName name="A129177986K">Data2!$BO$1:$BO$10,Data2!$BO$29:$BO$71</definedName>
    <definedName name="A129177986K_Data">Data2!$BO$29:$BO$71</definedName>
    <definedName name="A129177986K_Latest">Data2!$BO$71</definedName>
    <definedName name="A129177990A">Data1!$IG$1:$IG$10,Data1!$IG$17:$IG$71</definedName>
    <definedName name="A129177990A_Data">Data1!$IG$17:$IG$71</definedName>
    <definedName name="A129177990A_Latest">Data1!$IG$71</definedName>
    <definedName name="A129177994K">Data1!$II$1:$II$10,Data1!$II$17:$II$71</definedName>
    <definedName name="A129177994K_Data">Data1!$II$17:$II$71</definedName>
    <definedName name="A129177994K_Latest">Data1!$II$71</definedName>
    <definedName name="A129177998V">Data2!$J$1:$J$10,Data2!$J$29:$J$71</definedName>
    <definedName name="A129177998V_Data">Data2!$J$29:$J$71</definedName>
    <definedName name="A129177998V_Latest">Data2!$J$71</definedName>
    <definedName name="A129178002A">Data2!$W$1:$W$10,Data2!$W$15:$W$71</definedName>
    <definedName name="A129178002A_Data">Data2!$W$15:$W$71</definedName>
    <definedName name="A129178002A_Latest">Data2!$W$71</definedName>
    <definedName name="A129178006K">Data2!$AN$1:$AN$10,Data2!$AN$29:$AN$71</definedName>
    <definedName name="A129178006K_Data">Data2!$AN$29:$AN$71</definedName>
    <definedName name="A129178006K_Latest">Data2!$AN$71</definedName>
    <definedName name="A129178010A">Data2!$AQ$1:$AQ$10,Data2!$AQ$29:$AQ$71</definedName>
    <definedName name="A129178010A_Data">Data2!$AQ$29:$AQ$71</definedName>
    <definedName name="A129178010A_Latest">Data2!$AQ$71</definedName>
    <definedName name="A129178014K">Data2!$AX$1:$AX$10,Data2!$AX$44:$AX$71</definedName>
    <definedName name="A129178014K_Data">Data2!$AX$44:$AX$71</definedName>
    <definedName name="A129178014K_Latest">Data2!$AX$71</definedName>
    <definedName name="A129178018V">Data2!$BA$1:$BA$10,Data2!$BA$44:$BA$71</definedName>
    <definedName name="A129178018V_Data">Data2!$BA$44:$BA$71</definedName>
    <definedName name="A129178018V_Latest">Data2!$BA$71</definedName>
    <definedName name="A129178022K">Data2!$BT$1:$BT$10,Data2!$BT$29:$BT$71</definedName>
    <definedName name="A129178022K_Data">Data2!$BT$29:$BT$71</definedName>
    <definedName name="A129178022K_Latest">Data2!$BT$71</definedName>
    <definedName name="A129178026V">Data2!$BW$1:$BW$10,Data2!$BW$29:$BW$71</definedName>
    <definedName name="A129178026V_Data">Data2!$BW$29:$BW$71</definedName>
    <definedName name="A129178026V_Latest">Data2!$BW$71</definedName>
    <definedName name="A129178030K">Data2!$CC$1:$CC$10,Data2!$CC$29:$CC$71</definedName>
    <definedName name="A129178030K_Data">Data2!$CC$29:$CC$71</definedName>
    <definedName name="A129178030K_Latest">Data2!$CC$71</definedName>
    <definedName name="A129178034V">Data2!$CF$1:$CF$10,Data2!$CF$29:$CF$71</definedName>
    <definedName name="A129178034V_Data">Data2!$CF$29:$CF$71</definedName>
    <definedName name="A129178034V_Latest">Data2!$CF$71</definedName>
    <definedName name="A129178038C">Data2!$G$1:$G$10,Data2!$G$29:$G$71</definedName>
    <definedName name="A129178038C_Data">Data2!$G$29:$G$71</definedName>
    <definedName name="A129178038C_Latest">Data2!$G$71</definedName>
    <definedName name="A129178042V">Data2!$L$1:$L$10,Data2!$L$29:$L$71</definedName>
    <definedName name="A129178042V_Data">Data2!$L$29:$L$71</definedName>
    <definedName name="A129178042V_Latest">Data2!$L$71</definedName>
    <definedName name="A129178046C">Data2!$P$1:$P$10,Data2!$P$44:$P$71</definedName>
    <definedName name="A129178046C_Data">Data2!$P$44:$P$71</definedName>
    <definedName name="A129178046C_Latest">Data2!$P$71</definedName>
    <definedName name="A129178050V">Data2!$Z$1:$Z$10,Data2!$Z$17:$Z$71</definedName>
    <definedName name="A129178050V_Data">Data2!$Z$17:$Z$71</definedName>
    <definedName name="A129178050V_Latest">Data2!$Z$71</definedName>
    <definedName name="A129178054C">Data2!$AG$1:$AG$10,Data2!$AG$17:$AG$71</definedName>
    <definedName name="A129178054C_Data">Data2!$AG$17:$AG$71</definedName>
    <definedName name="A129178054C_Latest">Data2!$AG$71</definedName>
    <definedName name="A129178058L">Data2!$AI$1:$AI$10,Data2!$AI$17:$AI$71</definedName>
    <definedName name="A129178058L_Data">Data2!$AI$17:$AI$71</definedName>
    <definedName name="A129178058L_Latest">Data2!$AI$71</definedName>
    <definedName name="A129178062C">Data2!$AY$1:$AY$10,Data2!$AY$44:$AY$71</definedName>
    <definedName name="A129178062C_Data">Data2!$AY$44:$AY$71</definedName>
    <definedName name="A129178062C_Latest">Data2!$AY$71</definedName>
    <definedName name="A129178066L">Data2!$BH$1:$BH$10,Data2!$BH$29:$BH$71</definedName>
    <definedName name="A129178066L_Data">Data2!$BH$29:$BH$71</definedName>
    <definedName name="A129178066L_Latest">Data2!$BH$71</definedName>
    <definedName name="A129178070C">Data2!$BK$1:$BK$10,Data2!$BK$29:$BK$71</definedName>
    <definedName name="A129178070C_Data">Data2!$BK$29:$BK$71</definedName>
    <definedName name="A129178070C_Latest">Data2!$BK$71</definedName>
    <definedName name="A129178074L">Data2!$BQ$1:$BQ$10,Data2!$BQ$29:$BQ$71</definedName>
    <definedName name="A129178074L_Data">Data2!$BQ$29:$BQ$71</definedName>
    <definedName name="A129178074L_Latest">Data2!$BQ$71</definedName>
    <definedName name="A129178078W">Data2!$BV$1:$BV$10,Data2!$BV$29:$BV$71</definedName>
    <definedName name="A129178078W_Data">Data2!$BV$29:$BV$71</definedName>
    <definedName name="A129178078W_Latest">Data2!$BV$71</definedName>
    <definedName name="A129178082L">Data2!$BX$1:$BX$10,Data2!$BX$29:$BX$71</definedName>
    <definedName name="A129178082L_Data">Data2!$BX$29:$BX$71</definedName>
    <definedName name="A129178082L_Latest">Data2!$BX$71</definedName>
    <definedName name="A129178086W">Data2!$BZ$1:$BZ$10,Data2!$BZ$29:$BZ$71</definedName>
    <definedName name="A129178086W_Data">Data2!$BZ$29:$BZ$71</definedName>
    <definedName name="A129178086W_Latest">Data2!$BZ$71</definedName>
    <definedName name="A129178090L">Data2!$CD$1:$CD$10,Data2!$CD$29:$CD$71</definedName>
    <definedName name="A129178090L_Data">Data2!$CD$29:$CD$71</definedName>
    <definedName name="A129178090L_Latest">Data2!$CD$71</definedName>
    <definedName name="A129178094W">Data1!$IA$1:$IA$10,Data1!$IA$17:$IA$71</definedName>
    <definedName name="A129178094W_Data">Data1!$IA$17:$IA$71</definedName>
    <definedName name="A129178094W_Latest">Data1!$IA$71</definedName>
    <definedName name="A129178098F">Data1!$IE$1:$IE$10,Data1!$IE$17:$IE$71</definedName>
    <definedName name="A129178098F_Data">Data1!$IE$17:$IE$71</definedName>
    <definedName name="A129178098F_Latest">Data1!$IE$71</definedName>
    <definedName name="A129178102K">Data1!$IQ$1:$IQ$10,Data1!$IQ$29:$IQ$71</definedName>
    <definedName name="A129178102K_Data">Data1!$IQ$29:$IQ$71</definedName>
    <definedName name="A129178102K_Latest">Data1!$IQ$71</definedName>
    <definedName name="A129178106V">Data2!$I$1:$I$10,Data2!$I$29:$I$71</definedName>
    <definedName name="A129178106V_Data">Data2!$I$29:$I$71</definedName>
    <definedName name="A129178106V_Latest">Data2!$I$71</definedName>
    <definedName name="A129178110K">Data2!$K$1:$K$10,Data2!$K$29:$K$71</definedName>
    <definedName name="A129178110K_Data">Data2!$K$29:$K$71</definedName>
    <definedName name="A129178110K_Latest">Data2!$K$71</definedName>
    <definedName name="A129178114V">Data2!$M$1:$M$10,Data2!$M$44:$M$71</definedName>
    <definedName name="A129178114V_Data">Data2!$M$44:$M$71</definedName>
    <definedName name="A129178114V_Latest">Data2!$M$71</definedName>
    <definedName name="A129178118C">Data2!$O$1:$O$10,Data2!$O$44:$O$71</definedName>
    <definedName name="A129178118C_Data">Data2!$O$44:$O$71</definedName>
    <definedName name="A129178118C_Latest">Data2!$O$71</definedName>
    <definedName name="A129178122V">Data2!$V$1:$V$10,Data2!$V$17:$V$71</definedName>
    <definedName name="A129178122V_Data">Data2!$V$17:$V$71</definedName>
    <definedName name="A129178122V_Latest">Data2!$V$71</definedName>
    <definedName name="A129178126C">Data2!$AC$1:$AC$10,Data2!$AC$17:$AC$71</definedName>
    <definedName name="A129178126C_Data">Data2!$AC$17:$AC$71</definedName>
    <definedName name="A129178126C_Latest">Data2!$AC$71</definedName>
    <definedName name="A129178130V">Data2!$AM$1:$AM$10,Data2!$AM$29:$AM$71</definedName>
    <definedName name="A129178130V_Data">Data2!$AM$29:$AM$71</definedName>
    <definedName name="A129178130V_Latest">Data2!$AM$71</definedName>
    <definedName name="A129178134C">Data2!$AR$1:$AR$10,Data2!$AR$29:$AR$71</definedName>
    <definedName name="A129178134C_Data">Data2!$AR$29:$AR$71</definedName>
    <definedName name="A129178134C_Latest">Data2!$AR$71</definedName>
    <definedName name="A129178138L">Data2!$BP$1:$BP$10,Data2!$BP$29:$BP$71</definedName>
    <definedName name="A129178138L_Data">Data2!$BP$29:$BP$71</definedName>
    <definedName name="A129178138L_Latest">Data2!$BP$71</definedName>
    <definedName name="A129178142C">Data2!$BR$1:$BR$10,Data2!$BR$29:$BR$71</definedName>
    <definedName name="A129178142C_Data">Data2!$BR$29:$BR$71</definedName>
    <definedName name="A129178142C_Latest">Data2!$BR$71</definedName>
    <definedName name="A129178146L">Data2!$BS$1:$BS$10,Data2!$BS$29:$BS$71</definedName>
    <definedName name="A129178146L_Data">Data2!$BS$29:$BS$71</definedName>
    <definedName name="A129178146L_Latest">Data2!$BS$71</definedName>
    <definedName name="A129178150C">Data2!$CE$1:$CE$10,Data2!$CE$29:$CE$71</definedName>
    <definedName name="A129178150C_Data">Data2!$CE$29:$CE$71</definedName>
    <definedName name="A129178150C_Latest">Data2!$CE$71</definedName>
    <definedName name="A129178154L">Data1!$HU$1:$HU$10,Data1!$HU$17:$HU$71</definedName>
    <definedName name="A129178154L_Data">Data1!$HU$17:$HU$71</definedName>
    <definedName name="A129178154L_Latest">Data1!$HU$71</definedName>
    <definedName name="A129178158W">Data1!$HX$1:$HX$10,Data1!$HX$15:$HX$71</definedName>
    <definedName name="A129178158W_Data">Data1!$HX$15:$HX$71</definedName>
    <definedName name="A129178158W_Latest">Data1!$HX$71</definedName>
    <definedName name="A129178162L">Data1!$HY$1:$HY$10,Data1!$HY$17:$HY$71</definedName>
    <definedName name="A129178162L_Data">Data1!$HY$17:$HY$71</definedName>
    <definedName name="A129178162L_Latest">Data1!$HY$71</definedName>
    <definedName name="A129178166W">Data1!$IH$1:$IH$10,Data1!$IH$17:$IH$71</definedName>
    <definedName name="A129178166W_Data">Data1!$IH$17:$IH$71</definedName>
    <definedName name="A129178166W_Latest">Data1!$IH$71</definedName>
    <definedName name="A129178170L">Data1!$IJ$1:$IJ$10,Data1!$IJ$17:$IJ$71</definedName>
    <definedName name="A129178170L_Data">Data1!$IJ$17:$IJ$71</definedName>
    <definedName name="A129178170L_Latest">Data1!$IJ$71</definedName>
    <definedName name="A129178174W">Data1!$IK$1:$IK$10,Data1!$IK$17:$IK$71</definedName>
    <definedName name="A129178174W_Data">Data1!$IK$17:$IK$71</definedName>
    <definedName name="A129178174W_Latest">Data1!$IK$71</definedName>
    <definedName name="A129178178F">Data2!$B$1:$B$10,Data2!$B$29:$B$71</definedName>
    <definedName name="A129178178F_Data">Data2!$B$29:$B$71</definedName>
    <definedName name="A129178178F_Latest">Data2!$B$71</definedName>
    <definedName name="A129178182W">Data2!$N$1:$N$10,Data2!$N$44:$N$71</definedName>
    <definedName name="A129178182W_Data">Data2!$N$44:$N$71</definedName>
    <definedName name="A129178182W_Latest">Data2!$N$71</definedName>
    <definedName name="A129178186F">Data2!$R$1:$R$10,Data2!$R$44:$R$71</definedName>
    <definedName name="A129178186F_Data">Data2!$R$44:$R$71</definedName>
    <definedName name="A129178186F_Latest">Data2!$R$71</definedName>
    <definedName name="A129178190W">Data2!$S$1:$S$10,Data2!$S$15:$S$71</definedName>
    <definedName name="A129178190W_Data">Data2!$S$15:$S$71</definedName>
    <definedName name="A129178190W_Latest">Data2!$S$71</definedName>
    <definedName name="A129178194F">Data2!$X$1:$X$10,Data2!$X$17:$X$71</definedName>
    <definedName name="A129178194F_Data">Data2!$X$17:$X$71</definedName>
    <definedName name="A129178194F_Latest">Data2!$X$71</definedName>
    <definedName name="A129178198R">Data2!$Y$1:$Y$10,Data2!$Y$17:$Y$71</definedName>
    <definedName name="A129178198R_Data">Data2!$Y$17:$Y$71</definedName>
    <definedName name="A129178198R_Latest">Data2!$Y$71</definedName>
    <definedName name="A129178202V">Data2!$AH$1:$AH$10,Data2!$AH$17:$AH$71</definedName>
    <definedName name="A129178202V_Data">Data2!$AH$17:$AH$71</definedName>
    <definedName name="A129178202V_Latest">Data2!$AH$71</definedName>
    <definedName name="A129178206C">Data2!$BE$1:$BE$10,Data2!$BE$29:$BE$71</definedName>
    <definedName name="A129178206C_Data">Data2!$BE$29:$BE$71</definedName>
    <definedName name="A129178206C_Latest">Data2!$BE$71</definedName>
    <definedName name="A129178210V">Data2!$BI$1:$BI$10,Data2!$BI$29:$BI$71</definedName>
    <definedName name="A129178210V_Data">Data2!$BI$29:$BI$71</definedName>
    <definedName name="A129178210V_Latest">Data2!$BI$71</definedName>
    <definedName name="A129178214C">Data2!$BL$1:$BL$10,Data2!$BL$29:$BL$71</definedName>
    <definedName name="A129178214C_Data">Data2!$BL$29:$BL$71</definedName>
    <definedName name="A129178214C_Latest">Data2!$BL$71</definedName>
    <definedName name="A129178218L">Data2!$CG$1:$CG$10,Data2!$CG$29:$CG$71</definedName>
    <definedName name="A129178218L_Data">Data2!$CG$29:$CG$71</definedName>
    <definedName name="A129178218L_Latest">Data2!$CG$71</definedName>
    <definedName name="A129178222C">Data2!$CK$1:$CK$10,Data2!$CK$44:$CK$71</definedName>
    <definedName name="A129178222C_Data">Data2!$CK$44:$CK$71</definedName>
    <definedName name="A129178222C_Latest">Data2!$CK$71</definedName>
    <definedName name="A129178226L">Data1!$HZ$1:$HZ$10,Data1!$HZ$17:$HZ$71</definedName>
    <definedName name="A129178226L_Data">Data1!$HZ$17:$HZ$71</definedName>
    <definedName name="A129178226L_Latest">Data1!$HZ$71</definedName>
    <definedName name="A129178230C">Data1!$IC$1:$IC$10,Data1!$IC$17:$IC$71</definedName>
    <definedName name="A129178230C_Data">Data1!$IC$17:$IC$71</definedName>
    <definedName name="A129178230C_Latest">Data1!$IC$71</definedName>
    <definedName name="A129178234L">Data2!$E$1:$E$10,Data2!$E$29:$E$71</definedName>
    <definedName name="A129178234L_Data">Data2!$E$29:$E$71</definedName>
    <definedName name="A129178234L_Latest">Data2!$E$71</definedName>
    <definedName name="A129178238W">Data2!$F$1:$F$10,Data2!$F$29:$F$71</definedName>
    <definedName name="A129178238W_Data">Data2!$F$29:$F$71</definedName>
    <definedName name="A129178238W_Latest">Data2!$F$71</definedName>
    <definedName name="A129178242L">Data2!$Q$1:$Q$10,Data2!$Q$44:$Q$71</definedName>
    <definedName name="A129178242L_Data">Data2!$Q$44:$Q$71</definedName>
    <definedName name="A129178242L_Latest">Data2!$Q$71</definedName>
    <definedName name="A129178246W">Data2!$AD$1:$AD$10,Data2!$AD$17:$AD$71</definedName>
    <definedName name="A129178246W_Data">Data2!$AD$17:$AD$71</definedName>
    <definedName name="A129178246W_Latest">Data2!$AD$71</definedName>
    <definedName name="A129178250L">Data2!$AO$1:$AO$10,Data2!$AO$29:$AO$71</definedName>
    <definedName name="A129178250L_Data">Data2!$AO$29:$AO$71</definedName>
    <definedName name="A129178250L_Latest">Data2!$AO$71</definedName>
    <definedName name="A129178254W">Data2!$BF$1:$BF$10,Data2!$BF$29:$BF$71</definedName>
    <definedName name="A129178254W_Data">Data2!$BF$29:$BF$71</definedName>
    <definedName name="A129178254W_Latest">Data2!$BF$71</definedName>
    <definedName name="A129178258F">Data2!$BM$1:$BM$10,Data2!$BM$29:$BM$71</definedName>
    <definedName name="A129178258F_Data">Data2!$BM$29:$BM$71</definedName>
    <definedName name="A129178258F_Latest">Data2!$BM$71</definedName>
    <definedName name="A129178262W">Data2!$BN$1:$BN$10,Data2!$BN$29:$BN$71</definedName>
    <definedName name="A129178262W_Data">Data2!$BN$29:$BN$71</definedName>
    <definedName name="A129178262W_Latest">Data2!$BN$71</definedName>
    <definedName name="A129178266F">Data2!$CJ$1:$CJ$10,Data2!$CJ$44:$CJ$71</definedName>
    <definedName name="A129178266F_Data">Data2!$CJ$44:$CJ$71</definedName>
    <definedName name="A129178266F_Latest">Data2!$CJ$71</definedName>
    <definedName name="A129178270W">Data1!$HT$1:$HT$10,Data1!$HT$15:$HT$71</definedName>
    <definedName name="A129178270W_Data">Data1!$HT$15:$HT$71</definedName>
    <definedName name="A129178270W_Latest">Data1!$HT$71</definedName>
    <definedName name="A129178274F">Data1!$HV$1:$HV$10,Data1!$HV$17:$HV$71</definedName>
    <definedName name="A129178274F_Data">Data1!$HV$17:$HV$71</definedName>
    <definedName name="A129178274F_Latest">Data1!$HV$71</definedName>
    <definedName name="A129178278R">Data1!$HW$1:$HW$10,Data1!$HW$17:$HW$71</definedName>
    <definedName name="A129178278R_Data">Data1!$HW$17:$HW$71</definedName>
    <definedName name="A129178278R_Latest">Data1!$HW$71</definedName>
    <definedName name="A129178282F">Data1!$IB$1:$IB$10,Data1!$IB$15:$IB$71</definedName>
    <definedName name="A129178282F_Data">Data1!$IB$15:$IB$71</definedName>
    <definedName name="A129178282F_Latest">Data1!$IB$71</definedName>
    <definedName name="A129178286R">Data1!$IN$1:$IN$10,Data1!$IN$29:$IN$71</definedName>
    <definedName name="A129178286R_Data">Data1!$IN$29:$IN$71</definedName>
    <definedName name="A129178286R_Latest">Data1!$IN$71</definedName>
    <definedName name="A129178290F">Data1!$IO$1:$IO$10,Data1!$IO$29:$IO$71</definedName>
    <definedName name="A129178290F_Data">Data1!$IO$29:$IO$71</definedName>
    <definedName name="A129178290F_Latest">Data1!$IO$71</definedName>
    <definedName name="A129178294R">Data2!$AJ$1:$AJ$10,Data2!$AJ$17:$AJ$71</definedName>
    <definedName name="A129178294R_Data">Data2!$AJ$17:$AJ$71</definedName>
    <definedName name="A129178294R_Latest">Data2!$AJ$71</definedName>
    <definedName name="A129178298X">Data2!$AL$1:$AL$10,Data2!$AL$29:$AL$71</definedName>
    <definedName name="A129178298X_Data">Data2!$AL$29:$AL$71</definedName>
    <definedName name="A129178298X_Latest">Data2!$AL$71</definedName>
    <definedName name="A129178302C">Data2!$AS$1:$AS$10,Data2!$AS$29:$AS$71</definedName>
    <definedName name="A129178302C_Data">Data2!$AS$29:$AS$71</definedName>
    <definedName name="A129178302C_Latest">Data2!$AS$71</definedName>
    <definedName name="A129178306L">Data2!$AT$1:$AT$10,Data2!$AT$29:$AT$71</definedName>
    <definedName name="A129178306L_Data">Data2!$AT$29:$AT$71</definedName>
    <definedName name="A129178306L_Latest">Data2!$AT$71</definedName>
    <definedName name="A129178310C">Data2!$BU$1:$BU$10,Data2!$BU$29:$BU$71</definedName>
    <definedName name="A129178310C_Data">Data2!$BU$29:$BU$71</definedName>
    <definedName name="A129178310C_Latest">Data2!$BU$71</definedName>
    <definedName name="A129178314L">Data2!$BY$1:$BY$10,Data2!$BY$29:$BY$71</definedName>
    <definedName name="A129178314L_Data">Data2!$BY$29:$BY$71</definedName>
    <definedName name="A129178314L_Latest">Data2!$BY$71</definedName>
    <definedName name="A129178318W">Data2!$CB$1:$CB$10,Data2!$CB$29:$CB$71</definedName>
    <definedName name="A129178318W_Data">Data2!$CB$29:$CB$71</definedName>
    <definedName name="A129178318W_Latest">Data2!$CB$71</definedName>
    <definedName name="A129178322L">Data1!$ID$1:$ID$10,Data1!$ID$17:$ID$71</definedName>
    <definedName name="A129178322L_Data">Data1!$ID$17:$ID$71</definedName>
    <definedName name="A129178322L_Latest">Data1!$ID$71</definedName>
    <definedName name="A129178326W">Data1!$IL$1:$IL$10,Data1!$IL$17:$IL$71</definedName>
    <definedName name="A129178326W_Data">Data1!$IL$17:$IL$71</definedName>
    <definedName name="A129178326W_Latest">Data1!$IL$71</definedName>
    <definedName name="A129178330L">Data2!$C$1:$C$10,Data2!$C$29:$C$71</definedName>
    <definedName name="A129178330L_Data">Data2!$C$29:$C$71</definedName>
    <definedName name="A129178330L_Latest">Data2!$C$71</definedName>
    <definedName name="A129178334W">Data2!$T$1:$T$10,Data2!$T$17:$T$71</definedName>
    <definedName name="A129178334W_Data">Data2!$T$17:$T$71</definedName>
    <definedName name="A129178334W_Latest">Data2!$T$71</definedName>
    <definedName name="A129178338F">Data2!$AB$1:$AB$10,Data2!$AB$17:$AB$71</definedName>
    <definedName name="A129178338F_Data">Data2!$AB$17:$AB$71</definedName>
    <definedName name="A129178338F_Latest">Data2!$AB$71</definedName>
    <definedName name="A129178342W">Data2!$AE$1:$AE$10,Data2!$AE$15:$AE$71</definedName>
    <definedName name="A129178342W_Data">Data2!$AE$15:$AE$71</definedName>
    <definedName name="A129178342W_Latest">Data2!$AE$71</definedName>
    <definedName name="A129178346F">Data2!$AP$1:$AP$10,Data2!$AP$29:$AP$71</definedName>
    <definedName name="A129178346F_Data">Data2!$AP$29:$AP$71</definedName>
    <definedName name="A129178346F_Latest">Data2!$AP$71</definedName>
    <definedName name="A129178350W">Data2!$AU$1:$AU$10,Data2!$AU$29:$AU$71</definedName>
    <definedName name="A129178350W_Data">Data2!$AU$29:$AU$71</definedName>
    <definedName name="A129178350W_Latest">Data2!$AU$71</definedName>
    <definedName name="A129178354F">Data2!$AV$1:$AV$10,Data2!$AV$29:$AV$71</definedName>
    <definedName name="A129178354F_Data">Data2!$AV$29:$AV$71</definedName>
    <definedName name="A129178354F_Latest">Data2!$AV$71</definedName>
    <definedName name="A129178358R">Data2!$BC$1:$BC$10,Data2!$BC$29:$BC$71</definedName>
    <definedName name="A129178358R_Data">Data2!$BC$29:$BC$71</definedName>
    <definedName name="A129178358R_Latest">Data2!$BC$71</definedName>
    <definedName name="A129178362F">Data2!$BD$1:$BD$10,Data2!$BD$29:$BD$71</definedName>
    <definedName name="A129178362F_Data">Data2!$BD$29:$BD$71</definedName>
    <definedName name="A129178362F_Latest">Data2!$BD$71</definedName>
    <definedName name="A129178366R">Data2!$CA$1:$CA$10,Data2!$CA$29:$CA$71</definedName>
    <definedName name="A129178366R_Data">Data2!$CA$29:$CA$71</definedName>
    <definedName name="A129178366R_Latest">Data2!$CA$71</definedName>
    <definedName name="A129178370F">Data2!$CH$1:$CH$10,Data2!$CH$44:$CH$71</definedName>
    <definedName name="A129178370F_Data">Data2!$CH$44:$CH$71</definedName>
    <definedName name="A129178370F_Latest">Data2!$CH$71</definedName>
    <definedName name="A129178374R">Data2!$CI$1:$CI$10,Data2!$CI$44:$CI$71</definedName>
    <definedName name="A129178374R_Data">Data2!$CI$44:$CI$71</definedName>
    <definedName name="A129178374R_Latest">Data2!$CI$71</definedName>
    <definedName name="A129178378X">Data2!$CL$1:$CL$10,Data2!$CL$44:$CL$71</definedName>
    <definedName name="A129178378X_Data">Data2!$CL$44:$CL$71</definedName>
    <definedName name="A129178378X_Latest">Data2!$CL$71</definedName>
    <definedName name="A129178382R">Data3!$CA$1:$CA$10,Data3!$CA$15:$CA$71</definedName>
    <definedName name="A129178382R_Data">Data3!$CA$15:$CA$71</definedName>
    <definedName name="A129178382R_Latest">Data3!$CA$71</definedName>
    <definedName name="A129178386X">Data3!$CH$1:$CH$10,Data3!$CH$29:$CH$71</definedName>
    <definedName name="A129178386X_Data">Data3!$CH$29:$CH$71</definedName>
    <definedName name="A129178386X_Latest">Data3!$CH$71</definedName>
    <definedName name="A129178390R">Data3!$CK$1:$CK$10,Data3!$CK$29:$CK$71</definedName>
    <definedName name="A129178390R_Data">Data3!$CK$29:$CK$71</definedName>
    <definedName name="A129178390R_Latest">Data3!$CK$71</definedName>
    <definedName name="A129178394X">Data3!$CO$1:$CO$10,Data3!$CO$29:$CO$71</definedName>
    <definedName name="A129178394X_Data">Data3!$CO$29:$CO$71</definedName>
    <definedName name="A129178394X_Latest">Data3!$CO$71</definedName>
    <definedName name="A129178398J">Data3!$CS$1:$CS$10,Data3!$CS$29:$CS$71</definedName>
    <definedName name="A129178398J_Data">Data3!$CS$29:$CS$71</definedName>
    <definedName name="A129178398J_Latest">Data3!$CS$71</definedName>
    <definedName name="A129178402L">Data3!$DF$1:$DF$10,Data3!$DF$17:$DF$71</definedName>
    <definedName name="A129178402L_Data">Data3!$DF$17:$DF$71</definedName>
    <definedName name="A129178402L_Latest">Data3!$DF$71</definedName>
    <definedName name="A129178406W">Data3!$DL$1:$DL$10,Data3!$DL$15:$DL$71</definedName>
    <definedName name="A129178406W_Data">Data3!$DL$15:$DL$71</definedName>
    <definedName name="A129178406W_Latest">Data3!$DL$71</definedName>
    <definedName name="A129178410L">Data3!$DQ$1:$DQ$10,Data3!$DQ$17:$DQ$71</definedName>
    <definedName name="A129178410L_Data">Data3!$DQ$17:$DQ$71</definedName>
    <definedName name="A129178410L_Latest">Data3!$DQ$71</definedName>
    <definedName name="A129178414W">Data3!$DV$1:$DV$10,Data3!$DV$17:$DV$71</definedName>
    <definedName name="A129178414W_Data">Data3!$DV$17:$DV$71</definedName>
    <definedName name="A129178414W_Latest">Data3!$DV$71</definedName>
    <definedName name="A129178418F">Data3!$EH$1:$EH$10,Data3!$EH$29:$EH$71</definedName>
    <definedName name="A129178418F_Data">Data3!$EH$29:$EH$71</definedName>
    <definedName name="A129178418F_Latest">Data3!$EH$71</definedName>
    <definedName name="A129178422W">Data3!$EK$1:$EK$10,Data3!$EK$44:$EK$71</definedName>
    <definedName name="A129178422W_Data">Data3!$EK$44:$EK$71</definedName>
    <definedName name="A129178422W_Latest">Data3!$EK$71</definedName>
    <definedName name="A129178426F">Data3!$EM$1:$EM$10,Data3!$EM$44:$EM$71</definedName>
    <definedName name="A129178426F_Data">Data3!$EM$44:$EM$71</definedName>
    <definedName name="A129178426F_Latest">Data3!$EM$71</definedName>
    <definedName name="A129178430W">Data3!$ER$1:$ER$10,Data3!$ER$29:$ER$71</definedName>
    <definedName name="A129178430W_Data">Data3!$ER$29:$ER$71</definedName>
    <definedName name="A129178430W_Latest">Data3!$ER$71</definedName>
    <definedName name="A129178434F">Data3!$EU$1:$EU$10,Data3!$EU$29:$EU$71</definedName>
    <definedName name="A129178434F_Data">Data3!$EU$29:$EU$71</definedName>
    <definedName name="A129178434F_Latest">Data3!$EU$71</definedName>
    <definedName name="A129178438R">Data3!$EZ$1:$EZ$10,Data3!$EZ$29:$EZ$71</definedName>
    <definedName name="A129178438R_Data">Data3!$EZ$29:$EZ$71</definedName>
    <definedName name="A129178438R_Latest">Data3!$EZ$71</definedName>
    <definedName name="A129178442F">Data3!$CB$1:$CB$10,Data3!$CB$17:$CB$71</definedName>
    <definedName name="A129178442F_Data">Data3!$CB$17:$CB$71</definedName>
    <definedName name="A129178442F_Latest">Data3!$CB$71</definedName>
    <definedName name="A129178446R">Data3!$CD$1:$CD$10,Data3!$CD$17:$CD$71</definedName>
    <definedName name="A129178446R_Data">Data3!$CD$17:$CD$71</definedName>
    <definedName name="A129178446R_Latest">Data3!$CD$71</definedName>
    <definedName name="A129178450F">Data3!$CU$1:$CU$10,Data3!$CU$29:$CU$71</definedName>
    <definedName name="A129178450F_Data">Data3!$CU$29:$CU$71</definedName>
    <definedName name="A129178450F_Latest">Data3!$CU$71</definedName>
    <definedName name="A129178454R">Data3!$DH$1:$DH$10,Data3!$DH$15:$DH$71</definedName>
    <definedName name="A129178454R_Data">Data3!$DH$15:$DH$71</definedName>
    <definedName name="A129178454R_Latest">Data3!$DH$71</definedName>
    <definedName name="A129178458X">Data3!$DY$1:$DY$10,Data3!$DY$29:$DY$71</definedName>
    <definedName name="A129178458X_Data">Data3!$DY$29:$DY$71</definedName>
    <definedName name="A129178458X_Latest">Data3!$DY$71</definedName>
    <definedName name="A129178462R">Data3!$EB$1:$EB$10,Data3!$EB$29:$EB$71</definedName>
    <definedName name="A129178462R_Data">Data3!$EB$29:$EB$71</definedName>
    <definedName name="A129178462R_Latest">Data3!$EB$71</definedName>
    <definedName name="A129178466X">Data3!$EI$1:$EI$10,Data3!$EI$44:$EI$71</definedName>
    <definedName name="A129178466X_Data">Data3!$EI$44:$EI$71</definedName>
    <definedName name="A129178466X_Latest">Data3!$EI$71</definedName>
    <definedName name="A129178470R">Data3!$EL$1:$EL$10,Data3!$EL$44:$EL$71</definedName>
    <definedName name="A129178470R_Data">Data3!$EL$44:$EL$71</definedName>
    <definedName name="A129178470R_Latest">Data3!$EL$71</definedName>
    <definedName name="A129178474X">Data3!$FE$1:$FE$10,Data3!$FE$29:$FE$71</definedName>
    <definedName name="A129178474X_Data">Data3!$FE$29:$FE$71</definedName>
    <definedName name="A129178474X_Latest">Data3!$FE$71</definedName>
    <definedName name="A129178478J">Data3!$FH$1:$FH$10,Data3!$FH$29:$FH$71</definedName>
    <definedName name="A129178478J_Data">Data3!$FH$29:$FH$71</definedName>
    <definedName name="A129178478J_Latest">Data3!$FH$71</definedName>
    <definedName name="A129178482X">Data3!$FN$1:$FN$10,Data3!$FN$29:$FN$71</definedName>
    <definedName name="A129178482X_Data">Data3!$FN$29:$FN$71</definedName>
    <definedName name="A129178482X_Latest">Data3!$FN$71</definedName>
    <definedName name="A129178486J">Data3!$FQ$1:$FQ$10,Data3!$FQ$29:$FQ$71</definedName>
    <definedName name="A129178486J_Data">Data3!$FQ$29:$FQ$71</definedName>
    <definedName name="A129178486J_Latest">Data3!$FQ$71</definedName>
    <definedName name="A129178490X">Data3!$CR$1:$CR$10,Data3!$CR$29:$CR$71</definedName>
    <definedName name="A129178490X_Data">Data3!$CR$29:$CR$71</definedName>
    <definedName name="A129178490X_Latest">Data3!$CR$71</definedName>
    <definedName name="A129178494J">Data3!$CW$1:$CW$10,Data3!$CW$29:$CW$71</definedName>
    <definedName name="A129178494J_Data">Data3!$CW$29:$CW$71</definedName>
    <definedName name="A129178494J_Latest">Data3!$CW$71</definedName>
    <definedName name="A129178498T">Data3!$DA$1:$DA$10,Data3!$DA$44:$DA$71</definedName>
    <definedName name="A129178498T_Data">Data3!$DA$44:$DA$71</definedName>
    <definedName name="A129178498T_Latest">Data3!$DA$71</definedName>
    <definedName name="A129178502W">Data3!$DK$1:$DK$10,Data3!$DK$17:$DK$71</definedName>
    <definedName name="A129178502W_Data">Data3!$DK$17:$DK$71</definedName>
    <definedName name="A129178502W_Latest">Data3!$DK$71</definedName>
    <definedName name="A129178506F">Data3!$DR$1:$DR$10,Data3!$DR$17:$DR$71</definedName>
    <definedName name="A129178506F_Data">Data3!$DR$17:$DR$71</definedName>
    <definedName name="A129178506F_Latest">Data3!$DR$71</definedName>
    <definedName name="A129178510W">Data3!$DT$1:$DT$10,Data3!$DT$17:$DT$71</definedName>
    <definedName name="A129178510W_Data">Data3!$DT$17:$DT$71</definedName>
    <definedName name="A129178510W_Latest">Data3!$DT$71</definedName>
    <definedName name="A129178514F">Data3!$EJ$1:$EJ$10,Data3!$EJ$44:$EJ$71</definedName>
    <definedName name="A129178514F_Data">Data3!$EJ$44:$EJ$71</definedName>
    <definedName name="A129178514F_Latest">Data3!$EJ$71</definedName>
    <definedName name="A129178518R">Data3!$ES$1:$ES$10,Data3!$ES$29:$ES$71</definedName>
    <definedName name="A129178518R_Data">Data3!$ES$29:$ES$71</definedName>
    <definedName name="A129178518R_Latest">Data3!$ES$71</definedName>
    <definedName name="A129178522F">Data3!$EV$1:$EV$10,Data3!$EV$29:$EV$71</definedName>
    <definedName name="A129178522F_Data">Data3!$EV$29:$EV$71</definedName>
    <definedName name="A129178522F_Latest">Data3!$EV$71</definedName>
    <definedName name="A129178526R">Data3!$FB$1:$FB$10,Data3!$FB$29:$FB$71</definedName>
    <definedName name="A129178526R_Data">Data3!$FB$29:$FB$71</definedName>
    <definedName name="A129178526R_Latest">Data3!$FB$71</definedName>
    <definedName name="A129178530F">Data3!$FG$1:$FG$10,Data3!$FG$29:$FG$71</definedName>
    <definedName name="A129178530F_Data">Data3!$FG$29:$FG$71</definedName>
    <definedName name="A129178530F_Latest">Data3!$FG$71</definedName>
    <definedName name="A129178534R">Data3!$FI$1:$FI$10,Data3!$FI$29:$FI$71</definedName>
    <definedName name="A129178534R_Data">Data3!$FI$29:$FI$71</definedName>
    <definedName name="A129178534R_Latest">Data3!$FI$71</definedName>
    <definedName name="A129178538X">Data3!$FK$1:$FK$10,Data3!$FK$29:$FK$71</definedName>
    <definedName name="A129178538X_Data">Data3!$FK$29:$FK$71</definedName>
    <definedName name="A129178538X_Latest">Data3!$FK$71</definedName>
    <definedName name="A129178542R">Data3!$FO$1:$FO$10,Data3!$FO$29:$FO$71</definedName>
    <definedName name="A129178542R_Data">Data3!$FO$29:$FO$71</definedName>
    <definedName name="A129178542R_Latest">Data3!$FO$71</definedName>
    <definedName name="A129178546X">Data3!$BV$1:$BV$10,Data3!$BV$17:$BV$71</definedName>
    <definedName name="A129178546X_Data">Data3!$BV$17:$BV$71</definedName>
    <definedName name="A129178546X_Latest">Data3!$BV$71</definedName>
    <definedName name="A129178550R">Data3!$BZ$1:$BZ$10,Data3!$BZ$17:$BZ$71</definedName>
    <definedName name="A129178550R_Data">Data3!$BZ$17:$BZ$71</definedName>
    <definedName name="A129178550R_Latest">Data3!$BZ$71</definedName>
    <definedName name="A129178554X">Data3!$CL$1:$CL$10,Data3!$CL$29:$CL$71</definedName>
    <definedName name="A129178554X_Data">Data3!$CL$29:$CL$71</definedName>
    <definedName name="A129178554X_Latest">Data3!$CL$71</definedName>
    <definedName name="A129178558J">Data3!$CT$1:$CT$10,Data3!$CT$29:$CT$71</definedName>
    <definedName name="A129178558J_Data">Data3!$CT$29:$CT$71</definedName>
    <definedName name="A129178558J_Latest">Data3!$CT$71</definedName>
    <definedName name="A129178562X">Data3!$CV$1:$CV$10,Data3!$CV$29:$CV$71</definedName>
    <definedName name="A129178562X_Data">Data3!$CV$29:$CV$71</definedName>
    <definedName name="A129178562X_Latest">Data3!$CV$71</definedName>
    <definedName name="A129178566J">Data3!$CX$1:$CX$10,Data3!$CX$44:$CX$71</definedName>
    <definedName name="A129178566J_Data">Data3!$CX$44:$CX$71</definedName>
    <definedName name="A129178566J_Latest">Data3!$CX$71</definedName>
    <definedName name="A129178570X">Data3!$CZ$1:$CZ$10,Data3!$CZ$44:$CZ$71</definedName>
    <definedName name="A129178570X_Data">Data3!$CZ$44:$CZ$71</definedName>
    <definedName name="A129178570X_Latest">Data3!$CZ$71</definedName>
    <definedName name="A129178574J">Data3!$DG$1:$DG$10,Data3!$DG$17:$DG$71</definedName>
    <definedName name="A129178574J_Data">Data3!$DG$17:$DG$71</definedName>
    <definedName name="A129178574J_Latest">Data3!$DG$71</definedName>
    <definedName name="A129178578T">Data3!$DN$1:$DN$10,Data3!$DN$17:$DN$71</definedName>
    <definedName name="A129178578T_Data">Data3!$DN$17:$DN$71</definedName>
    <definedName name="A129178578T_Latest">Data3!$DN$71</definedName>
    <definedName name="A129178582J">Data3!$DX$1:$DX$10,Data3!$DX$29:$DX$71</definedName>
    <definedName name="A129178582J_Data">Data3!$DX$29:$DX$71</definedName>
    <definedName name="A129178582J_Latest">Data3!$DX$71</definedName>
    <definedName name="A129178586T">Data3!$EC$1:$EC$10,Data3!$EC$29:$EC$71</definedName>
    <definedName name="A129178586T_Data">Data3!$EC$29:$EC$71</definedName>
    <definedName name="A129178586T_Latest">Data3!$EC$71</definedName>
    <definedName name="A129178590J">Data3!$FA$1:$FA$10,Data3!$FA$29:$FA$71</definedName>
    <definedName name="A129178590J_Data">Data3!$FA$29:$FA$71</definedName>
    <definedName name="A129178590J_Latest">Data3!$FA$71</definedName>
    <definedName name="A129178594T">Data3!$FC$1:$FC$10,Data3!$FC$29:$FC$71</definedName>
    <definedName name="A129178594T_Data">Data3!$FC$29:$FC$71</definedName>
    <definedName name="A129178594T_Latest">Data3!$FC$71</definedName>
    <definedName name="A129178598A">Data3!$FD$1:$FD$10,Data3!$FD$29:$FD$71</definedName>
    <definedName name="A129178598A_Data">Data3!$FD$29:$FD$71</definedName>
    <definedName name="A129178598A_Latest">Data3!$FD$71</definedName>
    <definedName name="A129178602F">Data3!$FP$1:$FP$10,Data3!$FP$29:$FP$71</definedName>
    <definedName name="A129178602F_Data">Data3!$FP$29:$FP$71</definedName>
    <definedName name="A129178602F_Latest">Data3!$FP$71</definedName>
    <definedName name="A129178606R">Data3!$BP$1:$BP$10,Data3!$BP$17:$BP$71</definedName>
    <definedName name="A129178606R_Data">Data3!$BP$17:$BP$71</definedName>
    <definedName name="A129178606R_Latest">Data3!$BP$71</definedName>
    <definedName name="A129178610F">Data3!$BS$1:$BS$10,Data3!$BS$15:$BS$71</definedName>
    <definedName name="A129178610F_Data">Data3!$BS$15:$BS$71</definedName>
    <definedName name="A129178610F_Latest">Data3!$BS$71</definedName>
    <definedName name="A129178614R">Data3!$BT$1:$BT$10,Data3!$BT$17:$BT$71</definedName>
    <definedName name="A129178614R_Data">Data3!$BT$17:$BT$71</definedName>
    <definedName name="A129178614R_Latest">Data3!$BT$71</definedName>
    <definedName name="A129178618X">Data3!$CC$1:$CC$10,Data3!$CC$17:$CC$71</definedName>
    <definedName name="A129178618X_Data">Data3!$CC$17:$CC$71</definedName>
    <definedName name="A129178618X_Latest">Data3!$CC$71</definedName>
    <definedName name="A129178622R">Data3!$CE$1:$CE$10,Data3!$CE$17:$CE$71</definedName>
    <definedName name="A129178622R_Data">Data3!$CE$17:$CE$71</definedName>
    <definedName name="A129178622R_Latest">Data3!$CE$71</definedName>
    <definedName name="A129178626X">Data3!$CF$1:$CF$10,Data3!$CF$17:$CF$71</definedName>
    <definedName name="A129178626X_Data">Data3!$CF$17:$CF$71</definedName>
    <definedName name="A129178626X_Latest">Data3!$CF$71</definedName>
    <definedName name="A129178630R">Data3!$CM$1:$CM$10,Data3!$CM$29:$CM$71</definedName>
    <definedName name="A129178630R_Data">Data3!$CM$29:$CM$71</definedName>
    <definedName name="A129178630R_Latest">Data3!$CM$71</definedName>
    <definedName name="A129178634X">Data3!$CY$1:$CY$10,Data3!$CY$44:$CY$71</definedName>
    <definedName name="A129178634X_Data">Data3!$CY$44:$CY$71</definedName>
    <definedName name="A129178634X_Latest">Data3!$CY$71</definedName>
    <definedName name="A129178638J">Data3!$DC$1:$DC$10,Data3!$DC$44:$DC$71</definedName>
    <definedName name="A129178638J_Data">Data3!$DC$44:$DC$71</definedName>
    <definedName name="A129178638J_Latest">Data3!$DC$71</definedName>
    <definedName name="A129178642X">Data3!$DD$1:$DD$10,Data3!$DD$15:$DD$71</definedName>
    <definedName name="A129178642X_Data">Data3!$DD$15:$DD$71</definedName>
    <definedName name="A129178642X_Latest">Data3!$DD$71</definedName>
    <definedName name="A129178646J">Data3!$DI$1:$DI$10,Data3!$DI$17:$DI$71</definedName>
    <definedName name="A129178646J_Data">Data3!$DI$17:$DI$71</definedName>
    <definedName name="A129178646J_Latest">Data3!$DI$71</definedName>
    <definedName name="A129178650X">Data3!$DJ$1:$DJ$10,Data3!$DJ$17:$DJ$71</definedName>
    <definedName name="A129178650X_Data">Data3!$DJ$17:$DJ$71</definedName>
    <definedName name="A129178650X_Latest">Data3!$DJ$71</definedName>
    <definedName name="A129178654J">Data3!$DS$1:$DS$10,Data3!$DS$17:$DS$71</definedName>
    <definedName name="A129178654J_Data">Data3!$DS$17:$DS$71</definedName>
    <definedName name="A129178654J_Latest">Data3!$DS$71</definedName>
    <definedName name="A129178658T">Data3!$EP$1:$EP$10,Data3!$EP$29:$EP$71</definedName>
    <definedName name="A129178658T_Data">Data3!$EP$29:$EP$71</definedName>
    <definedName name="A129178658T_Latest">Data3!$EP$71</definedName>
    <definedName name="A129178662J">Data3!$ET$1:$ET$10,Data3!$ET$29:$ET$71</definedName>
    <definedName name="A129178662J_Data">Data3!$ET$29:$ET$71</definedName>
    <definedName name="A129178662J_Latest">Data3!$ET$71</definedName>
    <definedName name="A129178666T">Data3!$EW$1:$EW$10,Data3!$EW$29:$EW$71</definedName>
    <definedName name="A129178666T_Data">Data3!$EW$29:$EW$71</definedName>
    <definedName name="A129178666T_Latest">Data3!$EW$71</definedName>
    <definedName name="A129178670J">Data3!$FR$1:$FR$10,Data3!$FR$29:$FR$71</definedName>
    <definedName name="A129178670J_Data">Data3!$FR$29:$FR$71</definedName>
    <definedName name="A129178670J_Latest">Data3!$FR$71</definedName>
    <definedName name="A129178674T">Data3!$FV$1:$FV$10,Data3!$FV$44:$FV$71</definedName>
    <definedName name="A129178674T_Data">Data3!$FV$44:$FV$71</definedName>
    <definedName name="A129178674T_Latest">Data3!$FV$71</definedName>
    <definedName name="A129178678A">Data3!$BU$1:$BU$10,Data3!$BU$17:$BU$71</definedName>
    <definedName name="A129178678A_Data">Data3!$BU$17:$BU$71</definedName>
    <definedName name="A129178678A_Latest">Data3!$BU$71</definedName>
    <definedName name="A129178682T">Data3!$BX$1:$BX$10,Data3!$BX$17:$BX$71</definedName>
    <definedName name="A129178682T_Data">Data3!$BX$17:$BX$71</definedName>
    <definedName name="A129178682T_Latest">Data3!$BX$71</definedName>
    <definedName name="A129178686A">Data3!$CP$1:$CP$10,Data3!$CP$29:$CP$71</definedName>
    <definedName name="A129178686A_Data">Data3!$CP$29:$CP$71</definedName>
    <definedName name="A129178686A_Latest">Data3!$CP$71</definedName>
    <definedName name="A129178690T">Data3!$CQ$1:$CQ$10,Data3!$CQ$29:$CQ$71</definedName>
    <definedName name="A129178690T_Data">Data3!$CQ$29:$CQ$71</definedName>
    <definedName name="A129178690T_Latest">Data3!$CQ$71</definedName>
    <definedName name="A129178694A">Data3!$DB$1:$DB$10,Data3!$DB$44:$DB$71</definedName>
    <definedName name="A129178694A_Data">Data3!$DB$44:$DB$71</definedName>
    <definedName name="A129178694A_Latest">Data3!$DB$71</definedName>
    <definedName name="A129178698K">Data3!$DO$1:$DO$10,Data3!$DO$17:$DO$71</definedName>
    <definedName name="A129178698K_Data">Data3!$DO$17:$DO$71</definedName>
    <definedName name="A129178698K_Latest">Data3!$DO$71</definedName>
    <definedName name="A129178702R">Data3!$DZ$1:$DZ$10,Data3!$DZ$29:$DZ$71</definedName>
    <definedName name="A129178702R_Data">Data3!$DZ$29:$DZ$71</definedName>
    <definedName name="A129178702R_Latest">Data3!$DZ$71</definedName>
    <definedName name="A129178706X">Data3!$EQ$1:$EQ$10,Data3!$EQ$29:$EQ$71</definedName>
    <definedName name="A129178706X_Data">Data3!$EQ$29:$EQ$71</definedName>
    <definedName name="A129178706X_Latest">Data3!$EQ$71</definedName>
    <definedName name="A129178710R">Data3!$EX$1:$EX$10,Data3!$EX$29:$EX$71</definedName>
    <definedName name="A129178710R_Data">Data3!$EX$29:$EX$71</definedName>
    <definedName name="A129178710R_Latest">Data3!$EX$71</definedName>
    <definedName name="A129178714X">Data3!$EY$1:$EY$10,Data3!$EY$29:$EY$71</definedName>
    <definedName name="A129178714X_Data">Data3!$EY$29:$EY$71</definedName>
    <definedName name="A129178714X_Latest">Data3!$EY$71</definedName>
    <definedName name="A129178718J">Data3!$FU$1:$FU$10,Data3!$FU$44:$FU$71</definedName>
    <definedName name="A129178718J_Data">Data3!$FU$44:$FU$71</definedName>
    <definedName name="A129178718J_Latest">Data3!$FU$71</definedName>
    <definedName name="A129178722X">Data3!$BO$1:$BO$10,Data3!$BO$15:$BO$71</definedName>
    <definedName name="A129178722X_Data">Data3!$BO$15:$BO$71</definedName>
    <definedName name="A129178722X_Latest">Data3!$BO$71</definedName>
    <definedName name="A129178726J">Data3!$BQ$1:$BQ$10,Data3!$BQ$17:$BQ$71</definedName>
    <definedName name="A129178726J_Data">Data3!$BQ$17:$BQ$71</definedName>
    <definedName name="A129178726J_Latest">Data3!$BQ$71</definedName>
    <definedName name="A129178730X">Data3!$BR$1:$BR$10,Data3!$BR$17:$BR$71</definedName>
    <definedName name="A129178730X_Data">Data3!$BR$17:$BR$71</definedName>
    <definedName name="A129178730X_Latest">Data3!$BR$71</definedName>
    <definedName name="A129178734J">Data3!$BW$1:$BW$10,Data3!$BW$15:$BW$71</definedName>
    <definedName name="A129178734J_Data">Data3!$BW$15:$BW$71</definedName>
    <definedName name="A129178734J_Latest">Data3!$BW$71</definedName>
    <definedName name="A129178738T">Data3!$CI$1:$CI$10,Data3!$CI$29:$CI$71</definedName>
    <definedName name="A129178738T_Data">Data3!$CI$29:$CI$71</definedName>
    <definedName name="A129178738T_Latest">Data3!$CI$71</definedName>
    <definedName name="A129178742J">Data3!$CJ$1:$CJ$10,Data3!$CJ$29:$CJ$71</definedName>
    <definedName name="A129178742J_Data">Data3!$CJ$29:$CJ$71</definedName>
    <definedName name="A129178742J_Latest">Data3!$CJ$71</definedName>
    <definedName name="A129178746T">Data3!$DU$1:$DU$10,Data3!$DU$17:$DU$71</definedName>
    <definedName name="A129178746T_Data">Data3!$DU$17:$DU$71</definedName>
    <definedName name="A129178746T_Latest">Data3!$DU$71</definedName>
    <definedName name="A129178750J">Data3!$DW$1:$DW$10,Data3!$DW$29:$DW$71</definedName>
    <definedName name="A129178750J_Data">Data3!$DW$29:$DW$71</definedName>
    <definedName name="A129178750J_Latest">Data3!$DW$71</definedName>
    <definedName name="A129178754T">Data3!$ED$1:$ED$10,Data3!$ED$29:$ED$71</definedName>
    <definedName name="A129178754T_Data">Data3!$ED$29:$ED$71</definedName>
    <definedName name="A129178754T_Latest">Data3!$ED$71</definedName>
    <definedName name="A129178758A">Data3!$EE$1:$EE$10,Data3!$EE$29:$EE$71</definedName>
    <definedName name="A129178758A_Data">Data3!$EE$29:$EE$71</definedName>
    <definedName name="A129178758A_Latest">Data3!$EE$71</definedName>
    <definedName name="A129178762T">Data3!$FF$1:$FF$10,Data3!$FF$29:$FF$71</definedName>
    <definedName name="A129178762T_Data">Data3!$FF$29:$FF$71</definedName>
    <definedName name="A129178762T_Latest">Data3!$FF$71</definedName>
    <definedName name="A129178766A">Data3!$FJ$1:$FJ$10,Data3!$FJ$29:$FJ$71</definedName>
    <definedName name="A129178766A_Data">Data3!$FJ$29:$FJ$71</definedName>
    <definedName name="A129178766A_Latest">Data3!$FJ$71</definedName>
    <definedName name="A129178770T">Data3!$FM$1:$FM$10,Data3!$FM$29:$FM$71</definedName>
    <definedName name="A129178770T_Data">Data3!$FM$29:$FM$71</definedName>
    <definedName name="A129178770T_Latest">Data3!$FM$71</definedName>
    <definedName name="A129178774A">Data3!$BY$1:$BY$10,Data3!$BY$17:$BY$71</definedName>
    <definedName name="A129178774A_Data">Data3!$BY$17:$BY$71</definedName>
    <definedName name="A129178774A_Latest">Data3!$BY$71</definedName>
    <definedName name="A129178778K">Data3!$CG$1:$CG$10,Data3!$CG$17:$CG$71</definedName>
    <definedName name="A129178778K_Data">Data3!$CG$17:$CG$71</definedName>
    <definedName name="A129178778K_Latest">Data3!$CG$71</definedName>
    <definedName name="A129178782A">Data3!$CN$1:$CN$10,Data3!$CN$29:$CN$71</definedName>
    <definedName name="A129178782A_Data">Data3!$CN$29:$CN$71</definedName>
    <definedName name="A129178782A_Latest">Data3!$CN$71</definedName>
    <definedName name="A129178786K">Data3!$DE$1:$DE$10,Data3!$DE$17:$DE$71</definedName>
    <definedName name="A129178786K_Data">Data3!$DE$17:$DE$71</definedName>
    <definedName name="A129178786K_Latest">Data3!$DE$71</definedName>
    <definedName name="A129178790A">Data3!$DM$1:$DM$10,Data3!$DM$17:$DM$71</definedName>
    <definedName name="A129178790A_Data">Data3!$DM$17:$DM$71</definedName>
    <definedName name="A129178790A_Latest">Data3!$DM$71</definedName>
    <definedName name="A129178794K">Data3!$DP$1:$DP$10,Data3!$DP$15:$DP$71</definedName>
    <definedName name="A129178794K_Data">Data3!$DP$15:$DP$71</definedName>
    <definedName name="A129178794K_Latest">Data3!$DP$71</definedName>
    <definedName name="A129178798V">Data3!$EA$1:$EA$10,Data3!$EA$29:$EA$71</definedName>
    <definedName name="A129178798V_Data">Data3!$EA$29:$EA$71</definedName>
    <definedName name="A129178798V_Latest">Data3!$EA$71</definedName>
    <definedName name="A129178802X">Data3!$EF$1:$EF$10,Data3!$EF$29:$EF$71</definedName>
    <definedName name="A129178802X_Data">Data3!$EF$29:$EF$71</definedName>
    <definedName name="A129178802X_Latest">Data3!$EF$71</definedName>
    <definedName name="A129178806J">Data3!$EG$1:$EG$10,Data3!$EG$29:$EG$71</definedName>
    <definedName name="A129178806J_Data">Data3!$EG$29:$EG$71</definedName>
    <definedName name="A129178806J_Latest">Data3!$EG$71</definedName>
    <definedName name="A129178810X">Data3!$EN$1:$EN$10,Data3!$EN$29:$EN$71</definedName>
    <definedName name="A129178810X_Data">Data3!$EN$29:$EN$71</definedName>
    <definedName name="A129178810X_Latest">Data3!$EN$71</definedName>
    <definedName name="A129178814J">Data3!$EO$1:$EO$10,Data3!$EO$29:$EO$71</definedName>
    <definedName name="A129178814J_Data">Data3!$EO$29:$EO$71</definedName>
    <definedName name="A129178814J_Latest">Data3!$EO$71</definedName>
    <definedName name="A129178818T">Data3!$FL$1:$FL$10,Data3!$FL$29:$FL$71</definedName>
    <definedName name="A129178818T_Data">Data3!$FL$29:$FL$71</definedName>
    <definedName name="A129178818T_Latest">Data3!$FL$71</definedName>
    <definedName name="A129178822J">Data3!$FS$1:$FS$10,Data3!$FS$44:$FS$71</definedName>
    <definedName name="A129178822J_Data">Data3!$FS$44:$FS$71</definedName>
    <definedName name="A129178822J_Latest">Data3!$FS$71</definedName>
    <definedName name="A129178826T">Data3!$FT$1:$FT$10,Data3!$FT$44:$FT$71</definedName>
    <definedName name="A129178826T_Data">Data3!$FT$44:$FT$71</definedName>
    <definedName name="A129178826T_Latest">Data3!$FT$71</definedName>
    <definedName name="A129178830J">Data3!$FW$1:$FW$10,Data3!$FW$44:$FW$71</definedName>
    <definedName name="A129178830J_Data">Data3!$FW$44:$FW$71</definedName>
    <definedName name="A129178830J_Latest">Data3!$FW$71</definedName>
    <definedName name="A129178834T">Data3!$GJ$1:$GJ$10,Data3!$GJ$15:$GJ$71</definedName>
    <definedName name="A129178834T_Data">Data3!$GJ$15:$GJ$71</definedName>
    <definedName name="A129178834T_Latest">Data3!$GJ$71</definedName>
    <definedName name="A129178838A">Data3!$GQ$1:$GQ$10,Data3!$GQ$29:$GQ$71</definedName>
    <definedName name="A129178838A_Data">Data3!$GQ$29:$GQ$71</definedName>
    <definedName name="A129178838A_Latest">Data3!$GQ$71</definedName>
    <definedName name="A129178842T">Data3!$GT$1:$GT$10,Data3!$GT$29:$GT$71</definedName>
    <definedName name="A129178842T_Data">Data3!$GT$29:$GT$71</definedName>
    <definedName name="A129178842T_Latest">Data3!$GT$71</definedName>
    <definedName name="A129178846A">Data3!$GX$1:$GX$10,Data3!$GX$29:$GX$71</definedName>
    <definedName name="A129178846A_Data">Data3!$GX$29:$GX$71</definedName>
    <definedName name="A129178846A_Latest">Data3!$GX$71</definedName>
    <definedName name="A129178850T">Data3!$HB$1:$HB$10,Data3!$HB$29:$HB$71</definedName>
    <definedName name="A129178850T_Data">Data3!$HB$29:$HB$71</definedName>
    <definedName name="A129178850T_Latest">Data3!$HB$71</definedName>
    <definedName name="A129178854A">Data3!$HO$1:$HO$10,Data3!$HO$17:$HO$71</definedName>
    <definedName name="A129178854A_Data">Data3!$HO$17:$HO$71</definedName>
    <definedName name="A129178854A_Latest">Data3!$HO$71</definedName>
    <definedName name="A129178858K">Data3!$HU$1:$HU$10,Data3!$HU$15:$HU$71</definedName>
    <definedName name="A129178858K_Data">Data3!$HU$15:$HU$71</definedName>
    <definedName name="A129178858K_Latest">Data3!$HU$71</definedName>
    <definedName name="A129178862A">Data3!$HZ$1:$HZ$10,Data3!$HZ$17:$HZ$71</definedName>
    <definedName name="A129178862A_Data">Data3!$HZ$17:$HZ$71</definedName>
    <definedName name="A129178862A_Latest">Data3!$HZ$71</definedName>
    <definedName name="A129178866K">Data3!$IE$1:$IE$10,Data3!$IE$17:$IE$71</definedName>
    <definedName name="A129178866K_Data">Data3!$IE$17:$IE$71</definedName>
    <definedName name="A129178866K_Latest">Data3!$IE$71</definedName>
    <definedName name="A129178870A">Data3!$IQ$1:$IQ$10,Data3!$IQ$29:$IQ$71</definedName>
    <definedName name="A129178870A_Data">Data3!$IQ$29:$IQ$71</definedName>
    <definedName name="A129178870A_Latest">Data3!$IQ$71</definedName>
    <definedName name="A129178874K">Data4!$D$1:$D$10,Data4!$D$44:$D$71</definedName>
    <definedName name="A129178874K_Data">Data4!$D$44:$D$71</definedName>
    <definedName name="A129178874K_Latest">Data4!$D$71</definedName>
    <definedName name="A129178878V">Data4!$F$1:$F$10,Data4!$F$44:$F$71</definedName>
    <definedName name="A129178878V_Data">Data4!$F$44:$F$71</definedName>
    <definedName name="A129178878V_Latest">Data4!$F$71</definedName>
    <definedName name="A129178882K">Data4!$K$1:$K$10,Data4!$K$29:$K$71</definedName>
    <definedName name="A129178882K_Data">Data4!$K$29:$K$71</definedName>
    <definedName name="A129178882K_Latest">Data4!$K$71</definedName>
    <definedName name="A129178886V">Data4!$N$1:$N$10,Data4!$N$29:$N$71</definedName>
    <definedName name="A129178886V_Data">Data4!$N$29:$N$71</definedName>
    <definedName name="A129178886V_Latest">Data4!$N$71</definedName>
    <definedName name="A129178890K">Data4!$S$1:$S$10,Data4!$S$29:$S$71</definedName>
    <definedName name="A129178890K_Data">Data4!$S$29:$S$71</definedName>
    <definedName name="A129178890K_Latest">Data4!$S$71</definedName>
    <definedName name="A129178894V">Data3!$GK$1:$GK$10,Data3!$GK$17:$GK$71</definedName>
    <definedName name="A129178894V_Data">Data3!$GK$17:$GK$71</definedName>
    <definedName name="A129178894V_Latest">Data3!$GK$71</definedName>
    <definedName name="A129178898C">Data3!$GM$1:$GM$10,Data3!$GM$17:$GM$71</definedName>
    <definedName name="A129178898C_Data">Data3!$GM$17:$GM$71</definedName>
    <definedName name="A129178898C_Latest">Data3!$GM$71</definedName>
    <definedName name="A129178902J">Data3!$HD$1:$HD$10,Data3!$HD$29:$HD$71</definedName>
    <definedName name="A129178902J_Data">Data3!$HD$29:$HD$71</definedName>
    <definedName name="A129178902J_Latest">Data3!$HD$71</definedName>
    <definedName name="A129178906T">Data3!$HQ$1:$HQ$10,Data3!$HQ$15:$HQ$71</definedName>
    <definedName name="A129178906T_Data">Data3!$HQ$15:$HQ$71</definedName>
    <definedName name="A129178906T_Latest">Data3!$HQ$71</definedName>
    <definedName name="A129178910J">Data3!$IH$1:$IH$10,Data3!$IH$29:$IH$71</definedName>
    <definedName name="A129178910J_Data">Data3!$IH$29:$IH$71</definedName>
    <definedName name="A129178910J_Latest">Data3!$IH$71</definedName>
    <definedName name="A129178914T">Data3!$IK$1:$IK$10,Data3!$IK$29:$IK$71</definedName>
    <definedName name="A129178914T_Data">Data3!$IK$29:$IK$71</definedName>
    <definedName name="A129178914T_Latest">Data3!$IK$71</definedName>
    <definedName name="A129178918A">Data4!$B$1:$B$10,Data4!$B$44:$B$71</definedName>
    <definedName name="A129178918A_Data">Data4!$B$44:$B$71</definedName>
    <definedName name="A129178918A_Latest">Data4!$B$71</definedName>
    <definedName name="A129178922T">Data4!$E$1:$E$10,Data4!$E$44:$E$71</definedName>
    <definedName name="A129178922T_Data">Data4!$E$44:$E$71</definedName>
    <definedName name="A129178922T_Latest">Data4!$E$71</definedName>
    <definedName name="A129178926A">Data4!$X$1:$X$10,Data4!$X$29:$X$71</definedName>
    <definedName name="A129178926A_Data">Data4!$X$29:$X$71</definedName>
    <definedName name="A129178926A_Latest">Data4!$X$71</definedName>
    <definedName name="A129178930T">Data4!$AA$1:$AA$10,Data4!$AA$29:$AA$71</definedName>
    <definedName name="A129178930T_Data">Data4!$AA$29:$AA$71</definedName>
    <definedName name="A129178930T_Latest">Data4!$AA$71</definedName>
    <definedName name="A129178934A">Data4!$AG$1:$AG$10,Data4!$AG$29:$AG$71</definedName>
    <definedName name="A129178934A_Data">Data4!$AG$29:$AG$71</definedName>
    <definedName name="A129178934A_Latest">Data4!$AG$71</definedName>
    <definedName name="A129178938K">Data4!$AJ$1:$AJ$10,Data4!$AJ$29:$AJ$71</definedName>
    <definedName name="A129178938K_Data">Data4!$AJ$29:$AJ$71</definedName>
    <definedName name="A129178938K_Latest">Data4!$AJ$71</definedName>
    <definedName name="A129178942A">Data3!$HA$1:$HA$10,Data3!$HA$29:$HA$71</definedName>
    <definedName name="A129178942A_Data">Data3!$HA$29:$HA$71</definedName>
    <definedName name="A129178942A_Latest">Data3!$HA$71</definedName>
    <definedName name="A129178946K">Data3!$HF$1:$HF$10,Data3!$HF$29:$HF$71</definedName>
    <definedName name="A129178946K_Data">Data3!$HF$29:$HF$71</definedName>
    <definedName name="A129178946K_Latest">Data3!$HF$71</definedName>
    <definedName name="A129178950A">Data3!$HJ$1:$HJ$10,Data3!$HJ$44:$HJ$71</definedName>
    <definedName name="A129178950A_Data">Data3!$HJ$44:$HJ$71</definedName>
    <definedName name="A129178950A_Latest">Data3!$HJ$71</definedName>
    <definedName name="A129178954K">Data3!$HT$1:$HT$10,Data3!$HT$17:$HT$71</definedName>
    <definedName name="A129178954K_Data">Data3!$HT$17:$HT$71</definedName>
    <definedName name="A129178954K_Latest">Data3!$HT$71</definedName>
    <definedName name="A129178958V">Data3!$IA$1:$IA$10,Data3!$IA$17:$IA$71</definedName>
    <definedName name="A129178958V_Data">Data3!$IA$17:$IA$71</definedName>
    <definedName name="A129178958V_Latest">Data3!$IA$71</definedName>
    <definedName name="A129178962K">Data3!$IC$1:$IC$10,Data3!$IC$17:$IC$71</definedName>
    <definedName name="A129178962K_Data">Data3!$IC$17:$IC$71</definedName>
    <definedName name="A129178962K_Latest">Data3!$IC$71</definedName>
    <definedName name="A129178966V">Data4!$C$1:$C$10,Data4!$C$44:$C$71</definedName>
    <definedName name="A129178966V_Data">Data4!$C$44:$C$71</definedName>
    <definedName name="A129178966V_Latest">Data4!$C$71</definedName>
    <definedName name="A129178970K">Data4!$L$1:$L$10,Data4!$L$29:$L$71</definedName>
    <definedName name="A129178970K_Data">Data4!$L$29:$L$71</definedName>
    <definedName name="A129178970K_Latest">Data4!$L$71</definedName>
    <definedName name="A129178974V">Data4!$O$1:$O$10,Data4!$O$29:$O$71</definedName>
    <definedName name="A129178974V_Data">Data4!$O$29:$O$71</definedName>
    <definedName name="A129178974V_Latest">Data4!$O$71</definedName>
    <definedName name="A129178978C">Data4!$U$1:$U$10,Data4!$U$29:$U$71</definedName>
    <definedName name="A129178978C_Data">Data4!$U$29:$U$71</definedName>
    <definedName name="A129178978C_Latest">Data4!$U$71</definedName>
    <definedName name="A129178982V">Data4!$Z$1:$Z$10,Data4!$Z$29:$Z$71</definedName>
    <definedName name="A129178982V_Data">Data4!$Z$29:$Z$71</definedName>
    <definedName name="A129178982V_Latest">Data4!$Z$71</definedName>
    <definedName name="A129178986C">Data4!$AB$1:$AB$10,Data4!$AB$29:$AB$71</definedName>
    <definedName name="A129178986C_Data">Data4!$AB$29:$AB$71</definedName>
    <definedName name="A129178986C_Latest">Data4!$AB$71</definedName>
    <definedName name="A129178990V">Data4!$AD$1:$AD$10,Data4!$AD$29:$AD$71</definedName>
    <definedName name="A129178990V_Data">Data4!$AD$29:$AD$71</definedName>
    <definedName name="A129178990V_Latest">Data4!$AD$71</definedName>
    <definedName name="A129178994C">Data4!$AH$1:$AH$10,Data4!$AH$29:$AH$71</definedName>
    <definedName name="A129178994C_Data">Data4!$AH$29:$AH$71</definedName>
    <definedName name="A129178994C_Latest">Data4!$AH$71</definedName>
    <definedName name="A129178998L">Data3!$GE$1:$GE$10,Data3!$GE$17:$GE$71</definedName>
    <definedName name="A129178998L_Data">Data3!$GE$17:$GE$71</definedName>
    <definedName name="A129178998L_Latest">Data3!$GE$71</definedName>
    <definedName name="A129179002V">Data3!$GI$1:$GI$10,Data3!$GI$17:$GI$71</definedName>
    <definedName name="A129179002V_Data">Data3!$GI$17:$GI$71</definedName>
    <definedName name="A129179002V_Latest">Data3!$GI$71</definedName>
    <definedName name="A129179006C">Data3!$GU$1:$GU$10,Data3!$GU$29:$GU$71</definedName>
    <definedName name="A129179006C_Data">Data3!$GU$29:$GU$71</definedName>
    <definedName name="A129179006C_Latest">Data3!$GU$71</definedName>
    <definedName name="A129179010V">Data3!$HC$1:$HC$10,Data3!$HC$29:$HC$71</definedName>
    <definedName name="A129179010V_Data">Data3!$HC$29:$HC$71</definedName>
    <definedName name="A129179010V_Latest">Data3!$HC$71</definedName>
    <definedName name="A129179014C">Data3!$HE$1:$HE$10,Data3!$HE$29:$HE$71</definedName>
    <definedName name="A129179014C_Data">Data3!$HE$29:$HE$71</definedName>
    <definedName name="A129179014C_Latest">Data3!$HE$71</definedName>
    <definedName name="A129179018L">Data3!$HG$1:$HG$10,Data3!$HG$44:$HG$71</definedName>
    <definedName name="A129179018L_Data">Data3!$HG$44:$HG$71</definedName>
    <definedName name="A129179018L_Latest">Data3!$HG$71</definedName>
    <definedName name="A129179022C">Data3!$HI$1:$HI$10,Data3!$HI$44:$HI$71</definedName>
    <definedName name="A129179022C_Data">Data3!$HI$44:$HI$71</definedName>
    <definedName name="A129179022C_Latest">Data3!$HI$71</definedName>
    <definedName name="A129179026L">Data3!$HP$1:$HP$10,Data3!$HP$17:$HP$71</definedName>
    <definedName name="A129179026L_Data">Data3!$HP$17:$HP$71</definedName>
    <definedName name="A129179026L_Latest">Data3!$HP$71</definedName>
    <definedName name="A129179030C">Data3!$HW$1:$HW$10,Data3!$HW$17:$HW$71</definedName>
    <definedName name="A129179030C_Data">Data3!$HW$17:$HW$71</definedName>
    <definedName name="A129179030C_Latest">Data3!$HW$71</definedName>
    <definedName name="A129179034L">Data3!$IG$1:$IG$10,Data3!$IG$29:$IG$71</definedName>
    <definedName name="A129179034L_Data">Data3!$IG$29:$IG$71</definedName>
    <definedName name="A129179034L_Latest">Data3!$IG$71</definedName>
    <definedName name="A129179038W">Data3!$IL$1:$IL$10,Data3!$IL$29:$IL$71</definedName>
    <definedName name="A129179038W_Data">Data3!$IL$29:$IL$71</definedName>
    <definedName name="A129179038W_Latest">Data3!$IL$71</definedName>
    <definedName name="A129179042L">Data4!$T$1:$T$10,Data4!$T$29:$T$71</definedName>
    <definedName name="A129179042L_Data">Data4!$T$29:$T$71</definedName>
    <definedName name="A129179042L_Latest">Data4!$T$71</definedName>
    <definedName name="A129179046W">Data4!$V$1:$V$10,Data4!$V$29:$V$71</definedName>
    <definedName name="A129179046W_Data">Data4!$V$29:$V$71</definedName>
    <definedName name="A129179046W_Latest">Data4!$V$71</definedName>
    <definedName name="A129179050L">Data4!$W$1:$W$10,Data4!$W$29:$W$71</definedName>
    <definedName name="A129179050L_Data">Data4!$W$29:$W$71</definedName>
    <definedName name="A129179050L_Latest">Data4!$W$71</definedName>
    <definedName name="A129179054W">Data4!$AI$1:$AI$10,Data4!$AI$29:$AI$71</definedName>
    <definedName name="A129179054W_Data">Data4!$AI$29:$AI$71</definedName>
    <definedName name="A129179054W_Latest">Data4!$AI$71</definedName>
    <definedName name="A129179058F">Data3!$FY$1:$FY$10,Data3!$FY$17:$FY$71</definedName>
    <definedName name="A129179058F_Data">Data3!$FY$17:$FY$71</definedName>
    <definedName name="A129179058F_Latest">Data3!$FY$71</definedName>
    <definedName name="A129179062W">Data3!$GB$1:$GB$10,Data3!$GB$15:$GB$71</definedName>
    <definedName name="A129179062W_Data">Data3!$GB$15:$GB$71</definedName>
    <definedName name="A129179062W_Latest">Data3!$GB$71</definedName>
    <definedName name="A129179066F">Data3!$GC$1:$GC$10,Data3!$GC$17:$GC$71</definedName>
    <definedName name="A129179066F_Data">Data3!$GC$17:$GC$71</definedName>
    <definedName name="A129179066F_Latest">Data3!$GC$71</definedName>
    <definedName name="A129179070W">Data3!$GL$1:$GL$10,Data3!$GL$17:$GL$71</definedName>
    <definedName name="A129179070W_Data">Data3!$GL$17:$GL$71</definedName>
    <definedName name="A129179070W_Latest">Data3!$GL$71</definedName>
    <definedName name="A129179074F">Data3!$GN$1:$GN$10,Data3!$GN$17:$GN$71</definedName>
    <definedName name="A129179074F_Data">Data3!$GN$17:$GN$71</definedName>
    <definedName name="A129179074F_Latest">Data3!$GN$71</definedName>
    <definedName name="A129179078R">Data3!$GO$1:$GO$10,Data3!$GO$17:$GO$71</definedName>
    <definedName name="A129179078R_Data">Data3!$GO$17:$GO$71</definedName>
    <definedName name="A129179078R_Latest">Data3!$GO$71</definedName>
    <definedName name="A129179082F">Data3!$GV$1:$GV$10,Data3!$GV$29:$GV$71</definedName>
    <definedName name="A129179082F_Data">Data3!$GV$29:$GV$71</definedName>
    <definedName name="A129179082F_Latest">Data3!$GV$71</definedName>
    <definedName name="A129179086R">Data3!$HH$1:$HH$10,Data3!$HH$44:$HH$71</definedName>
    <definedName name="A129179086R_Data">Data3!$HH$44:$HH$71</definedName>
    <definedName name="A129179086R_Latest">Data3!$HH$71</definedName>
    <definedName name="A129179090F">Data3!$HL$1:$HL$10,Data3!$HL$44:$HL$71</definedName>
    <definedName name="A129179090F_Data">Data3!$HL$44:$HL$71</definedName>
    <definedName name="A129179090F_Latest">Data3!$HL$71</definedName>
    <definedName name="A129179094R">Data3!$HM$1:$HM$10,Data3!$HM$15:$HM$71</definedName>
    <definedName name="A129179094R_Data">Data3!$HM$15:$HM$71</definedName>
    <definedName name="A129179094R_Latest">Data3!$HM$71</definedName>
    <definedName name="A129179098X">Data3!$HR$1:$HR$10,Data3!$HR$17:$HR$71</definedName>
    <definedName name="A129179098X_Data">Data3!$HR$17:$HR$71</definedName>
    <definedName name="A129179098X_Latest">Data3!$HR$71</definedName>
    <definedName name="A129179102C">Data3!$HS$1:$HS$10,Data3!$HS$17:$HS$71</definedName>
    <definedName name="A129179102C_Data">Data3!$HS$17:$HS$71</definedName>
    <definedName name="A129179102C_Latest">Data3!$HS$71</definedName>
    <definedName name="A129179106L">Data3!$IB$1:$IB$10,Data3!$IB$17:$IB$71</definedName>
    <definedName name="A129179106L_Data">Data3!$IB$17:$IB$71</definedName>
    <definedName name="A129179106L_Latest">Data3!$IB$71</definedName>
    <definedName name="A129179110C">Data4!$I$1:$I$10,Data4!$I$29:$I$71</definedName>
    <definedName name="A129179110C_Data">Data4!$I$29:$I$71</definedName>
    <definedName name="A129179110C_Latest">Data4!$I$71</definedName>
    <definedName name="A129179114L">Data4!$M$1:$M$10,Data4!$M$29:$M$71</definedName>
    <definedName name="A129179114L_Data">Data4!$M$29:$M$71</definedName>
    <definedName name="A129179114L_Latest">Data4!$M$71</definedName>
    <definedName name="A129179118W">Data4!$P$1:$P$10,Data4!$P$29:$P$71</definedName>
    <definedName name="A129179118W_Data">Data4!$P$29:$P$71</definedName>
    <definedName name="A129179118W_Latest">Data4!$P$71</definedName>
    <definedName name="A129179122L">Data4!$AK$1:$AK$10,Data4!$AK$29:$AK$71</definedName>
    <definedName name="A129179122L_Data">Data4!$AK$29:$AK$71</definedName>
    <definedName name="A129179122L_Latest">Data4!$AK$71</definedName>
    <definedName name="A129179126W">Data4!$AO$1:$AO$10,Data4!$AO$44:$AO$71</definedName>
    <definedName name="A129179126W_Data">Data4!$AO$44:$AO$71</definedName>
    <definedName name="A129179126W_Latest">Data4!$AO$71</definedName>
    <definedName name="A129179130L">Data3!$GD$1:$GD$10,Data3!$GD$17:$GD$71</definedName>
    <definedName name="A129179130L_Data">Data3!$GD$17:$GD$71</definedName>
    <definedName name="A129179130L_Latest">Data3!$GD$71</definedName>
    <definedName name="A129179134W">Data3!$GG$1:$GG$10,Data3!$GG$17:$GG$71</definedName>
    <definedName name="A129179134W_Data">Data3!$GG$17:$GG$71</definedName>
    <definedName name="A129179134W_Latest">Data3!$GG$71</definedName>
    <definedName name="A129179138F">Data3!$GY$1:$GY$10,Data3!$GY$29:$GY$71</definedName>
    <definedName name="A129179138F_Data">Data3!$GY$29:$GY$71</definedName>
    <definedName name="A129179138F_Latest">Data3!$GY$71</definedName>
    <definedName name="A129179142W">Data3!$GZ$1:$GZ$10,Data3!$GZ$29:$GZ$71</definedName>
    <definedName name="A129179142W_Data">Data3!$GZ$29:$GZ$71</definedName>
    <definedName name="A129179142W_Latest">Data3!$GZ$71</definedName>
    <definedName name="A129179146F">Data3!$HK$1:$HK$10,Data3!$HK$44:$HK$71</definedName>
    <definedName name="A129179146F_Data">Data3!$HK$44:$HK$71</definedName>
    <definedName name="A129179146F_Latest">Data3!$HK$71</definedName>
    <definedName name="A129179150W">Data3!$HX$1:$HX$10,Data3!$HX$17:$HX$71</definedName>
    <definedName name="A129179150W_Data">Data3!$HX$17:$HX$71</definedName>
    <definedName name="A129179150W_Latest">Data3!$HX$71</definedName>
    <definedName name="A129179154F">Data3!$II$1:$II$10,Data3!$II$29:$II$71</definedName>
    <definedName name="A129179154F_Data">Data3!$II$29:$II$71</definedName>
    <definedName name="A129179154F_Latest">Data3!$II$71</definedName>
    <definedName name="A129179158R">Data4!$J$1:$J$10,Data4!$J$29:$J$71</definedName>
    <definedName name="A129179158R_Data">Data4!$J$29:$J$71</definedName>
    <definedName name="A129179158R_Latest">Data4!$J$71</definedName>
    <definedName name="A129179162F">Data4!$Q$1:$Q$10,Data4!$Q$29:$Q$71</definedName>
    <definedName name="A129179162F_Data">Data4!$Q$29:$Q$71</definedName>
    <definedName name="A129179162F_Latest">Data4!$Q$71</definedName>
    <definedName name="A129179166R">Data4!$R$1:$R$10,Data4!$R$29:$R$71</definedName>
    <definedName name="A129179166R_Data">Data4!$R$29:$R$71</definedName>
    <definedName name="A129179166R_Latest">Data4!$R$71</definedName>
    <definedName name="A129179170F">Data4!$AN$1:$AN$10,Data4!$AN$44:$AN$71</definedName>
    <definedName name="A129179170F_Data">Data4!$AN$44:$AN$71</definedName>
    <definedName name="A129179170F_Latest">Data4!$AN$71</definedName>
    <definedName name="A129179174R">Data3!$FX$1:$FX$10,Data3!$FX$15:$FX$71</definedName>
    <definedName name="A129179174R_Data">Data3!$FX$15:$FX$71</definedName>
    <definedName name="A129179174R_Latest">Data3!$FX$71</definedName>
    <definedName name="A129179178X">Data3!$FZ$1:$FZ$10,Data3!$FZ$17:$FZ$71</definedName>
    <definedName name="A129179178X_Data">Data3!$FZ$17:$FZ$71</definedName>
    <definedName name="A129179178X_Latest">Data3!$FZ$71</definedName>
    <definedName name="A129179182R">Data3!$GA$1:$GA$10,Data3!$GA$17:$GA$71</definedName>
    <definedName name="A129179182R_Data">Data3!$GA$17:$GA$71</definedName>
    <definedName name="A129179182R_Latest">Data3!$GA$71</definedName>
    <definedName name="A129179186X">Data3!$GF$1:$GF$10,Data3!$GF$15:$GF$71</definedName>
    <definedName name="A129179186X_Data">Data3!$GF$15:$GF$71</definedName>
    <definedName name="A129179186X_Latest">Data3!$GF$71</definedName>
    <definedName name="A129179190R">Data3!$GR$1:$GR$10,Data3!$GR$29:$GR$71</definedName>
    <definedName name="A129179190R_Data">Data3!$GR$29:$GR$71</definedName>
    <definedName name="A129179190R_Latest">Data3!$GR$71</definedName>
    <definedName name="A129179194X">Data3!$GS$1:$GS$10,Data3!$GS$29:$GS$71</definedName>
    <definedName name="A129179194X_Data">Data3!$GS$29:$GS$71</definedName>
    <definedName name="A129179194X_Latest">Data3!$GS$71</definedName>
    <definedName name="A129179198J">Data3!$ID$1:$ID$10,Data3!$ID$17:$ID$71</definedName>
    <definedName name="A129179198J_Data">Data3!$ID$17:$ID$71</definedName>
    <definedName name="A129179198J_Latest">Data3!$ID$71</definedName>
    <definedName name="A129179202L">Data3!$IF$1:$IF$10,Data3!$IF$29:$IF$71</definedName>
    <definedName name="A129179202L_Data">Data3!$IF$29:$IF$71</definedName>
    <definedName name="A129179202L_Latest">Data3!$IF$71</definedName>
    <definedName name="A129179206W">Data3!$IM$1:$IM$10,Data3!$IM$29:$IM$71</definedName>
    <definedName name="A129179206W_Data">Data3!$IM$29:$IM$71</definedName>
    <definedName name="A129179206W_Latest">Data3!$IM$71</definedName>
    <definedName name="A129179210L">Data3!$IN$1:$IN$10,Data3!$IN$29:$IN$71</definedName>
    <definedName name="A129179210L_Data">Data3!$IN$29:$IN$71</definedName>
    <definedName name="A129179210L_Latest">Data3!$IN$71</definedName>
    <definedName name="A129179214W">Data4!$Y$1:$Y$10,Data4!$Y$29:$Y$71</definedName>
    <definedName name="A129179214W_Data">Data4!$Y$29:$Y$71</definedName>
    <definedName name="A129179214W_Latest">Data4!$Y$71</definedName>
    <definedName name="A129179218F">Data4!$AC$1:$AC$10,Data4!$AC$29:$AC$71</definedName>
    <definedName name="A129179218F_Data">Data4!$AC$29:$AC$71</definedName>
    <definedName name="A129179218F_Latest">Data4!$AC$71</definedName>
    <definedName name="A129179222W">Data4!$AF$1:$AF$10,Data4!$AF$29:$AF$71</definedName>
    <definedName name="A129179222W_Data">Data4!$AF$29:$AF$71</definedName>
    <definedName name="A129179222W_Latest">Data4!$AF$71</definedName>
    <definedName name="A129179226F">Data3!$GH$1:$GH$10,Data3!$GH$17:$GH$71</definedName>
    <definedName name="A129179226F_Data">Data3!$GH$17:$GH$71</definedName>
    <definedName name="A129179226F_Latest">Data3!$GH$71</definedName>
    <definedName name="A129179230W">Data3!$GP$1:$GP$10,Data3!$GP$17:$GP$71</definedName>
    <definedName name="A129179230W_Data">Data3!$GP$17:$GP$71</definedName>
    <definedName name="A129179230W_Latest">Data3!$GP$71</definedName>
    <definedName name="A129179234F">Data3!$GW$1:$GW$10,Data3!$GW$29:$GW$71</definedName>
    <definedName name="A129179234F_Data">Data3!$GW$29:$GW$71</definedName>
    <definedName name="A129179234F_Latest">Data3!$GW$71</definedName>
    <definedName name="A129179238R">Data3!$HN$1:$HN$10,Data3!$HN$17:$HN$71</definedName>
    <definedName name="A129179238R_Data">Data3!$HN$17:$HN$71</definedName>
    <definedName name="A129179238R_Latest">Data3!$HN$71</definedName>
    <definedName name="A129179242F">Data3!$HV$1:$HV$10,Data3!$HV$17:$HV$71</definedName>
    <definedName name="A129179242F_Data">Data3!$HV$17:$HV$71</definedName>
    <definedName name="A129179242F_Latest">Data3!$HV$71</definedName>
    <definedName name="A129179246R">Data3!$HY$1:$HY$10,Data3!$HY$15:$HY$71</definedName>
    <definedName name="A129179246R_Data">Data3!$HY$15:$HY$71</definedName>
    <definedName name="A129179246R_Latest">Data3!$HY$71</definedName>
    <definedName name="A129179250F">Data3!$IJ$1:$IJ$10,Data3!$IJ$29:$IJ$71</definedName>
    <definedName name="A129179250F_Data">Data3!$IJ$29:$IJ$71</definedName>
    <definedName name="A129179250F_Latest">Data3!$IJ$71</definedName>
    <definedName name="A129179254R">Data3!$IO$1:$IO$10,Data3!$IO$29:$IO$71</definedName>
    <definedName name="A129179254R_Data">Data3!$IO$29:$IO$71</definedName>
    <definedName name="A129179254R_Latest">Data3!$IO$71</definedName>
    <definedName name="A129179258X">Data3!$IP$1:$IP$10,Data3!$IP$29:$IP$71</definedName>
    <definedName name="A129179258X_Data">Data3!$IP$29:$IP$71</definedName>
    <definedName name="A129179258X_Latest">Data3!$IP$71</definedName>
    <definedName name="A129179262R">Data4!$G$1:$G$10,Data4!$G$29:$G$71</definedName>
    <definedName name="A129179262R_Data">Data4!$G$29:$G$71</definedName>
    <definedName name="A129179262R_Latest">Data4!$G$71</definedName>
    <definedName name="A129179266X">Data4!$H$1:$H$10,Data4!$H$29:$H$71</definedName>
    <definedName name="A129179266X_Data">Data4!$H$29:$H$71</definedName>
    <definedName name="A129179266X_Latest">Data4!$H$71</definedName>
    <definedName name="A129179270R">Data4!$AE$1:$AE$10,Data4!$AE$29:$AE$71</definedName>
    <definedName name="A129179270R_Data">Data4!$AE$29:$AE$71</definedName>
    <definedName name="A129179270R_Latest">Data4!$AE$71</definedName>
    <definedName name="A129179274X">Data4!$AL$1:$AL$10,Data4!$AL$44:$AL$71</definedName>
    <definedName name="A129179274X_Data">Data4!$AL$44:$AL$71</definedName>
    <definedName name="A129179274X_Latest">Data4!$AL$71</definedName>
    <definedName name="A129179278J">Data4!$AM$1:$AM$10,Data4!$AM$44:$AM$71</definedName>
    <definedName name="A129179278J_Data">Data4!$AM$44:$AM$71</definedName>
    <definedName name="A129179278J_Latest">Data4!$AM$71</definedName>
    <definedName name="A129179282X">Data4!$AP$1:$AP$10,Data4!$AP$44:$AP$71</definedName>
    <definedName name="A129179282X_Data">Data4!$AP$44:$AP$71</definedName>
    <definedName name="A129179282X_Latest">Data4!$AP$71</definedName>
    <definedName name="A129179286J">Data4!$BC$1:$BC$10,Data4!$BC$15:$BC$71</definedName>
    <definedName name="A129179286J_Data">Data4!$BC$15:$BC$71</definedName>
    <definedName name="A129179286J_Latest">Data4!$BC$71</definedName>
    <definedName name="A129179290X">Data4!$BJ$1:$BJ$10,Data4!$BJ$29:$BJ$71</definedName>
    <definedName name="A129179290X_Data">Data4!$BJ$29:$BJ$71</definedName>
    <definedName name="A129179290X_Latest">Data4!$BJ$71</definedName>
    <definedName name="A129179294J">Data4!$BM$1:$BM$10,Data4!$BM$29:$BM$71</definedName>
    <definedName name="A129179294J_Data">Data4!$BM$29:$BM$71</definedName>
    <definedName name="A129179294J_Latest">Data4!$BM$71</definedName>
    <definedName name="A129179298T">Data4!$BQ$1:$BQ$10,Data4!$BQ$29:$BQ$71</definedName>
    <definedName name="A129179298T_Data">Data4!$BQ$29:$BQ$71</definedName>
    <definedName name="A129179298T_Latest">Data4!$BQ$71</definedName>
    <definedName name="A129179302W">Data4!$BU$1:$BU$10,Data4!$BU$29:$BU$71</definedName>
    <definedName name="A129179302W_Data">Data4!$BU$29:$BU$71</definedName>
    <definedName name="A129179302W_Latest">Data4!$BU$71</definedName>
    <definedName name="A129179306F">Data4!$CH$1:$CH$10,Data4!$CH$17:$CH$71</definedName>
    <definedName name="A129179306F_Data">Data4!$CH$17:$CH$71</definedName>
    <definedName name="A129179306F_Latest">Data4!$CH$71</definedName>
    <definedName name="A129179310W">Data4!$CN$1:$CN$10,Data4!$CN$15:$CN$71</definedName>
    <definedName name="A129179310W_Data">Data4!$CN$15:$CN$71</definedName>
    <definedName name="A129179310W_Latest">Data4!$CN$71</definedName>
    <definedName name="A129179314F">Data4!$CS$1:$CS$10,Data4!$CS$17:$CS$71</definedName>
    <definedName name="A129179314F_Data">Data4!$CS$17:$CS$71</definedName>
    <definedName name="A129179314F_Latest">Data4!$CS$71</definedName>
    <definedName name="A129179318R">Data4!$CX$1:$CX$10,Data4!$CX$17:$CX$71</definedName>
    <definedName name="A129179318R_Data">Data4!$CX$17:$CX$71</definedName>
    <definedName name="A129179318R_Latest">Data4!$CX$71</definedName>
    <definedName name="A129179322F">Data4!$DJ$1:$DJ$10,Data4!$DJ$29:$DJ$71</definedName>
    <definedName name="A129179322F_Data">Data4!$DJ$29:$DJ$71</definedName>
    <definedName name="A129179322F_Latest">Data4!$DJ$71</definedName>
    <definedName name="A129179326R">Data4!$DM$1:$DM$10,Data4!$DM$44:$DM$71</definedName>
    <definedName name="A129179326R_Data">Data4!$DM$44:$DM$71</definedName>
    <definedName name="A129179326R_Latest">Data4!$DM$71</definedName>
    <definedName name="A129179330F">Data4!$DO$1:$DO$10,Data4!$DO$44:$DO$71</definedName>
    <definedName name="A129179330F_Data">Data4!$DO$44:$DO$71</definedName>
    <definedName name="A129179330F_Latest">Data4!$DO$71</definedName>
    <definedName name="A129179334R">Data4!$DT$1:$DT$10,Data4!$DT$29:$DT$71</definedName>
    <definedName name="A129179334R_Data">Data4!$DT$29:$DT$71</definedName>
    <definedName name="A129179334R_Latest">Data4!$DT$71</definedName>
    <definedName name="A129179338X">Data4!$DW$1:$DW$10,Data4!$DW$29:$DW$71</definedName>
    <definedName name="A129179338X_Data">Data4!$DW$29:$DW$71</definedName>
    <definedName name="A129179338X_Latest">Data4!$DW$71</definedName>
    <definedName name="A129179342R">Data4!$EB$1:$EB$10,Data4!$EB$29:$EB$71</definedName>
    <definedName name="A129179342R_Data">Data4!$EB$29:$EB$71</definedName>
    <definedName name="A129179342R_Latest">Data4!$EB$71</definedName>
    <definedName name="A129179346X">Data4!$BD$1:$BD$10,Data4!$BD$17:$BD$71</definedName>
    <definedName name="A129179346X_Data">Data4!$BD$17:$BD$71</definedName>
    <definedName name="A129179346X_Latest">Data4!$BD$71</definedName>
    <definedName name="A129179350R">Data4!$BF$1:$BF$10,Data4!$BF$17:$BF$71</definedName>
    <definedName name="A129179350R_Data">Data4!$BF$17:$BF$71</definedName>
    <definedName name="A129179350R_Latest">Data4!$BF$71</definedName>
    <definedName name="A129179354X">Data4!$BW$1:$BW$10,Data4!$BW$29:$BW$71</definedName>
    <definedName name="A129179354X_Data">Data4!$BW$29:$BW$71</definedName>
    <definedName name="A129179354X_Latest">Data4!$BW$71</definedName>
    <definedName name="A129179358J">Data4!$CJ$1:$CJ$10,Data4!$CJ$15:$CJ$71</definedName>
    <definedName name="A129179358J_Data">Data4!$CJ$15:$CJ$71</definedName>
    <definedName name="A129179358J_Latest">Data4!$CJ$71</definedName>
    <definedName name="A129179362X">Data4!$DA$1:$DA$10,Data4!$DA$29:$DA$71</definedName>
    <definedName name="A129179362X_Data">Data4!$DA$29:$DA$71</definedName>
    <definedName name="A129179362X_Latest">Data4!$DA$71</definedName>
    <definedName name="A129179366J">Data4!$DD$1:$DD$10,Data4!$DD$29:$DD$71</definedName>
    <definedName name="A129179366J_Data">Data4!$DD$29:$DD$71</definedName>
    <definedName name="A129179366J_Latest">Data4!$DD$71</definedName>
    <definedName name="A129179370X">Data4!$DK$1:$DK$10,Data4!$DK$44:$DK$71</definedName>
    <definedName name="A129179370X_Data">Data4!$DK$44:$DK$71</definedName>
    <definedName name="A129179370X_Latest">Data4!$DK$71</definedName>
    <definedName name="A129179374J">Data4!$DN$1:$DN$10,Data4!$DN$44:$DN$71</definedName>
    <definedName name="A129179374J_Data">Data4!$DN$44:$DN$71</definedName>
    <definedName name="A129179374J_Latest">Data4!$DN$71</definedName>
    <definedName name="A129179378T">Data4!$EG$1:$EG$10,Data4!$EG$29:$EG$71</definedName>
    <definedName name="A129179378T_Data">Data4!$EG$29:$EG$71</definedName>
    <definedName name="A129179378T_Latest">Data4!$EG$71</definedName>
    <definedName name="A129179382J">Data4!$EJ$1:$EJ$10,Data4!$EJ$29:$EJ$71</definedName>
    <definedName name="A129179382J_Data">Data4!$EJ$29:$EJ$71</definedName>
    <definedName name="A129179382J_Latest">Data4!$EJ$71</definedName>
    <definedName name="A129179386T">Data4!$EP$1:$EP$10,Data4!$EP$29:$EP$71</definedName>
    <definedName name="A129179386T_Data">Data4!$EP$29:$EP$71</definedName>
    <definedName name="A129179386T_Latest">Data4!$EP$71</definedName>
    <definedName name="A129179390J">Data4!$ES$1:$ES$10,Data4!$ES$29:$ES$71</definedName>
    <definedName name="A129179390J_Data">Data4!$ES$29:$ES$71</definedName>
    <definedName name="A129179390J_Latest">Data4!$ES$71</definedName>
    <definedName name="A129179394T">Data4!$BT$1:$BT$10,Data4!$BT$29:$BT$71</definedName>
    <definedName name="A129179394T_Data">Data4!$BT$29:$BT$71</definedName>
    <definedName name="A129179394T_Latest">Data4!$BT$71</definedName>
    <definedName name="A129179398A">Data4!$BY$1:$BY$10,Data4!$BY$29:$BY$71</definedName>
    <definedName name="A129179398A_Data">Data4!$BY$29:$BY$71</definedName>
    <definedName name="A129179398A_Latest">Data4!$BY$71</definedName>
    <definedName name="A129179402F">Data4!$CC$1:$CC$10,Data4!$CC$44:$CC$71</definedName>
    <definedName name="A129179402F_Data">Data4!$CC$44:$CC$71</definedName>
    <definedName name="A129179402F_Latest">Data4!$CC$71</definedName>
    <definedName name="A129179406R">Data4!$CM$1:$CM$10,Data4!$CM$17:$CM$71</definedName>
    <definedName name="A129179406R_Data">Data4!$CM$17:$CM$71</definedName>
    <definedName name="A129179406R_Latest">Data4!$CM$71</definedName>
    <definedName name="A129179410F">Data4!$CT$1:$CT$10,Data4!$CT$17:$CT$71</definedName>
    <definedName name="A129179410F_Data">Data4!$CT$17:$CT$71</definedName>
    <definedName name="A129179410F_Latest">Data4!$CT$71</definedName>
    <definedName name="A129179414R">Data4!$CV$1:$CV$10,Data4!$CV$17:$CV$71</definedName>
    <definedName name="A129179414R_Data">Data4!$CV$17:$CV$71</definedName>
    <definedName name="A129179414R_Latest">Data4!$CV$71</definedName>
    <definedName name="A129179418X">Data4!$DL$1:$DL$10,Data4!$DL$44:$DL$71</definedName>
    <definedName name="A129179418X_Data">Data4!$DL$44:$DL$71</definedName>
    <definedName name="A129179418X_Latest">Data4!$DL$71</definedName>
    <definedName name="A129179422R">Data4!$DU$1:$DU$10,Data4!$DU$29:$DU$71</definedName>
    <definedName name="A129179422R_Data">Data4!$DU$29:$DU$71</definedName>
    <definedName name="A129179422R_Latest">Data4!$DU$71</definedName>
    <definedName name="A129179426X">Data4!$DX$1:$DX$10,Data4!$DX$29:$DX$71</definedName>
    <definedName name="A129179426X_Data">Data4!$DX$29:$DX$71</definedName>
    <definedName name="A129179426X_Latest">Data4!$DX$71</definedName>
    <definedName name="A129179430R">Data4!$ED$1:$ED$10,Data4!$ED$29:$ED$71</definedName>
    <definedName name="A129179430R_Data">Data4!$ED$29:$ED$71</definedName>
    <definedName name="A129179430R_Latest">Data4!$ED$71</definedName>
    <definedName name="A129179434X">Data4!$EI$1:$EI$10,Data4!$EI$29:$EI$71</definedName>
    <definedName name="A129179434X_Data">Data4!$EI$29:$EI$71</definedName>
    <definedName name="A129179434X_Latest">Data4!$EI$71</definedName>
    <definedName name="A129179438J">Data4!$EK$1:$EK$10,Data4!$EK$29:$EK$71</definedName>
    <definedName name="A129179438J_Data">Data4!$EK$29:$EK$71</definedName>
    <definedName name="A129179438J_Latest">Data4!$EK$71</definedName>
    <definedName name="A129179442X">Data4!$EM$1:$EM$10,Data4!$EM$29:$EM$71</definedName>
    <definedName name="A129179442X_Data">Data4!$EM$29:$EM$71</definedName>
    <definedName name="A129179442X_Latest">Data4!$EM$71</definedName>
    <definedName name="A129179446J">Data4!$EQ$1:$EQ$10,Data4!$EQ$29:$EQ$71</definedName>
    <definedName name="A129179446J_Data">Data4!$EQ$29:$EQ$71</definedName>
    <definedName name="A129179446J_Latest">Data4!$EQ$71</definedName>
    <definedName name="A129179450X">Data4!$AX$1:$AX$10,Data4!$AX$17:$AX$71</definedName>
    <definedName name="A129179450X_Data">Data4!$AX$17:$AX$71</definedName>
    <definedName name="A129179450X_Latest">Data4!$AX$71</definedName>
    <definedName name="A129179454J">Data4!$BB$1:$BB$10,Data4!$BB$17:$BB$71</definedName>
    <definedName name="A129179454J_Data">Data4!$BB$17:$BB$71</definedName>
    <definedName name="A129179454J_Latest">Data4!$BB$71</definedName>
    <definedName name="A129179458T">Data4!$BN$1:$BN$10,Data4!$BN$29:$BN$71</definedName>
    <definedName name="A129179458T_Data">Data4!$BN$29:$BN$71</definedName>
    <definedName name="A129179458T_Latest">Data4!$BN$71</definedName>
    <definedName name="A129179462J">Data4!$BV$1:$BV$10,Data4!$BV$29:$BV$71</definedName>
    <definedName name="A129179462J_Data">Data4!$BV$29:$BV$71</definedName>
    <definedName name="A129179462J_Latest">Data4!$BV$71</definedName>
    <definedName name="A129179466T">Data4!$BX$1:$BX$10,Data4!$BX$29:$BX$71</definedName>
    <definedName name="A129179466T_Data">Data4!$BX$29:$BX$71</definedName>
    <definedName name="A129179466T_Latest">Data4!$BX$71</definedName>
    <definedName name="A129179470J">Data4!$BZ$1:$BZ$10,Data4!$BZ$44:$BZ$71</definedName>
    <definedName name="A129179470J_Data">Data4!$BZ$44:$BZ$71</definedName>
    <definedName name="A129179470J_Latest">Data4!$BZ$71</definedName>
    <definedName name="A129179474T">Data4!$CB$1:$CB$10,Data4!$CB$44:$CB$71</definedName>
    <definedName name="A129179474T_Data">Data4!$CB$44:$CB$71</definedName>
    <definedName name="A129179474T_Latest">Data4!$CB$71</definedName>
    <definedName name="A129179478A">Data4!$CI$1:$CI$10,Data4!$CI$17:$CI$71</definedName>
    <definedName name="A129179478A_Data">Data4!$CI$17:$CI$71</definedName>
    <definedName name="A129179478A_Latest">Data4!$CI$71</definedName>
    <definedName name="A129179482T">Data4!$CP$1:$CP$10,Data4!$CP$17:$CP$71</definedName>
    <definedName name="A129179482T_Data">Data4!$CP$17:$CP$71</definedName>
    <definedName name="A129179482T_Latest">Data4!$CP$71</definedName>
    <definedName name="A129179486A">Data4!$CZ$1:$CZ$10,Data4!$CZ$29:$CZ$71</definedName>
    <definedName name="A129179486A_Data">Data4!$CZ$29:$CZ$71</definedName>
    <definedName name="A129179486A_Latest">Data4!$CZ$71</definedName>
    <definedName name="A129179490T">Data4!$DE$1:$DE$10,Data4!$DE$29:$DE$71</definedName>
    <definedName name="A129179490T_Data">Data4!$DE$29:$DE$71</definedName>
    <definedName name="A129179490T_Latest">Data4!$DE$71</definedName>
    <definedName name="A129179494A">Data4!$EC$1:$EC$10,Data4!$EC$29:$EC$71</definedName>
    <definedName name="A129179494A_Data">Data4!$EC$29:$EC$71</definedName>
    <definedName name="A129179494A_Latest">Data4!$EC$71</definedName>
    <definedName name="A129179498K">Data4!$EE$1:$EE$10,Data4!$EE$29:$EE$71</definedName>
    <definedName name="A129179498K_Data">Data4!$EE$29:$EE$71</definedName>
    <definedName name="A129179498K_Latest">Data4!$EE$71</definedName>
    <definedName name="A129179502R">Data4!$EF$1:$EF$10,Data4!$EF$29:$EF$71</definedName>
    <definedName name="A129179502R_Data">Data4!$EF$29:$EF$71</definedName>
    <definedName name="A129179502R_Latest">Data4!$EF$71</definedName>
    <definedName name="A129179506X">Data4!$ER$1:$ER$10,Data4!$ER$29:$ER$71</definedName>
    <definedName name="A129179506X_Data">Data4!$ER$29:$ER$71</definedName>
    <definedName name="A129179506X_Latest">Data4!$ER$71</definedName>
    <definedName name="A129179510R">Data4!$AR$1:$AR$10,Data4!$AR$17:$AR$71</definedName>
    <definedName name="A129179510R_Data">Data4!$AR$17:$AR$71</definedName>
    <definedName name="A129179510R_Latest">Data4!$AR$71</definedName>
    <definedName name="A129179514X">Data4!$AU$1:$AU$10,Data4!$AU$15:$AU$71</definedName>
    <definedName name="A129179514X_Data">Data4!$AU$15:$AU$71</definedName>
    <definedName name="A129179514X_Latest">Data4!$AU$71</definedName>
    <definedName name="A129179518J">Data4!$AV$1:$AV$10,Data4!$AV$17:$AV$71</definedName>
    <definedName name="A129179518J_Data">Data4!$AV$17:$AV$71</definedName>
    <definedName name="A129179518J_Latest">Data4!$AV$71</definedName>
    <definedName name="A129179522X">Data4!$BE$1:$BE$10,Data4!$BE$17:$BE$71</definedName>
    <definedName name="A129179522X_Data">Data4!$BE$17:$BE$71</definedName>
    <definedName name="A129179522X_Latest">Data4!$BE$71</definedName>
    <definedName name="A129179526J">Data4!$BG$1:$BG$10,Data4!$BG$17:$BG$71</definedName>
    <definedName name="A129179526J_Data">Data4!$BG$17:$BG$71</definedName>
    <definedName name="A129179526J_Latest">Data4!$BG$71</definedName>
    <definedName name="A129179530X">Data4!$BH$1:$BH$10,Data4!$BH$17:$BH$71</definedName>
    <definedName name="A129179530X_Data">Data4!$BH$17:$BH$71</definedName>
    <definedName name="A129179530X_Latest">Data4!$BH$71</definedName>
    <definedName name="A129179534J">Data4!$BO$1:$BO$10,Data4!$BO$29:$BO$71</definedName>
    <definedName name="A129179534J_Data">Data4!$BO$29:$BO$71</definedName>
    <definedName name="A129179534J_Latest">Data4!$BO$71</definedName>
    <definedName name="A129179538T">Data4!$CA$1:$CA$10,Data4!$CA$44:$CA$71</definedName>
    <definedName name="A129179538T_Data">Data4!$CA$44:$CA$71</definedName>
    <definedName name="A129179538T_Latest">Data4!$CA$71</definedName>
    <definedName name="A129179542J">Data4!$CE$1:$CE$10,Data4!$CE$44:$CE$71</definedName>
    <definedName name="A129179542J_Data">Data4!$CE$44:$CE$71</definedName>
    <definedName name="A129179542J_Latest">Data4!$CE$71</definedName>
    <definedName name="A129179546T">Data4!$CF$1:$CF$10,Data4!$CF$15:$CF$71</definedName>
    <definedName name="A129179546T_Data">Data4!$CF$15:$CF$71</definedName>
    <definedName name="A129179546T_Latest">Data4!$CF$71</definedName>
    <definedName name="A129179550J">Data4!$CK$1:$CK$10,Data4!$CK$17:$CK$71</definedName>
    <definedName name="A129179550J_Data">Data4!$CK$17:$CK$71</definedName>
    <definedName name="A129179550J_Latest">Data4!$CK$71</definedName>
    <definedName name="A129179554T">Data4!$CL$1:$CL$10,Data4!$CL$17:$CL$71</definedName>
    <definedName name="A129179554T_Data">Data4!$CL$17:$CL$71</definedName>
    <definedName name="A129179554T_Latest">Data4!$CL$71</definedName>
    <definedName name="A129179558A">Data4!$CU$1:$CU$10,Data4!$CU$17:$CU$71</definedName>
    <definedName name="A129179558A_Data">Data4!$CU$17:$CU$71</definedName>
    <definedName name="A129179558A_Latest">Data4!$CU$71</definedName>
    <definedName name="A129179562T">Data4!$DR$1:$DR$10,Data4!$DR$29:$DR$71</definedName>
    <definedName name="A129179562T_Data">Data4!$DR$29:$DR$71</definedName>
    <definedName name="A129179562T_Latest">Data4!$DR$71</definedName>
    <definedName name="A129179566A">Data4!$DV$1:$DV$10,Data4!$DV$29:$DV$71</definedName>
    <definedName name="A129179566A_Data">Data4!$DV$29:$DV$71</definedName>
    <definedName name="A129179566A_Latest">Data4!$DV$71</definedName>
    <definedName name="A129179570T">Data4!$DY$1:$DY$10,Data4!$DY$29:$DY$71</definedName>
    <definedName name="A129179570T_Data">Data4!$DY$29:$DY$71</definedName>
    <definedName name="A129179570T_Latest">Data4!$DY$71</definedName>
    <definedName name="A129179574A">Data4!$ET$1:$ET$10,Data4!$ET$29:$ET$71</definedName>
    <definedName name="A129179574A_Data">Data4!$ET$29:$ET$71</definedName>
    <definedName name="A129179574A_Latest">Data4!$ET$71</definedName>
    <definedName name="A129179578K">Data4!$EX$1:$EX$10,Data4!$EX$44:$EX$71</definedName>
    <definedName name="A129179578K_Data">Data4!$EX$44:$EX$71</definedName>
    <definedName name="A129179578K_Latest">Data4!$EX$71</definedName>
    <definedName name="A129179582A">Data4!$AW$1:$AW$10,Data4!$AW$17:$AW$71</definedName>
    <definedName name="A129179582A_Data">Data4!$AW$17:$AW$71</definedName>
    <definedName name="A129179582A_Latest">Data4!$AW$71</definedName>
    <definedName name="A129179586K">Data4!$AZ$1:$AZ$10,Data4!$AZ$17:$AZ$71</definedName>
    <definedName name="A129179586K_Data">Data4!$AZ$17:$AZ$71</definedName>
    <definedName name="A129179586K_Latest">Data4!$AZ$71</definedName>
    <definedName name="A129179590A">Data4!$BR$1:$BR$10,Data4!$BR$29:$BR$71</definedName>
    <definedName name="A129179590A_Data">Data4!$BR$29:$BR$71</definedName>
    <definedName name="A129179590A_Latest">Data4!$BR$71</definedName>
    <definedName name="A129179594K">Data4!$BS$1:$BS$10,Data4!$BS$29:$BS$71</definedName>
    <definedName name="A129179594K_Data">Data4!$BS$29:$BS$71</definedName>
    <definedName name="A129179594K_Latest">Data4!$BS$71</definedName>
    <definedName name="A129179598V">Data4!$CD$1:$CD$10,Data4!$CD$44:$CD$71</definedName>
    <definedName name="A129179598V_Data">Data4!$CD$44:$CD$71</definedName>
    <definedName name="A129179598V_Latest">Data4!$CD$71</definedName>
    <definedName name="A129179602X">Data4!$CQ$1:$CQ$10,Data4!$CQ$17:$CQ$71</definedName>
    <definedName name="A129179602X_Data">Data4!$CQ$17:$CQ$71</definedName>
    <definedName name="A129179602X_Latest">Data4!$CQ$71</definedName>
    <definedName name="A129179606J">Data4!$DB$1:$DB$10,Data4!$DB$29:$DB$71</definedName>
    <definedName name="A129179606J_Data">Data4!$DB$29:$DB$71</definedName>
    <definedName name="A129179606J_Latest">Data4!$DB$71</definedName>
    <definedName name="A129179610X">Data4!$DS$1:$DS$10,Data4!$DS$29:$DS$71</definedName>
    <definedName name="A129179610X_Data">Data4!$DS$29:$DS$71</definedName>
    <definedName name="A129179610X_Latest">Data4!$DS$71</definedName>
    <definedName name="A129179614J">Data4!$DZ$1:$DZ$10,Data4!$DZ$29:$DZ$71</definedName>
    <definedName name="A129179614J_Data">Data4!$DZ$29:$DZ$71</definedName>
    <definedName name="A129179614J_Latest">Data4!$DZ$71</definedName>
    <definedName name="A129179618T">Data4!$EA$1:$EA$10,Data4!$EA$29:$EA$71</definedName>
    <definedName name="A129179618T_Data">Data4!$EA$29:$EA$71</definedName>
    <definedName name="A129179618T_Latest">Data4!$EA$71</definedName>
    <definedName name="A129179622J">Data4!$EW$1:$EW$10,Data4!$EW$44:$EW$71</definedName>
    <definedName name="A129179622J_Data">Data4!$EW$44:$EW$71</definedName>
    <definedName name="A129179622J_Latest">Data4!$EW$71</definedName>
    <definedName name="A129179626T">Data4!$AQ$1:$AQ$10,Data4!$AQ$15:$AQ$71</definedName>
    <definedName name="A129179626T_Data">Data4!$AQ$15:$AQ$71</definedName>
    <definedName name="A129179626T_Latest">Data4!$AQ$71</definedName>
    <definedName name="A129179630J">Data4!$AS$1:$AS$10,Data4!$AS$17:$AS$71</definedName>
    <definedName name="A129179630J_Data">Data4!$AS$17:$AS$71</definedName>
    <definedName name="A129179630J_Latest">Data4!$AS$71</definedName>
    <definedName name="A129179634T">Data4!$AT$1:$AT$10,Data4!$AT$17:$AT$71</definedName>
    <definedName name="A129179634T_Data">Data4!$AT$17:$AT$71</definedName>
    <definedName name="A129179634T_Latest">Data4!$AT$71</definedName>
    <definedName name="A129179638A">Data4!$AY$1:$AY$10,Data4!$AY$15:$AY$71</definedName>
    <definedName name="A129179638A_Data">Data4!$AY$15:$AY$71</definedName>
    <definedName name="A129179638A_Latest">Data4!$AY$71</definedName>
    <definedName name="A129179642T">Data4!$BK$1:$BK$10,Data4!$BK$29:$BK$71</definedName>
    <definedName name="A129179642T_Data">Data4!$BK$29:$BK$71</definedName>
    <definedName name="A129179642T_Latest">Data4!$BK$71</definedName>
    <definedName name="A129179646A">Data4!$BL$1:$BL$10,Data4!$BL$29:$BL$71</definedName>
    <definedName name="A129179646A_Data">Data4!$BL$29:$BL$71</definedName>
    <definedName name="A129179646A_Latest">Data4!$BL$71</definedName>
    <definedName name="A129179650T">Data4!$CW$1:$CW$10,Data4!$CW$17:$CW$71</definedName>
    <definedName name="A129179650T_Data">Data4!$CW$17:$CW$71</definedName>
    <definedName name="A129179650T_Latest">Data4!$CW$71</definedName>
    <definedName name="A129179654A">Data4!$CY$1:$CY$10,Data4!$CY$29:$CY$71</definedName>
    <definedName name="A129179654A_Data">Data4!$CY$29:$CY$71</definedName>
    <definedName name="A129179654A_Latest">Data4!$CY$71</definedName>
    <definedName name="A129179658K">Data4!$DF$1:$DF$10,Data4!$DF$29:$DF$71</definedName>
    <definedName name="A129179658K_Data">Data4!$DF$29:$DF$71</definedName>
    <definedName name="A129179658K_Latest">Data4!$DF$71</definedName>
    <definedName name="A129179662A">Data4!$DG$1:$DG$10,Data4!$DG$29:$DG$71</definedName>
    <definedName name="A129179662A_Data">Data4!$DG$29:$DG$71</definedName>
    <definedName name="A129179662A_Latest">Data4!$DG$71</definedName>
    <definedName name="A129179666K">Data4!$EH$1:$EH$10,Data4!$EH$29:$EH$71</definedName>
    <definedName name="A129179666K_Data">Data4!$EH$29:$EH$71</definedName>
    <definedName name="A129179666K_Latest">Data4!$EH$71</definedName>
    <definedName name="A129179670A">Data4!$EL$1:$EL$10,Data4!$EL$29:$EL$71</definedName>
    <definedName name="A129179670A_Data">Data4!$EL$29:$EL$71</definedName>
    <definedName name="A129179670A_Latest">Data4!$EL$71</definedName>
    <definedName name="A129179674K">Data4!$EO$1:$EO$10,Data4!$EO$29:$EO$71</definedName>
    <definedName name="A129179674K_Data">Data4!$EO$29:$EO$71</definedName>
    <definedName name="A129179674K_Latest">Data4!$EO$71</definedName>
    <definedName name="A129179678V">Data4!$BA$1:$BA$10,Data4!$BA$17:$BA$71</definedName>
    <definedName name="A129179678V_Data">Data4!$BA$17:$BA$71</definedName>
    <definedName name="A129179678V_Latest">Data4!$BA$71</definedName>
    <definedName name="A129179682K">Data4!$BI$1:$BI$10,Data4!$BI$17:$BI$71</definedName>
    <definedName name="A129179682K_Data">Data4!$BI$17:$BI$71</definedName>
    <definedName name="A129179682K_Latest">Data4!$BI$71</definedName>
    <definedName name="A129179686V">Data4!$BP$1:$BP$10,Data4!$BP$29:$BP$71</definedName>
    <definedName name="A129179686V_Data">Data4!$BP$29:$BP$71</definedName>
    <definedName name="A129179686V_Latest">Data4!$BP$71</definedName>
    <definedName name="A129179690K">Data4!$CG$1:$CG$10,Data4!$CG$17:$CG$71</definedName>
    <definedName name="A129179690K_Data">Data4!$CG$17:$CG$71</definedName>
    <definedName name="A129179690K_Latest">Data4!$CG$71</definedName>
    <definedName name="A129179694V">Data4!$CO$1:$CO$10,Data4!$CO$17:$CO$71</definedName>
    <definedName name="A129179694V_Data">Data4!$CO$17:$CO$71</definedName>
    <definedName name="A129179694V_Latest">Data4!$CO$71</definedName>
    <definedName name="A129179698C">Data4!$CR$1:$CR$10,Data4!$CR$15:$CR$71</definedName>
    <definedName name="A129179698C_Data">Data4!$CR$15:$CR$71</definedName>
    <definedName name="A129179698C_Latest">Data4!$CR$71</definedName>
    <definedName name="A129179702J">Data4!$DC$1:$DC$10,Data4!$DC$29:$DC$71</definedName>
    <definedName name="A129179702J_Data">Data4!$DC$29:$DC$71</definedName>
    <definedName name="A129179702J_Latest">Data4!$DC$71</definedName>
    <definedName name="A129179706T">Data4!$DH$1:$DH$10,Data4!$DH$29:$DH$71</definedName>
    <definedName name="A129179706T_Data">Data4!$DH$29:$DH$71</definedName>
    <definedName name="A129179706T_Latest">Data4!$DH$71</definedName>
    <definedName name="A129179710J">Data4!$DI$1:$DI$10,Data4!$DI$29:$DI$71</definedName>
    <definedName name="A129179710J_Data">Data4!$DI$29:$DI$71</definedName>
    <definedName name="A129179710J_Latest">Data4!$DI$71</definedName>
    <definedName name="A129179714T">Data4!$DP$1:$DP$10,Data4!$DP$29:$DP$71</definedName>
    <definedName name="A129179714T_Data">Data4!$DP$29:$DP$71</definedName>
    <definedName name="A129179714T_Latest">Data4!$DP$71</definedName>
    <definedName name="A129179718A">Data4!$DQ$1:$DQ$10,Data4!$DQ$29:$DQ$71</definedName>
    <definedName name="A129179718A_Data">Data4!$DQ$29:$DQ$71</definedName>
    <definedName name="A129179718A_Latest">Data4!$DQ$71</definedName>
    <definedName name="A129179722T">Data4!$EN$1:$EN$10,Data4!$EN$29:$EN$71</definedName>
    <definedName name="A129179722T_Data">Data4!$EN$29:$EN$71</definedName>
    <definedName name="A129179722T_Latest">Data4!$EN$71</definedName>
    <definedName name="A129179726A">Data4!$EU$1:$EU$10,Data4!$EU$44:$EU$71</definedName>
    <definedName name="A129179726A_Data">Data4!$EU$44:$EU$71</definedName>
    <definedName name="A129179726A_Latest">Data4!$EU$71</definedName>
    <definedName name="A129179730T">Data4!$EV$1:$EV$10,Data4!$EV$44:$EV$71</definedName>
    <definedName name="A129179730T_Data">Data4!$EV$44:$EV$71</definedName>
    <definedName name="A129179730T_Latest">Data4!$EV$71</definedName>
    <definedName name="A129179734A">Data4!$EY$1:$EY$10,Data4!$EY$44:$EY$71</definedName>
    <definedName name="A129179734A_Data">Data4!$EY$44:$EY$71</definedName>
    <definedName name="A129179734A_Latest">Data4!$EY$71</definedName>
    <definedName name="A129179738K">Data1!$DW$1:$DW$10,Data1!$DW$15:$DW$71</definedName>
    <definedName name="A129179738K_Data">Data1!$DW$15:$DW$71</definedName>
    <definedName name="A129179738K_Latest">Data1!$DW$71</definedName>
    <definedName name="A129179742A">Data1!$ED$1:$ED$10,Data1!$ED$29:$ED$71</definedName>
    <definedName name="A129179742A_Data">Data1!$ED$29:$ED$71</definedName>
    <definedName name="A129179742A_Latest">Data1!$ED$71</definedName>
    <definedName name="A129179746K">Data1!$EG$1:$EG$10,Data1!$EG$29:$EG$71</definedName>
    <definedName name="A129179746K_Data">Data1!$EG$29:$EG$71</definedName>
    <definedName name="A129179746K_Latest">Data1!$EG$71</definedName>
    <definedName name="A129179750A">Data1!$EK$1:$EK$10,Data1!$EK$29:$EK$71</definedName>
    <definedName name="A129179750A_Data">Data1!$EK$29:$EK$71</definedName>
    <definedName name="A129179750A_Latest">Data1!$EK$71</definedName>
    <definedName name="A129179754K">Data1!$EO$1:$EO$10,Data1!$EO$29:$EO$71</definedName>
    <definedName name="A129179754K_Data">Data1!$EO$29:$EO$71</definedName>
    <definedName name="A129179754K_Latest">Data1!$EO$71</definedName>
    <definedName name="A129179758V">Data1!$FB$1:$FB$10,Data1!$FB$17:$FB$71</definedName>
    <definedName name="A129179758V_Data">Data1!$FB$17:$FB$71</definedName>
    <definedName name="A129179758V_Latest">Data1!$FB$71</definedName>
    <definedName name="A129179762K">Data1!$FH$1:$FH$10,Data1!$FH$15:$FH$71</definedName>
    <definedName name="A129179762K_Data">Data1!$FH$15:$FH$71</definedName>
    <definedName name="A129179762K_Latest">Data1!$FH$71</definedName>
    <definedName name="A129179766V">Data1!$FM$1:$FM$10,Data1!$FM$17:$FM$71</definedName>
    <definedName name="A129179766V_Data">Data1!$FM$17:$FM$71</definedName>
    <definedName name="A129179766V_Latest">Data1!$FM$71</definedName>
    <definedName name="A129179770K">Data1!$FR$1:$FR$10,Data1!$FR$17:$FR$71</definedName>
    <definedName name="A129179770K_Data">Data1!$FR$17:$FR$71</definedName>
    <definedName name="A129179770K_Latest">Data1!$FR$71</definedName>
    <definedName name="A129179774V">Data1!$GD$1:$GD$10,Data1!$GD$29:$GD$71</definedName>
    <definedName name="A129179774V_Data">Data1!$GD$29:$GD$71</definedName>
    <definedName name="A129179774V_Latest">Data1!$GD$71</definedName>
    <definedName name="A129179778C">Data1!$GG$1:$GG$10,Data1!$GG$44:$GG$71</definedName>
    <definedName name="A129179778C_Data">Data1!$GG$44:$GG$71</definedName>
    <definedName name="A129179778C_Latest">Data1!$GG$71</definedName>
    <definedName name="A129179782V">Data1!$GI$1:$GI$10,Data1!$GI$44:$GI$71</definedName>
    <definedName name="A129179782V_Data">Data1!$GI$44:$GI$71</definedName>
    <definedName name="A129179782V_Latest">Data1!$GI$71</definedName>
    <definedName name="A129179786C">Data1!$GN$1:$GN$10,Data1!$GN$29:$GN$71</definedName>
    <definedName name="A129179786C_Data">Data1!$GN$29:$GN$71</definedName>
    <definedName name="A129179786C_Latest">Data1!$GN$71</definedName>
    <definedName name="A129179790V">Data1!$GQ$1:$GQ$10,Data1!$GQ$29:$GQ$71</definedName>
    <definedName name="A129179790V_Data">Data1!$GQ$29:$GQ$71</definedName>
    <definedName name="A129179790V_Latest">Data1!$GQ$71</definedName>
    <definedName name="A129179794C">Data1!$GV$1:$GV$10,Data1!$GV$29:$GV$71</definedName>
    <definedName name="A129179794C_Data">Data1!$GV$29:$GV$71</definedName>
    <definedName name="A129179794C_Latest">Data1!$GV$71</definedName>
    <definedName name="A129179798L">Data1!$DX$1:$DX$10,Data1!$DX$17:$DX$71</definedName>
    <definedName name="A129179798L_Data">Data1!$DX$17:$DX$71</definedName>
    <definedName name="A129179798L_Latest">Data1!$DX$71</definedName>
    <definedName name="A129179802T">Data1!$DZ$1:$DZ$10,Data1!$DZ$17:$DZ$71</definedName>
    <definedName name="A129179802T_Data">Data1!$DZ$17:$DZ$71</definedName>
    <definedName name="A129179802T_Latest">Data1!$DZ$71</definedName>
    <definedName name="A129179806A">Data1!$EQ$1:$EQ$10,Data1!$EQ$29:$EQ$71</definedName>
    <definedName name="A129179806A_Data">Data1!$EQ$29:$EQ$71</definedName>
    <definedName name="A129179806A_Latest">Data1!$EQ$71</definedName>
    <definedName name="A129179810T">Data1!$FD$1:$FD$10,Data1!$FD$15:$FD$71</definedName>
    <definedName name="A129179810T_Data">Data1!$FD$15:$FD$71</definedName>
    <definedName name="A129179810T_Latest">Data1!$FD$71</definedName>
    <definedName name="A129179814A">Data1!$FU$1:$FU$10,Data1!$FU$29:$FU$71</definedName>
    <definedName name="A129179814A_Data">Data1!$FU$29:$FU$71</definedName>
    <definedName name="A129179814A_Latest">Data1!$FU$71</definedName>
    <definedName name="A129179818K">Data1!$FX$1:$FX$10,Data1!$FX$29:$FX$71</definedName>
    <definedName name="A129179818K_Data">Data1!$FX$29:$FX$71</definedName>
    <definedName name="A129179818K_Latest">Data1!$FX$71</definedName>
    <definedName name="A129179822A">Data1!$GE$1:$GE$10,Data1!$GE$44:$GE$71</definedName>
    <definedName name="A129179822A_Data">Data1!$GE$44:$GE$71</definedName>
    <definedName name="A129179822A_Latest">Data1!$GE$71</definedName>
    <definedName name="A129179826K">Data1!$GH$1:$GH$10,Data1!$GH$44:$GH$71</definedName>
    <definedName name="A129179826K_Data">Data1!$GH$44:$GH$71</definedName>
    <definedName name="A129179826K_Latest">Data1!$GH$71</definedName>
    <definedName name="A129179830A">Data1!$HA$1:$HA$10,Data1!$HA$29:$HA$71</definedName>
    <definedName name="A129179830A_Data">Data1!$HA$29:$HA$71</definedName>
    <definedName name="A129179830A_Latest">Data1!$HA$71</definedName>
    <definedName name="A129179834K">Data1!$HD$1:$HD$10,Data1!$HD$29:$HD$71</definedName>
    <definedName name="A129179834K_Data">Data1!$HD$29:$HD$71</definedName>
    <definedName name="A129179834K_Latest">Data1!$HD$71</definedName>
    <definedName name="A129179838V">Data1!$HJ$1:$HJ$10,Data1!$HJ$29:$HJ$71</definedName>
    <definedName name="A129179838V_Data">Data1!$HJ$29:$HJ$71</definedName>
    <definedName name="A129179838V_Latest">Data1!$HJ$71</definedName>
    <definedName name="A129179842K">Data1!$HM$1:$HM$10,Data1!$HM$29:$HM$71</definedName>
    <definedName name="A129179842K_Data">Data1!$HM$29:$HM$71</definedName>
    <definedName name="A129179842K_Latest">Data1!$HM$71</definedName>
    <definedName name="A129179846V">Data1!$EN$1:$EN$10,Data1!$EN$29:$EN$71</definedName>
    <definedName name="A129179846V_Data">Data1!$EN$29:$EN$71</definedName>
    <definedName name="A129179846V_Latest">Data1!$EN$71</definedName>
    <definedName name="A129179850K">Data1!$ES$1:$ES$10,Data1!$ES$29:$ES$71</definedName>
    <definedName name="A129179850K_Data">Data1!$ES$29:$ES$71</definedName>
    <definedName name="A129179850K_Latest">Data1!$ES$71</definedName>
    <definedName name="A129179854V">Data1!$EW$1:$EW$10,Data1!$EW$44:$EW$71</definedName>
    <definedName name="A129179854V_Data">Data1!$EW$44:$EW$71</definedName>
    <definedName name="A129179854V_Latest">Data1!$EW$71</definedName>
    <definedName name="A129179858C">Data1!$FG$1:$FG$10,Data1!$FG$17:$FG$71</definedName>
    <definedName name="A129179858C_Data">Data1!$FG$17:$FG$71</definedName>
    <definedName name="A129179858C_Latest">Data1!$FG$71</definedName>
    <definedName name="A129179862V">Data1!$FN$1:$FN$10,Data1!$FN$17:$FN$71</definedName>
    <definedName name="A129179862V_Data">Data1!$FN$17:$FN$71</definedName>
    <definedName name="A129179862V_Latest">Data1!$FN$71</definedName>
    <definedName name="A129179866C">Data1!$FP$1:$FP$10,Data1!$FP$17:$FP$71</definedName>
    <definedName name="A129179866C_Data">Data1!$FP$17:$FP$71</definedName>
    <definedName name="A129179866C_Latest">Data1!$FP$71</definedName>
    <definedName name="A129179870V">Data1!$GF$1:$GF$10,Data1!$GF$44:$GF$71</definedName>
    <definedName name="A129179870V_Data">Data1!$GF$44:$GF$71</definedName>
    <definedName name="A129179870V_Latest">Data1!$GF$71</definedName>
    <definedName name="A129179874C">Data1!$GO$1:$GO$10,Data1!$GO$29:$GO$71</definedName>
    <definedName name="A129179874C_Data">Data1!$GO$29:$GO$71</definedName>
    <definedName name="A129179874C_Latest">Data1!$GO$71</definedName>
    <definedName name="A129179878L">Data1!$GR$1:$GR$10,Data1!$GR$29:$GR$71</definedName>
    <definedName name="A129179878L_Data">Data1!$GR$29:$GR$71</definedName>
    <definedName name="A129179878L_Latest">Data1!$GR$71</definedName>
    <definedName name="A129179882C">Data1!$GX$1:$GX$10,Data1!$GX$29:$GX$71</definedName>
    <definedName name="A129179882C_Data">Data1!$GX$29:$GX$71</definedName>
    <definedName name="A129179882C_Latest">Data1!$GX$71</definedName>
    <definedName name="A129179886L">Data1!$HC$1:$HC$10,Data1!$HC$29:$HC$71</definedName>
    <definedName name="A129179886L_Data">Data1!$HC$29:$HC$71</definedName>
    <definedName name="A129179886L_Latest">Data1!$HC$71</definedName>
    <definedName name="A129179890C">Data1!$HE$1:$HE$10,Data1!$HE$29:$HE$71</definedName>
    <definedName name="A129179890C_Data">Data1!$HE$29:$HE$71</definedName>
    <definedName name="A129179890C_Latest">Data1!$HE$71</definedName>
    <definedName name="A129179894L">Data1!$HG$1:$HG$10,Data1!$HG$29:$HG$71</definedName>
    <definedName name="A129179894L_Data">Data1!$HG$29:$HG$71</definedName>
    <definedName name="A129179894L_Latest">Data1!$HG$71</definedName>
    <definedName name="A129179898W">Data1!$HK$1:$HK$10,Data1!$HK$29:$HK$71</definedName>
    <definedName name="A129179898W_Data">Data1!$HK$29:$HK$71</definedName>
    <definedName name="A129179898W_Latest">Data1!$HK$71</definedName>
    <definedName name="A129179902A">Data1!$DR$1:$DR$10,Data1!$DR$17:$DR$71</definedName>
    <definedName name="A129179902A_Data">Data1!$DR$17:$DR$71</definedName>
    <definedName name="A129179902A_Latest">Data1!$DR$71</definedName>
    <definedName name="A129179906K">Data1!$DV$1:$DV$10,Data1!$DV$17:$DV$71</definedName>
    <definedName name="A129179906K_Data">Data1!$DV$17:$DV$71</definedName>
    <definedName name="A129179906K_Latest">Data1!$DV$71</definedName>
    <definedName name="A129179910A">Data1!$EH$1:$EH$10,Data1!$EH$29:$EH$71</definedName>
    <definedName name="A129179910A_Data">Data1!$EH$29:$EH$71</definedName>
    <definedName name="A129179910A_Latest">Data1!$EH$71</definedName>
    <definedName name="A129179914K">Data1!$EP$1:$EP$10,Data1!$EP$29:$EP$71</definedName>
    <definedName name="A129179914K_Data">Data1!$EP$29:$EP$71</definedName>
    <definedName name="A129179914K_Latest">Data1!$EP$71</definedName>
    <definedName name="A129179918V">Data1!$ER$1:$ER$10,Data1!$ER$29:$ER$71</definedName>
    <definedName name="A129179918V_Data">Data1!$ER$29:$ER$71</definedName>
    <definedName name="A129179918V_Latest">Data1!$ER$71</definedName>
    <definedName name="A129179922K">Data1!$ET$1:$ET$10,Data1!$ET$44:$ET$71</definedName>
    <definedName name="A129179922K_Data">Data1!$ET$44:$ET$71</definedName>
    <definedName name="A129179922K_Latest">Data1!$ET$71</definedName>
    <definedName name="A129179926V">Data1!$EV$1:$EV$10,Data1!$EV$44:$EV$71</definedName>
    <definedName name="A129179926V_Data">Data1!$EV$44:$EV$71</definedName>
    <definedName name="A129179926V_Latest">Data1!$EV$71</definedName>
    <definedName name="A129179930K">Data1!$FC$1:$FC$10,Data1!$FC$17:$FC$71</definedName>
    <definedName name="A129179930K_Data">Data1!$FC$17:$FC$71</definedName>
    <definedName name="A129179930K_Latest">Data1!$FC$71</definedName>
    <definedName name="A129179934V">Data1!$FJ$1:$FJ$10,Data1!$FJ$17:$FJ$71</definedName>
    <definedName name="A129179934V_Data">Data1!$FJ$17:$FJ$71</definedName>
    <definedName name="A129179934V_Latest">Data1!$FJ$71</definedName>
    <definedName name="A129179938C">Data1!$FT$1:$FT$10,Data1!$FT$29:$FT$71</definedName>
    <definedName name="A129179938C_Data">Data1!$FT$29:$FT$71</definedName>
    <definedName name="A129179938C_Latest">Data1!$FT$71</definedName>
    <definedName name="A129179942V">Data1!$FY$1:$FY$10,Data1!$FY$29:$FY$71</definedName>
    <definedName name="A129179942V_Data">Data1!$FY$29:$FY$71</definedName>
    <definedName name="A129179942V_Latest">Data1!$FY$71</definedName>
    <definedName name="A129179946C">Data1!$GW$1:$GW$10,Data1!$GW$29:$GW$71</definedName>
    <definedName name="A129179946C_Data">Data1!$GW$29:$GW$71</definedName>
    <definedName name="A129179946C_Latest">Data1!$GW$71</definedName>
    <definedName name="A129179950V">Data1!$GY$1:$GY$10,Data1!$GY$29:$GY$71</definedName>
    <definedName name="A129179950V_Data">Data1!$GY$29:$GY$71</definedName>
    <definedName name="A129179950V_Latest">Data1!$GY$71</definedName>
    <definedName name="A129179954C">Data1!$GZ$1:$GZ$10,Data1!$GZ$29:$GZ$71</definedName>
    <definedName name="A129179954C_Data">Data1!$GZ$29:$GZ$71</definedName>
    <definedName name="A129179954C_Latest">Data1!$GZ$71</definedName>
    <definedName name="A129179958L">Data1!$HL$1:$HL$10,Data1!$HL$29:$HL$71</definedName>
    <definedName name="A129179958L_Data">Data1!$HL$29:$HL$71</definedName>
    <definedName name="A129179958L_Latest">Data1!$HL$71</definedName>
    <definedName name="A129179962C">Data1!$DL$1:$DL$10,Data1!$DL$17:$DL$71</definedName>
    <definedName name="A129179962C_Data">Data1!$DL$17:$DL$71</definedName>
    <definedName name="A129179962C_Latest">Data1!$DL$71</definedName>
    <definedName name="A129179966L">Data1!$DO$1:$DO$10,Data1!$DO$15:$DO$71</definedName>
    <definedName name="A129179966L_Data">Data1!$DO$15:$DO$71</definedName>
    <definedName name="A129179966L_Latest">Data1!$DO$71</definedName>
    <definedName name="A129179970C">Data1!$DP$1:$DP$10,Data1!$DP$17:$DP$71</definedName>
    <definedName name="A129179970C_Data">Data1!$DP$17:$DP$71</definedName>
    <definedName name="A129179970C_Latest">Data1!$DP$71</definedName>
    <definedName name="A129179974L">Data1!$DY$1:$DY$10,Data1!$DY$17:$DY$71</definedName>
    <definedName name="A129179974L_Data">Data1!$DY$17:$DY$71</definedName>
    <definedName name="A129179974L_Latest">Data1!$DY$71</definedName>
    <definedName name="A129179978W">Data1!$EA$1:$EA$10,Data1!$EA$17:$EA$71</definedName>
    <definedName name="A129179978W_Data">Data1!$EA$17:$EA$71</definedName>
    <definedName name="A129179978W_Latest">Data1!$EA$71</definedName>
    <definedName name="A129179982L">Data1!$EB$1:$EB$10,Data1!$EB$17:$EB$71</definedName>
    <definedName name="A129179982L_Data">Data1!$EB$17:$EB$71</definedName>
    <definedName name="A129179982L_Latest">Data1!$EB$71</definedName>
    <definedName name="A129179986W">Data1!$EI$1:$EI$10,Data1!$EI$29:$EI$71</definedName>
    <definedName name="A129179986W_Data">Data1!$EI$29:$EI$71</definedName>
    <definedName name="A129179986W_Latest">Data1!$EI$71</definedName>
    <definedName name="A129179990L">Data1!$EU$1:$EU$10,Data1!$EU$44:$EU$71</definedName>
    <definedName name="A129179990L_Data">Data1!$EU$44:$EU$71</definedName>
    <definedName name="A129179990L_Latest">Data1!$EU$71</definedName>
    <definedName name="A129179994W">Data1!$EY$1:$EY$10,Data1!$EY$44:$EY$71</definedName>
    <definedName name="A129179994W_Data">Data1!$EY$44:$EY$71</definedName>
    <definedName name="A129179994W_Latest">Data1!$EY$71</definedName>
    <definedName name="A129179998F">Data1!$EZ$1:$EZ$10,Data1!$EZ$15:$EZ$71</definedName>
    <definedName name="A129179998F_Data">Data1!$EZ$15:$EZ$71</definedName>
    <definedName name="A129179998F_Latest">Data1!$EZ$71</definedName>
    <definedName name="A129180002T">Data1!$FE$1:$FE$10,Data1!$FE$17:$FE$71</definedName>
    <definedName name="A129180002T_Data">Data1!$FE$17:$FE$71</definedName>
    <definedName name="A129180002T_Latest">Data1!$FE$71</definedName>
    <definedName name="A129180006A">Data1!$FF$1:$FF$10,Data1!$FF$17:$FF$71</definedName>
    <definedName name="A129180006A_Data">Data1!$FF$17:$FF$71</definedName>
    <definedName name="A129180006A_Latest">Data1!$FF$71</definedName>
    <definedName name="A129180010T">Data1!$FO$1:$FO$10,Data1!$FO$17:$FO$71</definedName>
    <definedName name="A129180010T_Data">Data1!$FO$17:$FO$71</definedName>
    <definedName name="A129180010T_Latest">Data1!$FO$71</definedName>
    <definedName name="A129180014A">Data1!$GL$1:$GL$10,Data1!$GL$29:$GL$71</definedName>
    <definedName name="A129180014A_Data">Data1!$GL$29:$GL$71</definedName>
    <definedName name="A129180014A_Latest">Data1!$GL$71</definedName>
    <definedName name="A129180018K">Data1!$GP$1:$GP$10,Data1!$GP$29:$GP$71</definedName>
    <definedName name="A129180018K_Data">Data1!$GP$29:$GP$71</definedName>
    <definedName name="A129180018K_Latest">Data1!$GP$71</definedName>
    <definedName name="A129180022A">Data1!$GS$1:$GS$10,Data1!$GS$29:$GS$71</definedName>
    <definedName name="A129180022A_Data">Data1!$GS$29:$GS$71</definedName>
    <definedName name="A129180022A_Latest">Data1!$GS$71</definedName>
    <definedName name="A129180026K">Data1!$HN$1:$HN$10,Data1!$HN$29:$HN$71</definedName>
    <definedName name="A129180026K_Data">Data1!$HN$29:$HN$71</definedName>
    <definedName name="A129180026K_Latest">Data1!$HN$71</definedName>
    <definedName name="A129180030A">Data1!$HR$1:$HR$10,Data1!$HR$44:$HR$71</definedName>
    <definedName name="A129180030A_Data">Data1!$HR$44:$HR$71</definedName>
    <definedName name="A129180030A_Latest">Data1!$HR$71</definedName>
    <definedName name="A129180034K">Data1!$DQ$1:$DQ$10,Data1!$DQ$17:$DQ$71</definedName>
    <definedName name="A129180034K_Data">Data1!$DQ$17:$DQ$71</definedName>
    <definedName name="A129180034K_Latest">Data1!$DQ$71</definedName>
    <definedName name="A129180038V">Data1!$DT$1:$DT$10,Data1!$DT$17:$DT$71</definedName>
    <definedName name="A129180038V_Data">Data1!$DT$17:$DT$71</definedName>
    <definedName name="A129180038V_Latest">Data1!$DT$71</definedName>
    <definedName name="A129180042K">Data1!$EL$1:$EL$10,Data1!$EL$29:$EL$71</definedName>
    <definedName name="A129180042K_Data">Data1!$EL$29:$EL$71</definedName>
    <definedName name="A129180042K_Latest">Data1!$EL$71</definedName>
    <definedName name="A129180046V">Data1!$EM$1:$EM$10,Data1!$EM$29:$EM$71</definedName>
    <definedName name="A129180046V_Data">Data1!$EM$29:$EM$71</definedName>
    <definedName name="A129180046V_Latest">Data1!$EM$71</definedName>
    <definedName name="A129180050K">Data1!$EX$1:$EX$10,Data1!$EX$44:$EX$71</definedName>
    <definedName name="A129180050K_Data">Data1!$EX$44:$EX$71</definedName>
    <definedName name="A129180050K_Latest">Data1!$EX$71</definedName>
    <definedName name="A129180054V">Data1!$FK$1:$FK$10,Data1!$FK$17:$FK$71</definedName>
    <definedName name="A129180054V_Data">Data1!$FK$17:$FK$71</definedName>
    <definedName name="A129180054V_Latest">Data1!$FK$71</definedName>
    <definedName name="A129180058C">Data1!$FV$1:$FV$10,Data1!$FV$29:$FV$71</definedName>
    <definedName name="A129180058C_Data">Data1!$FV$29:$FV$71</definedName>
    <definedName name="A129180058C_Latest">Data1!$FV$71</definedName>
    <definedName name="A129180062V">Data1!$GM$1:$GM$10,Data1!$GM$29:$GM$71</definedName>
    <definedName name="A129180062V_Data">Data1!$GM$29:$GM$71</definedName>
    <definedName name="A129180062V_Latest">Data1!$GM$71</definedName>
    <definedName name="A129180066C">Data1!$GT$1:$GT$10,Data1!$GT$29:$GT$71</definedName>
    <definedName name="A129180066C_Data">Data1!$GT$29:$GT$71</definedName>
    <definedName name="A129180066C_Latest">Data1!$GT$71</definedName>
    <definedName name="A129180070V">Data1!$GU$1:$GU$10,Data1!$GU$29:$GU$71</definedName>
    <definedName name="A129180070V_Data">Data1!$GU$29:$GU$71</definedName>
    <definedName name="A129180070V_Latest">Data1!$GU$71</definedName>
    <definedName name="A129180074C">Data1!$HQ$1:$HQ$10,Data1!$HQ$44:$HQ$71</definedName>
    <definedName name="A129180074C_Data">Data1!$HQ$44:$HQ$71</definedName>
    <definedName name="A129180074C_Latest">Data1!$HQ$71</definedName>
    <definedName name="A129180078L">Data1!$DK$1:$DK$10,Data1!$DK$15:$DK$71</definedName>
    <definedName name="A129180078L_Data">Data1!$DK$15:$DK$71</definedName>
    <definedName name="A129180078L_Latest">Data1!$DK$71</definedName>
    <definedName name="A129180082C">Data1!$DM$1:$DM$10,Data1!$DM$17:$DM$71</definedName>
    <definedName name="A129180082C_Data">Data1!$DM$17:$DM$71</definedName>
    <definedName name="A129180082C_Latest">Data1!$DM$71</definedName>
    <definedName name="A129180086L">Data1!$DN$1:$DN$10,Data1!$DN$17:$DN$71</definedName>
    <definedName name="A129180086L_Data">Data1!$DN$17:$DN$71</definedName>
    <definedName name="A129180086L_Latest">Data1!$DN$71</definedName>
    <definedName name="A129180090C">Data1!$DS$1:$DS$10,Data1!$DS$15:$DS$71</definedName>
    <definedName name="A129180090C_Data">Data1!$DS$15:$DS$71</definedName>
    <definedName name="A129180090C_Latest">Data1!$DS$71</definedName>
    <definedName name="A129180094L">Data1!$EE$1:$EE$10,Data1!$EE$29:$EE$71</definedName>
    <definedName name="A129180094L_Data">Data1!$EE$29:$EE$71</definedName>
    <definedName name="A129180094L_Latest">Data1!$EE$71</definedName>
    <definedName name="A129180098W">Data1!$EF$1:$EF$10,Data1!$EF$29:$EF$71</definedName>
    <definedName name="A129180098W_Data">Data1!$EF$29:$EF$71</definedName>
    <definedName name="A129180098W_Latest">Data1!$EF$71</definedName>
    <definedName name="A129180102A">Data1!$FQ$1:$FQ$10,Data1!$FQ$17:$FQ$71</definedName>
    <definedName name="A129180102A_Data">Data1!$FQ$17:$FQ$71</definedName>
    <definedName name="A129180102A_Latest">Data1!$FQ$71</definedName>
    <definedName name="A129180106K">Data1!$FS$1:$FS$10,Data1!$FS$29:$FS$71</definedName>
    <definedName name="A129180106K_Data">Data1!$FS$29:$FS$71</definedName>
    <definedName name="A129180106K_Latest">Data1!$FS$71</definedName>
    <definedName name="A129180110A">Data1!$FZ$1:$FZ$10,Data1!$FZ$29:$FZ$71</definedName>
    <definedName name="A129180110A_Data">Data1!$FZ$29:$FZ$71</definedName>
    <definedName name="A129180110A_Latest">Data1!$FZ$71</definedName>
    <definedName name="A129180114K">Data1!$GA$1:$GA$10,Data1!$GA$29:$GA$71</definedName>
    <definedName name="A129180114K_Data">Data1!$GA$29:$GA$71</definedName>
    <definedName name="A129180114K_Latest">Data1!$GA$71</definedName>
    <definedName name="A129180118V">Data1!$HB$1:$HB$10,Data1!$HB$29:$HB$71</definedName>
    <definedName name="A129180118V_Data">Data1!$HB$29:$HB$71</definedName>
    <definedName name="A129180118V_Latest">Data1!$HB$71</definedName>
    <definedName name="A129180122K">Data1!$HF$1:$HF$10,Data1!$HF$29:$HF$71</definedName>
    <definedName name="A129180122K_Data">Data1!$HF$29:$HF$71</definedName>
    <definedName name="A129180122K_Latest">Data1!$HF$71</definedName>
    <definedName name="A129180126V">Data1!$HI$1:$HI$10,Data1!$HI$29:$HI$71</definedName>
    <definedName name="A129180126V_Data">Data1!$HI$29:$HI$71</definedName>
    <definedName name="A129180126V_Latest">Data1!$HI$71</definedName>
    <definedName name="A129180130K">Data1!$DU$1:$DU$10,Data1!$DU$17:$DU$71</definedName>
    <definedName name="A129180130K_Data">Data1!$DU$17:$DU$71</definedName>
    <definedName name="A129180130K_Latest">Data1!$DU$71</definedName>
    <definedName name="A129180134V">Data1!$EC$1:$EC$10,Data1!$EC$17:$EC$71</definedName>
    <definedName name="A129180134V_Data">Data1!$EC$17:$EC$71</definedName>
    <definedName name="A129180134V_Latest">Data1!$EC$71</definedName>
    <definedName name="A129180138C">Data1!$EJ$1:$EJ$10,Data1!$EJ$29:$EJ$71</definedName>
    <definedName name="A129180138C_Data">Data1!$EJ$29:$EJ$71</definedName>
    <definedName name="A129180138C_Latest">Data1!$EJ$71</definedName>
    <definedName name="A129180142V">Data1!$FA$1:$FA$10,Data1!$FA$17:$FA$71</definedName>
    <definedName name="A129180142V_Data">Data1!$FA$17:$FA$71</definedName>
    <definedName name="A129180142V_Latest">Data1!$FA$71</definedName>
    <definedName name="A129180146C">Data1!$FI$1:$FI$10,Data1!$FI$17:$FI$71</definedName>
    <definedName name="A129180146C_Data">Data1!$FI$17:$FI$71</definedName>
    <definedName name="A129180146C_Latest">Data1!$FI$71</definedName>
    <definedName name="A129180150V">Data1!$FL$1:$FL$10,Data1!$FL$15:$FL$71</definedName>
    <definedName name="A129180150V_Data">Data1!$FL$15:$FL$71</definedName>
    <definedName name="A129180150V_Latest">Data1!$FL$71</definedName>
    <definedName name="A129180154C">Data1!$FW$1:$FW$10,Data1!$FW$29:$FW$71</definedName>
    <definedName name="A129180154C_Data">Data1!$FW$29:$FW$71</definedName>
    <definedName name="A129180154C_Latest">Data1!$FW$71</definedName>
    <definedName name="A129180158L">Data1!$GB$1:$GB$10,Data1!$GB$29:$GB$71</definedName>
    <definedName name="A129180158L_Data">Data1!$GB$29:$GB$71</definedName>
    <definedName name="A129180158L_Latest">Data1!$GB$71</definedName>
    <definedName name="A129180162C">Data1!$GC$1:$GC$10,Data1!$GC$29:$GC$71</definedName>
    <definedName name="A129180162C_Data">Data1!$GC$29:$GC$71</definedName>
    <definedName name="A129180162C_Latest">Data1!$GC$71</definedName>
    <definedName name="A129180166L">Data1!$GJ$1:$GJ$10,Data1!$GJ$29:$GJ$71</definedName>
    <definedName name="A129180166L_Data">Data1!$GJ$29:$GJ$71</definedName>
    <definedName name="A129180166L_Latest">Data1!$GJ$71</definedName>
    <definedName name="A129180170C">Data1!$GK$1:$GK$10,Data1!$GK$29:$GK$71</definedName>
    <definedName name="A129180170C_Data">Data1!$GK$29:$GK$71</definedName>
    <definedName name="A129180170C_Latest">Data1!$GK$71</definedName>
    <definedName name="A129180174L">Data1!$HH$1:$HH$10,Data1!$HH$29:$HH$71</definedName>
    <definedName name="A129180174L_Data">Data1!$HH$29:$HH$71</definedName>
    <definedName name="A129180174L_Latest">Data1!$HH$71</definedName>
    <definedName name="A129180178W">Data1!$HO$1:$HO$10,Data1!$HO$44:$HO$71</definedName>
    <definedName name="A129180178W_Data">Data1!$HO$44:$HO$71</definedName>
    <definedName name="A129180178W_Latest">Data1!$HO$71</definedName>
    <definedName name="A129180182L">Data1!$HP$1:$HP$10,Data1!$HP$44:$HP$71</definedName>
    <definedName name="A129180182L_Data">Data1!$HP$44:$HP$71</definedName>
    <definedName name="A129180182L_Latest">Data1!$HP$71</definedName>
    <definedName name="A129180186W">Data1!$HS$1:$HS$10,Data1!$HS$44:$HS$71</definedName>
    <definedName name="A129180186W_Data">Data1!$HS$44:$HS$71</definedName>
    <definedName name="A129180186W_Latest">Data1!$HS$71</definedName>
    <definedName name="A129180190L">Data2!$CY$1:$CY$10,Data2!$CY$15:$CY$71</definedName>
    <definedName name="A129180190L_Data">Data2!$CY$15:$CY$71</definedName>
    <definedName name="A129180190L_Latest">Data2!$CY$71</definedName>
    <definedName name="A129180194W">Data2!$DF$1:$DF$10,Data2!$DF$29:$DF$71</definedName>
    <definedName name="A129180194W_Data">Data2!$DF$29:$DF$71</definedName>
    <definedName name="A129180194W_Latest">Data2!$DF$71</definedName>
    <definedName name="A129180198F">Data2!$DI$1:$DI$10,Data2!$DI$29:$DI$71</definedName>
    <definedName name="A129180198F_Data">Data2!$DI$29:$DI$71</definedName>
    <definedName name="A129180198F_Latest">Data2!$DI$71</definedName>
    <definedName name="A129180202K">Data2!$DM$1:$DM$10,Data2!$DM$29:$DM$71</definedName>
    <definedName name="A129180202K_Data">Data2!$DM$29:$DM$71</definedName>
    <definedName name="A129180202K_Latest">Data2!$DM$71</definedName>
    <definedName name="A129180206V">Data2!$DQ$1:$DQ$10,Data2!$DQ$29:$DQ$71</definedName>
    <definedName name="A129180206V_Data">Data2!$DQ$29:$DQ$71</definedName>
    <definedName name="A129180206V_Latest">Data2!$DQ$71</definedName>
    <definedName name="A129180210K">Data2!$ED$1:$ED$10,Data2!$ED$17:$ED$71</definedName>
    <definedName name="A129180210K_Data">Data2!$ED$17:$ED$71</definedName>
    <definedName name="A129180210K_Latest">Data2!$ED$71</definedName>
    <definedName name="A129180214V">Data2!$EJ$1:$EJ$10,Data2!$EJ$15:$EJ$71</definedName>
    <definedName name="A129180214V_Data">Data2!$EJ$15:$EJ$71</definedName>
    <definedName name="A129180214V_Latest">Data2!$EJ$71</definedName>
    <definedName name="A129180218C">Data2!$EO$1:$EO$10,Data2!$EO$17:$EO$71</definedName>
    <definedName name="A129180218C_Data">Data2!$EO$17:$EO$71</definedName>
    <definedName name="A129180218C_Latest">Data2!$EO$71</definedName>
    <definedName name="A129180222V">Data2!$ET$1:$ET$10,Data2!$ET$17:$ET$71</definedName>
    <definedName name="A129180222V_Data">Data2!$ET$17:$ET$71</definedName>
    <definedName name="A129180222V_Latest">Data2!$ET$71</definedName>
    <definedName name="A129180226C">Data2!$FF$1:$FF$10,Data2!$FF$29:$FF$71</definedName>
    <definedName name="A129180226C_Data">Data2!$FF$29:$FF$71</definedName>
    <definedName name="A129180226C_Latest">Data2!$FF$71</definedName>
    <definedName name="A129180230V">Data2!$FI$1:$FI$10,Data2!$FI$44:$FI$71</definedName>
    <definedName name="A129180230V_Data">Data2!$FI$44:$FI$71</definedName>
    <definedName name="A129180230V_Latest">Data2!$FI$71</definedName>
    <definedName name="A129180234C">Data2!$FK$1:$FK$10,Data2!$FK$44:$FK$71</definedName>
    <definedName name="A129180234C_Data">Data2!$FK$44:$FK$71</definedName>
    <definedName name="A129180234C_Latest">Data2!$FK$71</definedName>
    <definedName name="A129180238L">Data2!$FP$1:$FP$10,Data2!$FP$29:$FP$71</definedName>
    <definedName name="A129180238L_Data">Data2!$FP$29:$FP$71</definedName>
    <definedName name="A129180238L_Latest">Data2!$FP$71</definedName>
    <definedName name="A129180242C">Data2!$FS$1:$FS$10,Data2!$FS$29:$FS$71</definedName>
    <definedName name="A129180242C_Data">Data2!$FS$29:$FS$71</definedName>
    <definedName name="A129180242C_Latest">Data2!$FS$71</definedName>
    <definedName name="A129180246L">Data2!$FX$1:$FX$10,Data2!$FX$29:$FX$71</definedName>
    <definedName name="A129180246L_Data">Data2!$FX$29:$FX$71</definedName>
    <definedName name="A129180246L_Latest">Data2!$FX$71</definedName>
    <definedName name="A129180250C">Data2!$CZ$1:$CZ$10,Data2!$CZ$17:$CZ$71</definedName>
    <definedName name="A129180250C_Data">Data2!$CZ$17:$CZ$71</definedName>
    <definedName name="A129180250C_Latest">Data2!$CZ$71</definedName>
    <definedName name="A129180254L">Data2!$DB$1:$DB$10,Data2!$DB$17:$DB$71</definedName>
    <definedName name="A129180254L_Data">Data2!$DB$17:$DB$71</definedName>
    <definedName name="A129180254L_Latest">Data2!$DB$71</definedName>
    <definedName name="A129180258W">Data2!$DS$1:$DS$10,Data2!$DS$29:$DS$71</definedName>
    <definedName name="A129180258W_Data">Data2!$DS$29:$DS$71</definedName>
    <definedName name="A129180258W_Latest">Data2!$DS$71</definedName>
    <definedName name="A129180262L">Data2!$EF$1:$EF$10,Data2!$EF$15:$EF$71</definedName>
    <definedName name="A129180262L_Data">Data2!$EF$15:$EF$71</definedName>
    <definedName name="A129180262L_Latest">Data2!$EF$71</definedName>
    <definedName name="A129180266W">Data2!$EW$1:$EW$10,Data2!$EW$29:$EW$71</definedName>
    <definedName name="A129180266W_Data">Data2!$EW$29:$EW$71</definedName>
    <definedName name="A129180266W_Latest">Data2!$EW$71</definedName>
    <definedName name="A129180270L">Data2!$EZ$1:$EZ$10,Data2!$EZ$29:$EZ$71</definedName>
    <definedName name="A129180270L_Data">Data2!$EZ$29:$EZ$71</definedName>
    <definedName name="A129180270L_Latest">Data2!$EZ$71</definedName>
    <definedName name="A129180274W">Data2!$FG$1:$FG$10,Data2!$FG$44:$FG$71</definedName>
    <definedName name="A129180274W_Data">Data2!$FG$44:$FG$71</definedName>
    <definedName name="A129180274W_Latest">Data2!$FG$71</definedName>
    <definedName name="A129180278F">Data2!$FJ$1:$FJ$10,Data2!$FJ$44:$FJ$71</definedName>
    <definedName name="A129180278F_Data">Data2!$FJ$44:$FJ$71</definedName>
    <definedName name="A129180278F_Latest">Data2!$FJ$71</definedName>
    <definedName name="A129180282W">Data2!$GC$1:$GC$10,Data2!$GC$29:$GC$71</definedName>
    <definedName name="A129180282W_Data">Data2!$GC$29:$GC$71</definedName>
    <definedName name="A129180282W_Latest">Data2!$GC$71</definedName>
    <definedName name="A129180286F">Data2!$GF$1:$GF$10,Data2!$GF$29:$GF$71</definedName>
    <definedName name="A129180286F_Data">Data2!$GF$29:$GF$71</definedName>
    <definedName name="A129180286F_Latest">Data2!$GF$71</definedName>
    <definedName name="A129180290W">Data2!$GL$1:$GL$10,Data2!$GL$29:$GL$71</definedName>
    <definedName name="A129180290W_Data">Data2!$GL$29:$GL$71</definedName>
    <definedName name="A129180290W_Latest">Data2!$GL$71</definedName>
    <definedName name="A129180294F">Data2!$GO$1:$GO$10,Data2!$GO$29:$GO$71</definedName>
    <definedName name="A129180294F_Data">Data2!$GO$29:$GO$71</definedName>
    <definedName name="A129180294F_Latest">Data2!$GO$71</definedName>
    <definedName name="A129180298R">Data2!$DP$1:$DP$10,Data2!$DP$29:$DP$71</definedName>
    <definedName name="A129180298R_Data">Data2!$DP$29:$DP$71</definedName>
    <definedName name="A129180298R_Latest">Data2!$DP$71</definedName>
    <definedName name="A129180302V">Data2!$DU$1:$DU$10,Data2!$DU$29:$DU$71</definedName>
    <definedName name="A129180302V_Data">Data2!$DU$29:$DU$71</definedName>
    <definedName name="A129180302V_Latest">Data2!$DU$71</definedName>
    <definedName name="A129180306C">Data2!$DY$1:$DY$10,Data2!$DY$44:$DY$71</definedName>
    <definedName name="A129180306C_Data">Data2!$DY$44:$DY$71</definedName>
    <definedName name="A129180306C_Latest">Data2!$DY$71</definedName>
    <definedName name="A129180310V">Data2!$EI$1:$EI$10,Data2!$EI$17:$EI$71</definedName>
    <definedName name="A129180310V_Data">Data2!$EI$17:$EI$71</definedName>
    <definedName name="A129180310V_Latest">Data2!$EI$71</definedName>
    <definedName name="A129180314C">Data2!$EP$1:$EP$10,Data2!$EP$17:$EP$71</definedName>
    <definedName name="A129180314C_Data">Data2!$EP$17:$EP$71</definedName>
    <definedName name="A129180314C_Latest">Data2!$EP$71</definedName>
    <definedName name="A129180318L">Data2!$ER$1:$ER$10,Data2!$ER$17:$ER$71</definedName>
    <definedName name="A129180318L_Data">Data2!$ER$17:$ER$71</definedName>
    <definedName name="A129180318L_Latest">Data2!$ER$71</definedName>
    <definedName name="A129180322C">Data2!$FH$1:$FH$10,Data2!$FH$44:$FH$71</definedName>
    <definedName name="A129180322C_Data">Data2!$FH$44:$FH$71</definedName>
    <definedName name="A129180322C_Latest">Data2!$FH$71</definedName>
    <definedName name="A129180326L">Data2!$FQ$1:$FQ$10,Data2!$FQ$29:$FQ$71</definedName>
    <definedName name="A129180326L_Data">Data2!$FQ$29:$FQ$71</definedName>
    <definedName name="A129180326L_Latest">Data2!$FQ$71</definedName>
    <definedName name="A129180330C">Data2!$FT$1:$FT$10,Data2!$FT$29:$FT$71</definedName>
    <definedName name="A129180330C_Data">Data2!$FT$29:$FT$71</definedName>
    <definedName name="A129180330C_Latest">Data2!$FT$71</definedName>
    <definedName name="A129180334L">Data2!$FZ$1:$FZ$10,Data2!$FZ$29:$FZ$71</definedName>
    <definedName name="A129180334L_Data">Data2!$FZ$29:$FZ$71</definedName>
    <definedName name="A129180334L_Latest">Data2!$FZ$71</definedName>
    <definedName name="A129180338W">Data2!$GE$1:$GE$10,Data2!$GE$29:$GE$71</definedName>
    <definedName name="A129180338W_Data">Data2!$GE$29:$GE$71</definedName>
    <definedName name="A129180338W_Latest">Data2!$GE$71</definedName>
    <definedName name="A129180342L">Data2!$GG$1:$GG$10,Data2!$GG$29:$GG$71</definedName>
    <definedName name="A129180342L_Data">Data2!$GG$29:$GG$71</definedName>
    <definedName name="A129180342L_Latest">Data2!$GG$71</definedName>
    <definedName name="A129180346W">Data2!$GI$1:$GI$10,Data2!$GI$29:$GI$71</definedName>
    <definedName name="A129180346W_Data">Data2!$GI$29:$GI$71</definedName>
    <definedName name="A129180346W_Latest">Data2!$GI$71</definedName>
    <definedName name="A129180350L">Data2!$GM$1:$GM$10,Data2!$GM$29:$GM$71</definedName>
    <definedName name="A129180350L_Data">Data2!$GM$29:$GM$71</definedName>
    <definedName name="A129180350L_Latest">Data2!$GM$71</definedName>
    <definedName name="A129180354W">Data2!$CT$1:$CT$10,Data2!$CT$17:$CT$71</definedName>
    <definedName name="A129180354W_Data">Data2!$CT$17:$CT$71</definedName>
    <definedName name="A129180354W_Latest">Data2!$CT$71</definedName>
    <definedName name="A129180358F">Data2!$CX$1:$CX$10,Data2!$CX$17:$CX$71</definedName>
    <definedName name="A129180358F_Data">Data2!$CX$17:$CX$71</definedName>
    <definedName name="A129180358F_Latest">Data2!$CX$71</definedName>
    <definedName name="A129180362W">Data2!$DJ$1:$DJ$10,Data2!$DJ$29:$DJ$71</definedName>
    <definedName name="A129180362W_Data">Data2!$DJ$29:$DJ$71</definedName>
    <definedName name="A129180362W_Latest">Data2!$DJ$71</definedName>
    <definedName name="A129180366F">Data2!$DR$1:$DR$10,Data2!$DR$29:$DR$71</definedName>
    <definedName name="A129180366F_Data">Data2!$DR$29:$DR$71</definedName>
    <definedName name="A129180366F_Latest">Data2!$DR$71</definedName>
    <definedName name="A129180370W">Data2!$DT$1:$DT$10,Data2!$DT$29:$DT$71</definedName>
    <definedName name="A129180370W_Data">Data2!$DT$29:$DT$71</definedName>
    <definedName name="A129180370W_Latest">Data2!$DT$71</definedName>
    <definedName name="A129180374F">Data2!$DV$1:$DV$10,Data2!$DV$44:$DV$71</definedName>
    <definedName name="A129180374F_Data">Data2!$DV$44:$DV$71</definedName>
    <definedName name="A129180374F_Latest">Data2!$DV$71</definedName>
    <definedName name="A129180378R">Data2!$DX$1:$DX$10,Data2!$DX$44:$DX$71</definedName>
    <definedName name="A129180378R_Data">Data2!$DX$44:$DX$71</definedName>
    <definedName name="A129180378R_Latest">Data2!$DX$71</definedName>
    <definedName name="A129180382F">Data2!$EE$1:$EE$10,Data2!$EE$17:$EE$71</definedName>
    <definedName name="A129180382F_Data">Data2!$EE$17:$EE$71</definedName>
    <definedName name="A129180382F_Latest">Data2!$EE$71</definedName>
    <definedName name="A129180386R">Data2!$EL$1:$EL$10,Data2!$EL$17:$EL$71</definedName>
    <definedName name="A129180386R_Data">Data2!$EL$17:$EL$71</definedName>
    <definedName name="A129180386R_Latest">Data2!$EL$71</definedName>
    <definedName name="A129180390F">Data2!$EV$1:$EV$10,Data2!$EV$29:$EV$71</definedName>
    <definedName name="A129180390F_Data">Data2!$EV$29:$EV$71</definedName>
    <definedName name="A129180390F_Latest">Data2!$EV$71</definedName>
    <definedName name="A129180394R">Data2!$FA$1:$FA$10,Data2!$FA$29:$FA$71</definedName>
    <definedName name="A129180394R_Data">Data2!$FA$29:$FA$71</definedName>
    <definedName name="A129180394R_Latest">Data2!$FA$71</definedName>
    <definedName name="A129180398X">Data2!$FY$1:$FY$10,Data2!$FY$29:$FY$71</definedName>
    <definedName name="A129180398X_Data">Data2!$FY$29:$FY$71</definedName>
    <definedName name="A129180398X_Latest">Data2!$FY$71</definedName>
    <definedName name="A129180402C">Data2!$GA$1:$GA$10,Data2!$GA$29:$GA$71</definedName>
    <definedName name="A129180402C_Data">Data2!$GA$29:$GA$71</definedName>
    <definedName name="A129180402C_Latest">Data2!$GA$71</definedName>
    <definedName name="A129180406L">Data2!$GB$1:$GB$10,Data2!$GB$29:$GB$71</definedName>
    <definedName name="A129180406L_Data">Data2!$GB$29:$GB$71</definedName>
    <definedName name="A129180406L_Latest">Data2!$GB$71</definedName>
    <definedName name="A129180410C">Data2!$GN$1:$GN$10,Data2!$GN$29:$GN$71</definedName>
    <definedName name="A129180410C_Data">Data2!$GN$29:$GN$71</definedName>
    <definedName name="A129180410C_Latest">Data2!$GN$71</definedName>
    <definedName name="A129180414L">Data2!$CN$1:$CN$10,Data2!$CN$17:$CN$71</definedName>
    <definedName name="A129180414L_Data">Data2!$CN$17:$CN$71</definedName>
    <definedName name="A129180414L_Latest">Data2!$CN$71</definedName>
    <definedName name="A129180418W">Data2!$CQ$1:$CQ$10,Data2!$CQ$15:$CQ$71</definedName>
    <definedName name="A129180418W_Data">Data2!$CQ$15:$CQ$71</definedName>
    <definedName name="A129180418W_Latest">Data2!$CQ$71</definedName>
    <definedName name="A129180422L">Data2!$CR$1:$CR$10,Data2!$CR$17:$CR$71</definedName>
    <definedName name="A129180422L_Data">Data2!$CR$17:$CR$71</definedName>
    <definedName name="A129180422L_Latest">Data2!$CR$71</definedName>
    <definedName name="A129180426W">Data2!$DA$1:$DA$10,Data2!$DA$17:$DA$71</definedName>
    <definedName name="A129180426W_Data">Data2!$DA$17:$DA$71</definedName>
    <definedName name="A129180426W_Latest">Data2!$DA$71</definedName>
    <definedName name="A129180430L">Data2!$DC$1:$DC$10,Data2!$DC$17:$DC$71</definedName>
    <definedName name="A129180430L_Data">Data2!$DC$17:$DC$71</definedName>
    <definedName name="A129180430L_Latest">Data2!$DC$71</definedName>
    <definedName name="A129180434W">Data2!$DD$1:$DD$10,Data2!$DD$17:$DD$71</definedName>
    <definedName name="A129180434W_Data">Data2!$DD$17:$DD$71</definedName>
    <definedName name="A129180434W_Latest">Data2!$DD$71</definedName>
    <definedName name="A129180438F">Data2!$DK$1:$DK$10,Data2!$DK$29:$DK$71</definedName>
    <definedName name="A129180438F_Data">Data2!$DK$29:$DK$71</definedName>
    <definedName name="A129180438F_Latest">Data2!$DK$71</definedName>
    <definedName name="A129180442W">Data2!$DW$1:$DW$10,Data2!$DW$44:$DW$71</definedName>
    <definedName name="A129180442W_Data">Data2!$DW$44:$DW$71</definedName>
    <definedName name="A129180442W_Latest">Data2!$DW$71</definedName>
    <definedName name="A129180446F">Data2!$EA$1:$EA$10,Data2!$EA$44:$EA$71</definedName>
    <definedName name="A129180446F_Data">Data2!$EA$44:$EA$71</definedName>
    <definedName name="A129180446F_Latest">Data2!$EA$71</definedName>
    <definedName name="A129180450W">Data2!$EB$1:$EB$10,Data2!$EB$15:$EB$71</definedName>
    <definedName name="A129180450W_Data">Data2!$EB$15:$EB$71</definedName>
    <definedName name="A129180450W_Latest">Data2!$EB$71</definedName>
    <definedName name="A129180454F">Data2!$EG$1:$EG$10,Data2!$EG$17:$EG$71</definedName>
    <definedName name="A129180454F_Data">Data2!$EG$17:$EG$71</definedName>
    <definedName name="A129180454F_Latest">Data2!$EG$71</definedName>
    <definedName name="A129180458R">Data2!$EH$1:$EH$10,Data2!$EH$17:$EH$71</definedName>
    <definedName name="A129180458R_Data">Data2!$EH$17:$EH$71</definedName>
    <definedName name="A129180458R_Latest">Data2!$EH$71</definedName>
    <definedName name="A129180462F">Data2!$EQ$1:$EQ$10,Data2!$EQ$17:$EQ$71</definedName>
    <definedName name="A129180462F_Data">Data2!$EQ$17:$EQ$71</definedName>
    <definedName name="A129180462F_Latest">Data2!$EQ$71</definedName>
    <definedName name="A129180466R">Data2!$FN$1:$FN$10,Data2!$FN$29:$FN$71</definedName>
    <definedName name="A129180466R_Data">Data2!$FN$29:$FN$71</definedName>
    <definedName name="A129180466R_Latest">Data2!$FN$71</definedName>
    <definedName name="A129180470F">Data2!$FR$1:$FR$10,Data2!$FR$29:$FR$71</definedName>
    <definedName name="A129180470F_Data">Data2!$FR$29:$FR$71</definedName>
    <definedName name="A129180470F_Latest">Data2!$FR$71</definedName>
    <definedName name="A129180474R">Data2!$FU$1:$FU$10,Data2!$FU$29:$FU$71</definedName>
    <definedName name="A129180474R_Data">Data2!$FU$29:$FU$71</definedName>
    <definedName name="A129180474R_Latest">Data2!$FU$71</definedName>
    <definedName name="A129180478X">Data2!$GP$1:$GP$10,Data2!$GP$29:$GP$71</definedName>
    <definedName name="A129180478X_Data">Data2!$GP$29:$GP$71</definedName>
    <definedName name="A129180478X_Latest">Data2!$GP$71</definedName>
    <definedName name="A129180482R">Data2!$GT$1:$GT$10,Data2!$GT$44:$GT$71</definedName>
    <definedName name="A129180482R_Data">Data2!$GT$44:$GT$71</definedName>
    <definedName name="A129180482R_Latest">Data2!$GT$71</definedName>
    <definedName name="A129180486X">Data2!$CS$1:$CS$10,Data2!$CS$17:$CS$71</definedName>
    <definedName name="A129180486X_Data">Data2!$CS$17:$CS$71</definedName>
    <definedName name="A129180486X_Latest">Data2!$CS$71</definedName>
    <definedName name="A129180490R">Data2!$CV$1:$CV$10,Data2!$CV$17:$CV$71</definedName>
    <definedName name="A129180490R_Data">Data2!$CV$17:$CV$71</definedName>
    <definedName name="A129180490R_Latest">Data2!$CV$71</definedName>
    <definedName name="A129180494X">Data2!$DN$1:$DN$10,Data2!$DN$29:$DN$71</definedName>
    <definedName name="A129180494X_Data">Data2!$DN$29:$DN$71</definedName>
    <definedName name="A129180494X_Latest">Data2!$DN$71</definedName>
    <definedName name="A129180498J">Data2!$DO$1:$DO$10,Data2!$DO$29:$DO$71</definedName>
    <definedName name="A129180498J_Data">Data2!$DO$29:$DO$71</definedName>
    <definedName name="A129180498J_Latest">Data2!$DO$71</definedName>
    <definedName name="A129180502L">Data2!$DZ$1:$DZ$10,Data2!$DZ$44:$DZ$71</definedName>
    <definedName name="A129180502L_Data">Data2!$DZ$44:$DZ$71</definedName>
    <definedName name="A129180502L_Latest">Data2!$DZ$71</definedName>
    <definedName name="A129180506W">Data2!$EM$1:$EM$10,Data2!$EM$17:$EM$71</definedName>
    <definedName name="A129180506W_Data">Data2!$EM$17:$EM$71</definedName>
    <definedName name="A129180506W_Latest">Data2!$EM$71</definedName>
    <definedName name="A129180510L">Data2!$EX$1:$EX$10,Data2!$EX$29:$EX$71</definedName>
    <definedName name="A129180510L_Data">Data2!$EX$29:$EX$71</definedName>
    <definedName name="A129180510L_Latest">Data2!$EX$71</definedName>
    <definedName name="A129180514W">Data2!$FO$1:$FO$10,Data2!$FO$29:$FO$71</definedName>
    <definedName name="A129180514W_Data">Data2!$FO$29:$FO$71</definedName>
    <definedName name="A129180514W_Latest">Data2!$FO$71</definedName>
    <definedName name="A129180518F">Data2!$FV$1:$FV$10,Data2!$FV$29:$FV$71</definedName>
    <definedName name="A129180518F_Data">Data2!$FV$29:$FV$71</definedName>
    <definedName name="A129180518F_Latest">Data2!$FV$71</definedName>
    <definedName name="A129180522W">Data2!$FW$1:$FW$10,Data2!$FW$29:$FW$71</definedName>
    <definedName name="A129180522W_Data">Data2!$FW$29:$FW$71</definedName>
    <definedName name="A129180522W_Latest">Data2!$FW$71</definedName>
    <definedName name="A129180526F">Data2!$GS$1:$GS$10,Data2!$GS$44:$GS$71</definedName>
    <definedName name="A129180526F_Data">Data2!$GS$44:$GS$71</definedName>
    <definedName name="A129180526F_Latest">Data2!$GS$71</definedName>
    <definedName name="A129180530W">Data2!$CM$1:$CM$10,Data2!$CM$15:$CM$71</definedName>
    <definedName name="A129180530W_Data">Data2!$CM$15:$CM$71</definedName>
    <definedName name="A129180530W_Latest">Data2!$CM$71</definedName>
    <definedName name="A129180534F">Data2!$CO$1:$CO$10,Data2!$CO$17:$CO$71</definedName>
    <definedName name="A129180534F_Data">Data2!$CO$17:$CO$71</definedName>
    <definedName name="A129180534F_Latest">Data2!$CO$71</definedName>
    <definedName name="A129180538R">Data2!$CP$1:$CP$10,Data2!$CP$17:$CP$71</definedName>
    <definedName name="A129180538R_Data">Data2!$CP$17:$CP$71</definedName>
    <definedName name="A129180538R_Latest">Data2!$CP$71</definedName>
    <definedName name="A129180542F">Data2!$CU$1:$CU$10,Data2!$CU$15:$CU$71</definedName>
    <definedName name="A129180542F_Data">Data2!$CU$15:$CU$71</definedName>
    <definedName name="A129180542F_Latest">Data2!$CU$71</definedName>
    <definedName name="A129180546R">Data2!$DG$1:$DG$10,Data2!$DG$29:$DG$71</definedName>
    <definedName name="A129180546R_Data">Data2!$DG$29:$DG$71</definedName>
    <definedName name="A129180546R_Latest">Data2!$DG$71</definedName>
    <definedName name="A129180550F">Data2!$DH$1:$DH$10,Data2!$DH$29:$DH$71</definedName>
    <definedName name="A129180550F_Data">Data2!$DH$29:$DH$71</definedName>
    <definedName name="A129180550F_Latest">Data2!$DH$71</definedName>
    <definedName name="A129180554R">Data2!$ES$1:$ES$10,Data2!$ES$17:$ES$71</definedName>
    <definedName name="A129180554R_Data">Data2!$ES$17:$ES$71</definedName>
    <definedName name="A129180554R_Latest">Data2!$ES$71</definedName>
    <definedName name="A129180558X">Data2!$EU$1:$EU$10,Data2!$EU$29:$EU$71</definedName>
    <definedName name="A129180558X_Data">Data2!$EU$29:$EU$71</definedName>
    <definedName name="A129180558X_Latest">Data2!$EU$71</definedName>
    <definedName name="A129180562R">Data2!$FB$1:$FB$10,Data2!$FB$29:$FB$71</definedName>
    <definedName name="A129180562R_Data">Data2!$FB$29:$FB$71</definedName>
    <definedName name="A129180562R_Latest">Data2!$FB$71</definedName>
    <definedName name="A129180566X">Data2!$FC$1:$FC$10,Data2!$FC$29:$FC$71</definedName>
    <definedName name="A129180566X_Data">Data2!$FC$29:$FC$71</definedName>
    <definedName name="A129180566X_Latest">Data2!$FC$71</definedName>
    <definedName name="A129180570R">Data2!$GD$1:$GD$10,Data2!$GD$29:$GD$71</definedName>
    <definedName name="A129180570R_Data">Data2!$GD$29:$GD$71</definedName>
    <definedName name="A129180570R_Latest">Data2!$GD$71</definedName>
    <definedName name="A129180574X">Data2!$GH$1:$GH$10,Data2!$GH$29:$GH$71</definedName>
    <definedName name="A129180574X_Data">Data2!$GH$29:$GH$71</definedName>
    <definedName name="A129180574X_Latest">Data2!$GH$71</definedName>
    <definedName name="A129180578J">Data2!$GK$1:$GK$10,Data2!$GK$29:$GK$71</definedName>
    <definedName name="A129180578J_Data">Data2!$GK$29:$GK$71</definedName>
    <definedName name="A129180578J_Latest">Data2!$GK$71</definedName>
    <definedName name="A129180582X">Data2!$CW$1:$CW$10,Data2!$CW$17:$CW$71</definedName>
    <definedName name="A129180582X_Data">Data2!$CW$17:$CW$71</definedName>
    <definedName name="A129180582X_Latest">Data2!$CW$71</definedName>
    <definedName name="A129180586J">Data2!$DE$1:$DE$10,Data2!$DE$17:$DE$71</definedName>
    <definedName name="A129180586J_Data">Data2!$DE$17:$DE$71</definedName>
    <definedName name="A129180586J_Latest">Data2!$DE$71</definedName>
    <definedName name="A129180590X">Data2!$DL$1:$DL$10,Data2!$DL$29:$DL$71</definedName>
    <definedName name="A129180590X_Data">Data2!$DL$29:$DL$71</definedName>
    <definedName name="A129180590X_Latest">Data2!$DL$71</definedName>
    <definedName name="A129180594J">Data2!$EC$1:$EC$10,Data2!$EC$17:$EC$71</definedName>
    <definedName name="A129180594J_Data">Data2!$EC$17:$EC$71</definedName>
    <definedName name="A129180594J_Latest">Data2!$EC$71</definedName>
    <definedName name="A129180598T">Data2!$EK$1:$EK$10,Data2!$EK$17:$EK$71</definedName>
    <definedName name="A129180598T_Data">Data2!$EK$17:$EK$71</definedName>
    <definedName name="A129180598T_Latest">Data2!$EK$71</definedName>
    <definedName name="A129180602W">Data2!$EN$1:$EN$10,Data2!$EN$15:$EN$71</definedName>
    <definedName name="A129180602W_Data">Data2!$EN$15:$EN$71</definedName>
    <definedName name="A129180602W_Latest">Data2!$EN$71</definedName>
    <definedName name="A129180606F">Data2!$EY$1:$EY$10,Data2!$EY$29:$EY$71</definedName>
    <definedName name="A129180606F_Data">Data2!$EY$29:$EY$71</definedName>
    <definedName name="A129180606F_Latest">Data2!$EY$71</definedName>
    <definedName name="A129180610W">Data2!$FD$1:$FD$10,Data2!$FD$29:$FD$71</definedName>
    <definedName name="A129180610W_Data">Data2!$FD$29:$FD$71</definedName>
    <definedName name="A129180610W_Latest">Data2!$FD$71</definedName>
    <definedName name="A129180614F">Data2!$FE$1:$FE$10,Data2!$FE$29:$FE$71</definedName>
    <definedName name="A129180614F_Data">Data2!$FE$29:$FE$71</definedName>
    <definedName name="A129180614F_Latest">Data2!$FE$71</definedName>
    <definedName name="A129180618R">Data2!$FL$1:$FL$10,Data2!$FL$29:$FL$71</definedName>
    <definedName name="A129180618R_Data">Data2!$FL$29:$FL$71</definedName>
    <definedName name="A129180618R_Latest">Data2!$FL$71</definedName>
    <definedName name="A129180622F">Data2!$FM$1:$FM$10,Data2!$FM$29:$FM$71</definedName>
    <definedName name="A129180622F_Data">Data2!$FM$29:$FM$71</definedName>
    <definedName name="A129180622F_Latest">Data2!$FM$71</definedName>
    <definedName name="A129180626R">Data2!$GJ$1:$GJ$10,Data2!$GJ$29:$GJ$71</definedName>
    <definedName name="A129180626R_Data">Data2!$GJ$29:$GJ$71</definedName>
    <definedName name="A129180626R_Latest">Data2!$GJ$71</definedName>
    <definedName name="A129180630F">Data2!$GQ$1:$GQ$10,Data2!$GQ$44:$GQ$71</definedName>
    <definedName name="A129180630F_Data">Data2!$GQ$44:$GQ$71</definedName>
    <definedName name="A129180630F_Latest">Data2!$GQ$71</definedName>
    <definedName name="A129180634R">Data2!$GR$1:$GR$10,Data2!$GR$44:$GR$71</definedName>
    <definedName name="A129180634R_Data">Data2!$GR$44:$GR$71</definedName>
    <definedName name="A129180634R_Latest">Data2!$GR$71</definedName>
    <definedName name="A129180638X">Data2!$GU$1:$GU$10,Data2!$GU$44:$GU$71</definedName>
    <definedName name="A129180638X_Data">Data2!$GU$44:$GU$71</definedName>
    <definedName name="A129180638X_Latest">Data2!$GU$71</definedName>
    <definedName name="A129180642R">Data2!$HH$1:$HH$10,Data2!$HH$15:$HH$71</definedName>
    <definedName name="A129180642R_Data">Data2!$HH$15:$HH$71</definedName>
    <definedName name="A129180642R_Latest">Data2!$HH$71</definedName>
    <definedName name="A129180646X">Data2!$HO$1:$HO$10,Data2!$HO$29:$HO$71</definedName>
    <definedName name="A129180646X_Data">Data2!$HO$29:$HO$71</definedName>
    <definedName name="A129180646X_Latest">Data2!$HO$71</definedName>
    <definedName name="A129180650R">Data2!$HR$1:$HR$10,Data2!$HR$29:$HR$71</definedName>
    <definedName name="A129180650R_Data">Data2!$HR$29:$HR$71</definedName>
    <definedName name="A129180650R_Latest">Data2!$HR$71</definedName>
    <definedName name="A129180654X">Data2!$HV$1:$HV$10,Data2!$HV$29:$HV$71</definedName>
    <definedName name="A129180654X_Data">Data2!$HV$29:$HV$71</definedName>
    <definedName name="A129180654X_Latest">Data2!$HV$71</definedName>
    <definedName name="A129180658J">Data2!$HZ$1:$HZ$10,Data2!$HZ$29:$HZ$71</definedName>
    <definedName name="A129180658J_Data">Data2!$HZ$29:$HZ$71</definedName>
    <definedName name="A129180658J_Latest">Data2!$HZ$71</definedName>
    <definedName name="A129180662X">Data2!$IM$1:$IM$10,Data2!$IM$17:$IM$71</definedName>
    <definedName name="A129180662X_Data">Data2!$IM$17:$IM$71</definedName>
    <definedName name="A129180662X_Latest">Data2!$IM$71</definedName>
    <definedName name="A129180666J">Data3!$C$1:$C$10,Data3!$C$15:$C$71</definedName>
    <definedName name="A129180666J_Data">Data3!$C$15:$C$71</definedName>
    <definedName name="A129180666J_Latest">Data3!$C$71</definedName>
    <definedName name="A129180670X">Data3!$H$1:$H$10,Data3!$H$17:$H$71</definedName>
    <definedName name="A129180670X_Data">Data3!$H$17:$H$71</definedName>
    <definedName name="A129180670X_Latest">Data3!$H$71</definedName>
    <definedName name="A129180674J">Data3!$M$1:$M$10,Data3!$M$17:$M$71</definedName>
    <definedName name="A129180674J_Data">Data3!$M$17:$M$71</definedName>
    <definedName name="A129180674J_Latest">Data3!$M$71</definedName>
    <definedName name="A129180678T">Data3!$Y$1:$Y$10,Data3!$Y$29:$Y$71</definedName>
    <definedName name="A129180678T_Data">Data3!$Y$29:$Y$71</definedName>
    <definedName name="A129180678T_Latest">Data3!$Y$71</definedName>
    <definedName name="A129180682J">Data3!$AB$1:$AB$10,Data3!$AB$44:$AB$71</definedName>
    <definedName name="A129180682J_Data">Data3!$AB$44:$AB$71</definedName>
    <definedName name="A129180682J_Latest">Data3!$AB$71</definedName>
    <definedName name="A129180686T">Data3!$AD$1:$AD$10,Data3!$AD$44:$AD$71</definedName>
    <definedName name="A129180686T_Data">Data3!$AD$44:$AD$71</definedName>
    <definedName name="A129180686T_Latest">Data3!$AD$71</definedName>
    <definedName name="A129180690J">Data3!$AI$1:$AI$10,Data3!$AI$29:$AI$71</definedName>
    <definedName name="A129180690J_Data">Data3!$AI$29:$AI$71</definedName>
    <definedName name="A129180690J_Latest">Data3!$AI$71</definedName>
    <definedName name="A129180694T">Data3!$AL$1:$AL$10,Data3!$AL$29:$AL$71</definedName>
    <definedName name="A129180694T_Data">Data3!$AL$29:$AL$71</definedName>
    <definedName name="A129180694T_Latest">Data3!$AL$71</definedName>
    <definedName name="A129180698A">Data3!$AQ$1:$AQ$10,Data3!$AQ$29:$AQ$71</definedName>
    <definedName name="A129180698A_Data">Data3!$AQ$29:$AQ$71</definedName>
    <definedName name="A129180698A_Latest">Data3!$AQ$71</definedName>
    <definedName name="A129180702F">Data2!$HI$1:$HI$10,Data2!$HI$17:$HI$71</definedName>
    <definedName name="A129180702F_Data">Data2!$HI$17:$HI$71</definedName>
    <definedName name="A129180702F_Latest">Data2!$HI$71</definedName>
    <definedName name="A129180706R">Data2!$HK$1:$HK$10,Data2!$HK$17:$HK$71</definedName>
    <definedName name="A129180706R_Data">Data2!$HK$17:$HK$71</definedName>
    <definedName name="A129180706R_Latest">Data2!$HK$71</definedName>
    <definedName name="A129180710F">Data2!$IB$1:$IB$10,Data2!$IB$29:$IB$71</definedName>
    <definedName name="A129180710F_Data">Data2!$IB$29:$IB$71</definedName>
    <definedName name="A129180710F_Latest">Data2!$IB$71</definedName>
    <definedName name="A129180714R">Data2!$IO$1:$IO$10,Data2!$IO$15:$IO$71</definedName>
    <definedName name="A129180714R_Data">Data2!$IO$15:$IO$71</definedName>
    <definedName name="A129180714R_Latest">Data2!$IO$71</definedName>
    <definedName name="A129180718X">Data3!$P$1:$P$10,Data3!$P$29:$P$71</definedName>
    <definedName name="A129180718X_Data">Data3!$P$29:$P$71</definedName>
    <definedName name="A129180718X_Latest">Data3!$P$71</definedName>
    <definedName name="A129180722R">Data3!$S$1:$S$10,Data3!$S$29:$S$71</definedName>
    <definedName name="A129180722R_Data">Data3!$S$29:$S$71</definedName>
    <definedName name="A129180722R_Latest">Data3!$S$71</definedName>
    <definedName name="A129180726X">Data3!$Z$1:$Z$10,Data3!$Z$44:$Z$71</definedName>
    <definedName name="A129180726X_Data">Data3!$Z$44:$Z$71</definedName>
    <definedName name="A129180726X_Latest">Data3!$Z$71</definedName>
    <definedName name="A129180730R">Data3!$AC$1:$AC$10,Data3!$AC$44:$AC$71</definedName>
    <definedName name="A129180730R_Data">Data3!$AC$44:$AC$71</definedName>
    <definedName name="A129180730R_Latest">Data3!$AC$71</definedName>
    <definedName name="A129180734X">Data3!$AV$1:$AV$10,Data3!$AV$29:$AV$71</definedName>
    <definedName name="A129180734X_Data">Data3!$AV$29:$AV$71</definedName>
    <definedName name="A129180734X_Latest">Data3!$AV$71</definedName>
    <definedName name="A129180738J">Data3!$AY$1:$AY$10,Data3!$AY$29:$AY$71</definedName>
    <definedName name="A129180738J_Data">Data3!$AY$29:$AY$71</definedName>
    <definedName name="A129180738J_Latest">Data3!$AY$71</definedName>
    <definedName name="A129180742X">Data3!$BE$1:$BE$10,Data3!$BE$29:$BE$71</definedName>
    <definedName name="A129180742X_Data">Data3!$BE$29:$BE$71</definedName>
    <definedName name="A129180742X_Latest">Data3!$BE$71</definedName>
    <definedName name="A129180746J">Data3!$BH$1:$BH$10,Data3!$BH$29:$BH$71</definedName>
    <definedName name="A129180746J_Data">Data3!$BH$29:$BH$71</definedName>
    <definedName name="A129180746J_Latest">Data3!$BH$71</definedName>
    <definedName name="A129180750X">Data2!$HY$1:$HY$10,Data2!$HY$29:$HY$71</definedName>
    <definedName name="A129180750X_Data">Data2!$HY$29:$HY$71</definedName>
    <definedName name="A129180750X_Latest">Data2!$HY$71</definedName>
    <definedName name="A129180754J">Data2!$ID$1:$ID$10,Data2!$ID$29:$ID$71</definedName>
    <definedName name="A129180754J_Data">Data2!$ID$29:$ID$71</definedName>
    <definedName name="A129180754J_Latest">Data2!$ID$71</definedName>
    <definedName name="A129180758T">Data2!$IH$1:$IH$10,Data2!$IH$44:$IH$71</definedName>
    <definedName name="A129180758T_Data">Data2!$IH$44:$IH$71</definedName>
    <definedName name="A129180758T_Latest">Data2!$IH$71</definedName>
    <definedName name="A129180762J">Data3!$B$1:$B$10,Data3!$B$17:$B$71</definedName>
    <definedName name="A129180762J_Data">Data3!$B$17:$B$71</definedName>
    <definedName name="A129180762J_Latest">Data3!$B$71</definedName>
    <definedName name="A129180766T">Data3!$I$1:$I$10,Data3!$I$17:$I$71</definedName>
    <definedName name="A129180766T_Data">Data3!$I$17:$I$71</definedName>
    <definedName name="A129180766T_Latest">Data3!$I$71</definedName>
    <definedName name="A129180770J">Data3!$K$1:$K$10,Data3!$K$17:$K$71</definedName>
    <definedName name="A129180770J_Data">Data3!$K$17:$K$71</definedName>
    <definedName name="A129180770J_Latest">Data3!$K$71</definedName>
    <definedName name="A129180774T">Data3!$AA$1:$AA$10,Data3!$AA$44:$AA$71</definedName>
    <definedName name="A129180774T_Data">Data3!$AA$44:$AA$71</definedName>
    <definedName name="A129180774T_Latest">Data3!$AA$71</definedName>
    <definedName name="A129180778A">Data3!$AJ$1:$AJ$10,Data3!$AJ$29:$AJ$71</definedName>
    <definedName name="A129180778A_Data">Data3!$AJ$29:$AJ$71</definedName>
    <definedName name="A129180778A_Latest">Data3!$AJ$71</definedName>
    <definedName name="A129180782T">Data3!$AM$1:$AM$10,Data3!$AM$29:$AM$71</definedName>
    <definedName name="A129180782T_Data">Data3!$AM$29:$AM$71</definedName>
    <definedName name="A129180782T_Latest">Data3!$AM$71</definedName>
    <definedName name="A129180786A">Data3!$AS$1:$AS$10,Data3!$AS$29:$AS$71</definedName>
    <definedName name="A129180786A_Data">Data3!$AS$29:$AS$71</definedName>
    <definedName name="A129180786A_Latest">Data3!$AS$71</definedName>
    <definedName name="A129180790T">Data3!$AX$1:$AX$10,Data3!$AX$29:$AX$71</definedName>
    <definedName name="A129180790T_Data">Data3!$AX$29:$AX$71</definedName>
    <definedName name="A129180790T_Latest">Data3!$AX$71</definedName>
    <definedName name="A129180794A">Data3!$AZ$1:$AZ$10,Data3!$AZ$29:$AZ$71</definedName>
    <definedName name="A129180794A_Data">Data3!$AZ$29:$AZ$71</definedName>
    <definedName name="A129180794A_Latest">Data3!$AZ$71</definedName>
    <definedName name="A129180798K">Data3!$BB$1:$BB$10,Data3!$BB$29:$BB$71</definedName>
    <definedName name="A129180798K_Data">Data3!$BB$29:$BB$71</definedName>
    <definedName name="A129180798K_Latest">Data3!$BB$71</definedName>
    <definedName name="A129180802R">Data3!$BF$1:$BF$10,Data3!$BF$29:$BF$71</definedName>
    <definedName name="A129180802R_Data">Data3!$BF$29:$BF$71</definedName>
    <definedName name="A129180802R_Latest">Data3!$BF$71</definedName>
    <definedName name="A129180806X">Data2!$HC$1:$HC$10,Data2!$HC$17:$HC$71</definedName>
    <definedName name="A129180806X_Data">Data2!$HC$17:$HC$71</definedName>
    <definedName name="A129180806X_Latest">Data2!$HC$71</definedName>
    <definedName name="A129180810R">Data2!$HG$1:$HG$10,Data2!$HG$17:$HG$71</definedName>
    <definedName name="A129180810R_Data">Data2!$HG$17:$HG$71</definedName>
    <definedName name="A129180810R_Latest">Data2!$HG$71</definedName>
    <definedName name="A129180814X">Data2!$HS$1:$HS$10,Data2!$HS$29:$HS$71</definedName>
    <definedName name="A129180814X_Data">Data2!$HS$29:$HS$71</definedName>
    <definedName name="A129180814X_Latest">Data2!$HS$71</definedName>
    <definedName name="A129180818J">Data2!$IA$1:$IA$10,Data2!$IA$29:$IA$71</definedName>
    <definedName name="A129180818J_Data">Data2!$IA$29:$IA$71</definedName>
    <definedName name="A129180818J_Latest">Data2!$IA$71</definedName>
    <definedName name="A129180822X">Data2!$IC$1:$IC$10,Data2!$IC$29:$IC$71</definedName>
    <definedName name="A129180822X_Data">Data2!$IC$29:$IC$71</definedName>
    <definedName name="A129180822X_Latest">Data2!$IC$71</definedName>
    <definedName name="A129180826J">Data2!$IE$1:$IE$10,Data2!$IE$44:$IE$71</definedName>
    <definedName name="A129180826J_Data">Data2!$IE$44:$IE$71</definedName>
    <definedName name="A129180826J_Latest">Data2!$IE$71</definedName>
    <definedName name="A129180830X">Data2!$IG$1:$IG$10,Data2!$IG$44:$IG$71</definedName>
    <definedName name="A129180830X_Data">Data2!$IG$44:$IG$71</definedName>
    <definedName name="A129180830X_Latest">Data2!$IG$71</definedName>
    <definedName name="A129180834J">Data2!$IN$1:$IN$10,Data2!$IN$17:$IN$71</definedName>
    <definedName name="A129180834J_Data">Data2!$IN$17:$IN$71</definedName>
    <definedName name="A129180834J_Latest">Data2!$IN$71</definedName>
    <definedName name="A129180838T">Data3!$E$1:$E$10,Data3!$E$17:$E$71</definedName>
    <definedName name="A129180838T_Data">Data3!$E$17:$E$71</definedName>
    <definedName name="A129180838T_Latest">Data3!$E$71</definedName>
    <definedName name="A129180842J">Data3!$O$1:$O$10,Data3!$O$29:$O$71</definedName>
    <definedName name="A129180842J_Data">Data3!$O$29:$O$71</definedName>
    <definedName name="A129180842J_Latest">Data3!$O$71</definedName>
    <definedName name="A129180846T">Data3!$T$1:$T$10,Data3!$T$29:$T$71</definedName>
    <definedName name="A129180846T_Data">Data3!$T$29:$T$71</definedName>
    <definedName name="A129180846T_Latest">Data3!$T$71</definedName>
    <definedName name="A129180850J">Data3!$AR$1:$AR$10,Data3!$AR$29:$AR$71</definedName>
    <definedName name="A129180850J_Data">Data3!$AR$29:$AR$71</definedName>
    <definedName name="A129180850J_Latest">Data3!$AR$71</definedName>
    <definedName name="A129180854T">Data3!$AT$1:$AT$10,Data3!$AT$29:$AT$71</definedName>
    <definedName name="A129180854T_Data">Data3!$AT$29:$AT$71</definedName>
    <definedName name="A129180854T_Latest">Data3!$AT$71</definedName>
    <definedName name="A129180858A">Data3!$AU$1:$AU$10,Data3!$AU$29:$AU$71</definedName>
    <definedName name="A129180858A_Data">Data3!$AU$29:$AU$71</definedName>
    <definedName name="A129180858A_Latest">Data3!$AU$71</definedName>
    <definedName name="A129180862T">Data3!$BG$1:$BG$10,Data3!$BG$29:$BG$71</definedName>
    <definedName name="A129180862T_Data">Data3!$BG$29:$BG$71</definedName>
    <definedName name="A129180862T_Latest">Data3!$BG$71</definedName>
    <definedName name="A129180866A">Data2!$GW$1:$GW$10,Data2!$GW$17:$GW$71</definedName>
    <definedName name="A129180866A_Data">Data2!$GW$17:$GW$71</definedName>
    <definedName name="A129180866A_Latest">Data2!$GW$71</definedName>
    <definedName name="A129180870T">Data2!$GZ$1:$GZ$10,Data2!$GZ$15:$GZ$71</definedName>
    <definedName name="A129180870T_Data">Data2!$GZ$15:$GZ$71</definedName>
    <definedName name="A129180870T_Latest">Data2!$GZ$71</definedName>
    <definedName name="A129180874A">Data2!$HA$1:$HA$10,Data2!$HA$17:$HA$71</definedName>
    <definedName name="A129180874A_Data">Data2!$HA$17:$HA$71</definedName>
    <definedName name="A129180874A_Latest">Data2!$HA$71</definedName>
    <definedName name="A129180878K">Data2!$HJ$1:$HJ$10,Data2!$HJ$17:$HJ$71</definedName>
    <definedName name="A129180878K_Data">Data2!$HJ$17:$HJ$71</definedName>
    <definedName name="A129180878K_Latest">Data2!$HJ$71</definedName>
    <definedName name="A129180882A">Data2!$HL$1:$HL$10,Data2!$HL$17:$HL$71</definedName>
    <definedName name="A129180882A_Data">Data2!$HL$17:$HL$71</definedName>
    <definedName name="A129180882A_Latest">Data2!$HL$71</definedName>
    <definedName name="A129180886K">Data2!$HM$1:$HM$10,Data2!$HM$17:$HM$71</definedName>
    <definedName name="A129180886K_Data">Data2!$HM$17:$HM$71</definedName>
    <definedName name="A129180886K_Latest">Data2!$HM$71</definedName>
    <definedName name="A129180890A">Data2!$HT$1:$HT$10,Data2!$HT$29:$HT$71</definedName>
    <definedName name="A129180890A_Data">Data2!$HT$29:$HT$71</definedName>
    <definedName name="A129180890A_Latest">Data2!$HT$71</definedName>
    <definedName name="A129180894K">Data2!$IF$1:$IF$10,Data2!$IF$44:$IF$71</definedName>
    <definedName name="A129180894K_Data">Data2!$IF$44:$IF$71</definedName>
    <definedName name="A129180894K_Latest">Data2!$IF$71</definedName>
    <definedName name="A129180898V">Data2!$IJ$1:$IJ$10,Data2!$IJ$44:$IJ$71</definedName>
    <definedName name="A129180898V_Data">Data2!$IJ$44:$IJ$71</definedName>
    <definedName name="A129180898V_Latest">Data2!$IJ$71</definedName>
    <definedName name="A129180902X">Data2!$IK$1:$IK$10,Data2!$IK$15:$IK$71</definedName>
    <definedName name="A129180902X_Data">Data2!$IK$15:$IK$71</definedName>
    <definedName name="A129180902X_Latest">Data2!$IK$71</definedName>
    <definedName name="A129180906J">Data2!$IP$1:$IP$10,Data2!$IP$17:$IP$71</definedName>
    <definedName name="A129180906J_Data">Data2!$IP$17:$IP$71</definedName>
    <definedName name="A129180906J_Latest">Data2!$IP$71</definedName>
    <definedName name="A129180910X">Data2!$IQ$1:$IQ$10,Data2!$IQ$17:$IQ$71</definedName>
    <definedName name="A129180910X_Data">Data2!$IQ$17:$IQ$71</definedName>
    <definedName name="A129180910X_Latest">Data2!$IQ$71</definedName>
    <definedName name="A129180914J">Data3!$J$1:$J$10,Data3!$J$17:$J$71</definedName>
    <definedName name="A129180914J_Data">Data3!$J$17:$J$71</definedName>
    <definedName name="A129180914J_Latest">Data3!$J$71</definedName>
    <definedName name="A129180918T">Data3!$AG$1:$AG$10,Data3!$AG$29:$AG$71</definedName>
    <definedName name="A129180918T_Data">Data3!$AG$29:$AG$71</definedName>
    <definedName name="A129180918T_Latest">Data3!$AG$71</definedName>
    <definedName name="A129180922J">Data3!$AK$1:$AK$10,Data3!$AK$29:$AK$71</definedName>
    <definedName name="A129180922J_Data">Data3!$AK$29:$AK$71</definedName>
    <definedName name="A129180922J_Latest">Data3!$AK$71</definedName>
    <definedName name="A129180926T">Data3!$AN$1:$AN$10,Data3!$AN$29:$AN$71</definedName>
    <definedName name="A129180926T_Data">Data3!$AN$29:$AN$71</definedName>
    <definedName name="A129180926T_Latest">Data3!$AN$71</definedName>
    <definedName name="A129180930J">Data3!$BI$1:$BI$10,Data3!$BI$29:$BI$71</definedName>
    <definedName name="A129180930J_Data">Data3!$BI$29:$BI$71</definedName>
    <definedName name="A129180930J_Latest">Data3!$BI$71</definedName>
    <definedName name="A129180934T">Data3!$BM$1:$BM$10,Data3!$BM$44:$BM$71</definedName>
    <definedName name="A129180934T_Data">Data3!$BM$44:$BM$71</definedName>
    <definedName name="A129180934T_Latest">Data3!$BM$71</definedName>
    <definedName name="A129180938A">Data2!$HB$1:$HB$10,Data2!$HB$17:$HB$71</definedName>
    <definedName name="A129180938A_Data">Data2!$HB$17:$HB$71</definedName>
    <definedName name="A129180938A_Latest">Data2!$HB$71</definedName>
    <definedName name="A129180942T">Data2!$HE$1:$HE$10,Data2!$HE$17:$HE$71</definedName>
    <definedName name="A129180942T_Data">Data2!$HE$17:$HE$71</definedName>
    <definedName name="A129180942T_Latest">Data2!$HE$71</definedName>
    <definedName name="A129180946A">Data2!$HW$1:$HW$10,Data2!$HW$29:$HW$71</definedName>
    <definedName name="A129180946A_Data">Data2!$HW$29:$HW$71</definedName>
    <definedName name="A129180946A_Latest">Data2!$HW$71</definedName>
    <definedName name="A129180950T">Data2!$HX$1:$HX$10,Data2!$HX$29:$HX$71</definedName>
    <definedName name="A129180950T_Data">Data2!$HX$29:$HX$71</definedName>
    <definedName name="A129180950T_Latest">Data2!$HX$71</definedName>
    <definedName name="A129180954A">Data2!$II$1:$II$10,Data2!$II$44:$II$71</definedName>
    <definedName name="A129180954A_Data">Data2!$II$44:$II$71</definedName>
    <definedName name="A129180954A_Latest">Data2!$II$71</definedName>
    <definedName name="A129180958K">Data3!$F$1:$F$10,Data3!$F$17:$F$71</definedName>
    <definedName name="A129180958K_Data">Data3!$F$17:$F$71</definedName>
    <definedName name="A129180958K_Latest">Data3!$F$71</definedName>
    <definedName name="A129180962A">Data3!$Q$1:$Q$10,Data3!$Q$29:$Q$71</definedName>
    <definedName name="A129180962A_Data">Data3!$Q$29:$Q$71</definedName>
    <definedName name="A129180962A_Latest">Data3!$Q$71</definedName>
    <definedName name="A129180966K">Data3!$AH$1:$AH$10,Data3!$AH$29:$AH$71</definedName>
    <definedName name="A129180966K_Data">Data3!$AH$29:$AH$71</definedName>
    <definedName name="A129180966K_Latest">Data3!$AH$71</definedName>
    <definedName name="A129180970A">Data3!$AO$1:$AO$10,Data3!$AO$29:$AO$71</definedName>
    <definedName name="A129180970A_Data">Data3!$AO$29:$AO$71</definedName>
    <definedName name="A129180970A_Latest">Data3!$AO$71</definedName>
    <definedName name="A129180974K">Data3!$AP$1:$AP$10,Data3!$AP$29:$AP$71</definedName>
    <definedName name="A129180974K_Data">Data3!$AP$29:$AP$71</definedName>
    <definedName name="A129180974K_Latest">Data3!$AP$71</definedName>
    <definedName name="A129180978V">Data3!$BL$1:$BL$10,Data3!$BL$44:$BL$71</definedName>
    <definedName name="A129180978V_Data">Data3!$BL$44:$BL$71</definedName>
    <definedName name="A129180978V_Latest">Data3!$BL$71</definedName>
    <definedName name="A129180982K">Data2!$GV$1:$GV$10,Data2!$GV$15:$GV$71</definedName>
    <definedName name="A129180982K_Data">Data2!$GV$15:$GV$71</definedName>
    <definedName name="A129180982K_Latest">Data2!$GV$71</definedName>
    <definedName name="A129180986V">Data2!$GX$1:$GX$10,Data2!$GX$17:$GX$71</definedName>
    <definedName name="A129180986V_Data">Data2!$GX$17:$GX$71</definedName>
    <definedName name="A129180986V_Latest">Data2!$GX$71</definedName>
    <definedName name="A129180990K">Data2!$GY$1:$GY$10,Data2!$GY$17:$GY$71</definedName>
    <definedName name="A129180990K_Data">Data2!$GY$17:$GY$71</definedName>
    <definedName name="A129180990K_Latest">Data2!$GY$71</definedName>
    <definedName name="A129180994V">Data2!$HD$1:$HD$10,Data2!$HD$15:$HD$71</definedName>
    <definedName name="A129180994V_Data">Data2!$HD$15:$HD$71</definedName>
    <definedName name="A129180994V_Latest">Data2!$HD$71</definedName>
    <definedName name="A129180998C">Data2!$HP$1:$HP$10,Data2!$HP$29:$HP$71</definedName>
    <definedName name="A129180998C_Data">Data2!$HP$29:$HP$71</definedName>
    <definedName name="A129180998C_Latest">Data2!$HP$71</definedName>
    <definedName name="A129181002K">Data2!$HQ$1:$HQ$10,Data2!$HQ$29:$HQ$71</definedName>
    <definedName name="A129181002K_Data">Data2!$HQ$29:$HQ$71</definedName>
    <definedName name="A129181002K_Latest">Data2!$HQ$71</definedName>
    <definedName name="A129181006V">Data3!$L$1:$L$10,Data3!$L$17:$L$71</definedName>
    <definedName name="A129181006V_Data">Data3!$L$17:$L$71</definedName>
    <definedName name="A129181006V_Latest">Data3!$L$71</definedName>
    <definedName name="A129181010K">Data3!$N$1:$N$10,Data3!$N$29:$N$71</definedName>
    <definedName name="A129181010K_Data">Data3!$N$29:$N$71</definedName>
    <definedName name="A129181010K_Latest">Data3!$N$71</definedName>
    <definedName name="A129181014V">Data3!$U$1:$U$10,Data3!$U$29:$U$71</definedName>
    <definedName name="A129181014V_Data">Data3!$U$29:$U$71</definedName>
    <definedName name="A129181014V_Latest">Data3!$U$71</definedName>
    <definedName name="A129181018C">Data3!$V$1:$V$10,Data3!$V$29:$V$71</definedName>
    <definedName name="A129181018C_Data">Data3!$V$29:$V$71</definedName>
    <definedName name="A129181018C_Latest">Data3!$V$71</definedName>
    <definedName name="A129181022V">Data3!$AW$1:$AW$10,Data3!$AW$29:$AW$71</definedName>
    <definedName name="A129181022V_Data">Data3!$AW$29:$AW$71</definedName>
    <definedName name="A129181022V_Latest">Data3!$AW$71</definedName>
    <definedName name="A129181026C">Data3!$BA$1:$BA$10,Data3!$BA$29:$BA$71</definedName>
    <definedName name="A129181026C_Data">Data3!$BA$29:$BA$71</definedName>
    <definedName name="A129181026C_Latest">Data3!$BA$71</definedName>
    <definedName name="A129181030V">Data3!$BD$1:$BD$10,Data3!$BD$29:$BD$71</definedName>
    <definedName name="A129181030V_Data">Data3!$BD$29:$BD$71</definedName>
    <definedName name="A129181030V_Latest">Data3!$BD$71</definedName>
    <definedName name="A129181034C">Data2!$HF$1:$HF$10,Data2!$HF$17:$HF$71</definedName>
    <definedName name="A129181034C_Data">Data2!$HF$17:$HF$71</definedName>
    <definedName name="A129181034C_Latest">Data2!$HF$71</definedName>
    <definedName name="A129181038L">Data2!$HN$1:$HN$10,Data2!$HN$17:$HN$71</definedName>
    <definedName name="A129181038L_Data">Data2!$HN$17:$HN$71</definedName>
    <definedName name="A129181038L_Latest">Data2!$HN$71</definedName>
    <definedName name="A129181042C">Data2!$HU$1:$HU$10,Data2!$HU$29:$HU$71</definedName>
    <definedName name="A129181042C_Data">Data2!$HU$29:$HU$71</definedName>
    <definedName name="A129181042C_Latest">Data2!$HU$71</definedName>
    <definedName name="A129181046L">Data2!$IL$1:$IL$10,Data2!$IL$17:$IL$71</definedName>
    <definedName name="A129181046L_Data">Data2!$IL$17:$IL$71</definedName>
    <definedName name="A129181046L_Latest">Data2!$IL$71</definedName>
    <definedName name="A129181050C">Data3!$D$1:$D$10,Data3!$D$17:$D$71</definedName>
    <definedName name="A129181050C_Data">Data3!$D$17:$D$71</definedName>
    <definedName name="A129181050C_Latest">Data3!$D$71</definedName>
    <definedName name="A129181054L">Data3!$G$1:$G$10,Data3!$G$15:$G$71</definedName>
    <definedName name="A129181054L_Data">Data3!$G$15:$G$71</definedName>
    <definedName name="A129181054L_Latest">Data3!$G$71</definedName>
    <definedName name="A129181058W">Data3!$R$1:$R$10,Data3!$R$29:$R$71</definedName>
    <definedName name="A129181058W_Data">Data3!$R$29:$R$71</definedName>
    <definedName name="A129181058W_Latest">Data3!$R$71</definedName>
    <definedName name="A129181062L">Data3!$W$1:$W$10,Data3!$W$29:$W$71</definedName>
    <definedName name="A129181062L_Data">Data3!$W$29:$W$71</definedName>
    <definedName name="A129181062L_Latest">Data3!$W$71</definedName>
    <definedName name="A129181066W">Data3!$X$1:$X$10,Data3!$X$29:$X$71</definedName>
    <definedName name="A129181066W_Data">Data3!$X$29:$X$71</definedName>
    <definedName name="A129181066W_Latest">Data3!$X$71</definedName>
    <definedName name="A129181070L">Data3!$AE$1:$AE$10,Data3!$AE$29:$AE$71</definedName>
    <definedName name="A129181070L_Data">Data3!$AE$29:$AE$71</definedName>
    <definedName name="A129181070L_Latest">Data3!$AE$71</definedName>
    <definedName name="A129181074W">Data3!$AF$1:$AF$10,Data3!$AF$29:$AF$71</definedName>
    <definedName name="A129181074W_Data">Data3!$AF$29:$AF$71</definedName>
    <definedName name="A129181074W_Latest">Data3!$AF$71</definedName>
    <definedName name="A129181078F">Data3!$BC$1:$BC$10,Data3!$BC$29:$BC$71</definedName>
    <definedName name="A129181078F_Data">Data3!$BC$29:$BC$71</definedName>
    <definedName name="A129181078F_Latest">Data3!$BC$71</definedName>
    <definedName name="A129181082W">Data3!$BJ$1:$BJ$10,Data3!$BJ$44:$BJ$71</definedName>
    <definedName name="A129181082W_Data">Data3!$BJ$44:$BJ$71</definedName>
    <definedName name="A129181082W_Latest">Data3!$BJ$71</definedName>
    <definedName name="A129181086F">Data3!$BK$1:$BK$10,Data3!$BK$44:$BK$71</definedName>
    <definedName name="A129181086F_Data">Data3!$BK$44:$BK$71</definedName>
    <definedName name="A129181086F_Latest">Data3!$BK$71</definedName>
    <definedName name="A129181090W">Data3!$BN$1:$BN$10,Data3!$BN$44:$BN$71</definedName>
    <definedName name="A129181090W_Data">Data3!$BN$44:$BN$71</definedName>
    <definedName name="A129181090W_Latest">Data3!$BN$71</definedName>
    <definedName name="A129181094F">Data1!$N$1:$N$10,Data1!$N$12:$N$71</definedName>
    <definedName name="A129181094F_Data">Data1!$N$12:$N$71</definedName>
    <definedName name="A129181094F_Latest">Data1!$N$71</definedName>
    <definedName name="A129181098R">Data1!$U$1:$U$10,Data1!$U$29:$U$71</definedName>
    <definedName name="A129181098R_Data">Data1!$U$29:$U$71</definedName>
    <definedName name="A129181098R_Latest">Data1!$U$71</definedName>
    <definedName name="A129181102V">Data1!$X$1:$X$10,Data1!$X$29:$X$71</definedName>
    <definedName name="A129181102V_Data">Data1!$X$29:$X$71</definedName>
    <definedName name="A129181102V_Latest">Data1!$X$71</definedName>
    <definedName name="A129181106C">Data1!$AB$1:$AB$10,Data1!$AB$29:$AB$71</definedName>
    <definedName name="A129181106C_Data">Data1!$AB$29:$AB$71</definedName>
    <definedName name="A129181106C_Latest">Data1!$AB$71</definedName>
    <definedName name="A129181110V">Data1!$AF$1:$AF$10,Data1!$AF$29:$AF$71</definedName>
    <definedName name="A129181110V_Data">Data1!$AF$29:$AF$71</definedName>
    <definedName name="A129181110V_Latest">Data1!$AF$71</definedName>
    <definedName name="A129181114C">Data1!$AS$1:$AS$10,Data1!$AS$12:$AS$71</definedName>
    <definedName name="A129181114C_Data">Data1!$AS$12:$AS$71</definedName>
    <definedName name="A129181114C_Latest">Data1!$AS$71</definedName>
    <definedName name="A129181118L">Data1!$AY$1:$AY$10,Data1!$AY$12:$AY$71</definedName>
    <definedName name="A129181118L_Data">Data1!$AY$12:$AY$71</definedName>
    <definedName name="A129181118L_Latest">Data1!$AY$71</definedName>
    <definedName name="A129181122C">Data1!$BD$1:$BD$10,Data1!$BD$12:$BD$71</definedName>
    <definedName name="A129181122C_Data">Data1!$BD$12:$BD$71</definedName>
    <definedName name="A129181122C_Latest">Data1!$BD$71</definedName>
    <definedName name="A129181126L">Data1!$BI$1:$BI$10,Data1!$BI$12:$BI$71</definedName>
    <definedName name="A129181126L_Data">Data1!$BI$12:$BI$71</definedName>
    <definedName name="A129181126L_Latest">Data1!$BI$71</definedName>
    <definedName name="A129181130C">Data1!$BU$1:$BU$10,Data1!$BU$12:$BU$71</definedName>
    <definedName name="A129181130C_Data">Data1!$BU$12:$BU$71</definedName>
    <definedName name="A129181130C_Latest">Data1!$BU$71</definedName>
    <definedName name="A129181134L">Data1!$BX$1:$BX$10,Data1!$BX$44:$BX$71</definedName>
    <definedName name="A129181134L_Data">Data1!$BX$44:$BX$71</definedName>
    <definedName name="A129181134L_Latest">Data1!$BX$71</definedName>
    <definedName name="A129181138W">Data1!$BZ$1:$BZ$10,Data1!$BZ$44:$BZ$71</definedName>
    <definedName name="A129181138W_Data">Data1!$BZ$44:$BZ$71</definedName>
    <definedName name="A129181138W_Latest">Data1!$BZ$71</definedName>
    <definedName name="A129181142L">Data1!$CE$1:$CE$10,Data1!$CE$12:$CE$71</definedName>
    <definedName name="A129181142L_Data">Data1!$CE$12:$CE$71</definedName>
    <definedName name="A129181142L_Latest">Data1!$CE$71</definedName>
    <definedName name="A129181146W">Data1!$CH$1:$CH$10,Data1!$CH$12:$CH$71</definedName>
    <definedName name="A129181146W_Data">Data1!$CH$12:$CH$71</definedName>
    <definedName name="A129181146W_Latest">Data1!$CH$71</definedName>
    <definedName name="A129181150L">Data1!$CM$1:$CM$10,Data1!$CM$12:$CM$71</definedName>
    <definedName name="A129181150L_Data">Data1!$CM$12:$CM$71</definedName>
    <definedName name="A129181150L_Latest">Data1!$CM$71</definedName>
    <definedName name="A129181154W">Data1!$O$1:$O$10,Data1!$O$12:$O$71</definedName>
    <definedName name="A129181154W_Data">Data1!$O$12:$O$71</definedName>
    <definedName name="A129181154W_Latest">Data1!$O$71</definedName>
    <definedName name="A129181158F">Data1!$Q$1:$Q$10,Data1!$Q$12:$Q$71</definedName>
    <definedName name="A129181158F_Data">Data1!$Q$12:$Q$71</definedName>
    <definedName name="A129181158F_Latest">Data1!$Q$71</definedName>
    <definedName name="A129181162W">Data1!$AH$1:$AH$10,Data1!$AH$29:$AH$71</definedName>
    <definedName name="A129181162W_Data">Data1!$AH$29:$AH$71</definedName>
    <definedName name="A129181162W_Latest">Data1!$AH$71</definedName>
    <definedName name="A129181166F">Data1!$AU$1:$AU$10,Data1!$AU$12:$AU$71</definedName>
    <definedName name="A129181166F_Data">Data1!$AU$12:$AU$71</definedName>
    <definedName name="A129181166F_Latest">Data1!$AU$71</definedName>
    <definedName name="A129181170W">Data1!$BL$1:$BL$10,Data1!$BL$12:$BL$71</definedName>
    <definedName name="A129181170W_Data">Data1!$BL$12:$BL$71</definedName>
    <definedName name="A129181170W_Latest">Data1!$BL$71</definedName>
    <definedName name="A129181174F">Data1!$BO$1:$BO$10,Data1!$BO$12:$BO$71</definedName>
    <definedName name="A129181174F_Data">Data1!$BO$12:$BO$71</definedName>
    <definedName name="A129181174F_Latest">Data1!$BO$71</definedName>
    <definedName name="A129181178R">Data1!$BV$1:$BV$10,Data1!$BV$44:$BV$71</definedName>
    <definedName name="A129181178R_Data">Data1!$BV$44:$BV$71</definedName>
    <definedName name="A129181178R_Latest">Data1!$BV$71</definedName>
    <definedName name="A129181182F">Data1!$BY$1:$BY$10,Data1!$BY$44:$BY$71</definedName>
    <definedName name="A129181182F_Data">Data1!$BY$44:$BY$71</definedName>
    <definedName name="A129181182F_Latest">Data1!$BY$71</definedName>
    <definedName name="A129181186R">Data1!$CR$1:$CR$10,Data1!$CR$12:$CR$71</definedName>
    <definedName name="A129181186R_Data">Data1!$CR$12:$CR$71</definedName>
    <definedName name="A129181186R_Latest">Data1!$CR$71</definedName>
    <definedName name="A129181190F">Data1!$CU$1:$CU$10,Data1!$CU$12:$CU$71</definedName>
    <definedName name="A129181190F_Data">Data1!$CU$12:$CU$71</definedName>
    <definedName name="A129181190F_Latest">Data1!$CU$71</definedName>
    <definedName name="A129181194R">Data1!$DA$1:$DA$10,Data1!$DA$12:$DA$71</definedName>
    <definedName name="A129181194R_Data">Data1!$DA$12:$DA$71</definedName>
    <definedName name="A129181194R_Latest">Data1!$DA$71</definedName>
    <definedName name="A129181198X">Data1!$DD$1:$DD$10,Data1!$DD$12:$DD$71</definedName>
    <definedName name="A129181198X_Data">Data1!$DD$12:$DD$71</definedName>
    <definedName name="A129181198X_Latest">Data1!$DD$71</definedName>
    <definedName name="A129181202C">Data1!$AE$1:$AE$10,Data1!$AE$29:$AE$71</definedName>
    <definedName name="A129181202C_Data">Data1!$AE$29:$AE$71</definedName>
    <definedName name="A129181202C_Latest">Data1!$AE$71</definedName>
    <definedName name="A129181206L">Data1!$AJ$1:$AJ$10,Data1!$AJ$29:$AJ$71</definedName>
    <definedName name="A129181206L_Data">Data1!$AJ$29:$AJ$71</definedName>
    <definedName name="A129181206L_Latest">Data1!$AJ$71</definedName>
    <definedName name="A129181210C">Data1!$AN$1:$AN$10,Data1!$AN$44:$AN$71</definedName>
    <definedName name="A129181210C_Data">Data1!$AN$44:$AN$71</definedName>
    <definedName name="A129181210C_Latest">Data1!$AN$71</definedName>
    <definedName name="A129181214L">Data1!$AX$1:$AX$10,Data1!$AX$12:$AX$71</definedName>
    <definedName name="A129181214L_Data">Data1!$AX$12:$AX$71</definedName>
    <definedName name="A129181214L_Latest">Data1!$AX$71</definedName>
    <definedName name="A129181218W">Data1!$BE$1:$BE$10,Data1!$BE$12:$BE$71</definedName>
    <definedName name="A129181218W_Data">Data1!$BE$12:$BE$71</definedName>
    <definedName name="A129181218W_Latest">Data1!$BE$71</definedName>
    <definedName name="A129181222L">Data1!$BG$1:$BG$10,Data1!$BG$12:$BG$71</definedName>
    <definedName name="A129181222L_Data">Data1!$BG$12:$BG$71</definedName>
    <definedName name="A129181222L_Latest">Data1!$BG$71</definedName>
    <definedName name="A129181226W">Data1!$BW$1:$BW$10,Data1!$BW$44:$BW$71</definedName>
    <definedName name="A129181226W_Data">Data1!$BW$44:$BW$71</definedName>
    <definedName name="A129181226W_Latest">Data1!$BW$71</definedName>
    <definedName name="A129181230L">Data1!$CF$1:$CF$10,Data1!$CF$12:$CF$71</definedName>
    <definedName name="A129181230L_Data">Data1!$CF$12:$CF$71</definedName>
    <definedName name="A129181230L_Latest">Data1!$CF$71</definedName>
    <definedName name="A129181234W">Data1!$CI$1:$CI$10,Data1!$CI$12:$CI$71</definedName>
    <definedName name="A129181234W_Data">Data1!$CI$12:$CI$71</definedName>
    <definedName name="A129181234W_Latest">Data1!$CI$71</definedName>
    <definedName name="A129181238F">Data1!$CO$1:$CO$10,Data1!$CO$12:$CO$71</definedName>
    <definedName name="A129181238F_Data">Data1!$CO$12:$CO$71</definedName>
    <definedName name="A129181238F_Latest">Data1!$CO$71</definedName>
    <definedName name="A129181242W">Data1!$CT$1:$CT$10,Data1!$CT$12:$CT$71</definedName>
    <definedName name="A129181242W_Data">Data1!$CT$12:$CT$71</definedName>
    <definedName name="A129181242W_Latest">Data1!$CT$71</definedName>
    <definedName name="A129181246F">Data1!$CV$1:$CV$10,Data1!$CV$12:$CV$71</definedName>
    <definedName name="A129181246F_Data">Data1!$CV$12:$CV$71</definedName>
    <definedName name="A129181246F_Latest">Data1!$CV$71</definedName>
    <definedName name="A129181250W">Data1!$CX$1:$CX$10,Data1!$CX$12:$CX$71</definedName>
    <definedName name="A129181250W_Data">Data1!$CX$12:$CX$71</definedName>
    <definedName name="A129181250W_Latest">Data1!$CX$71</definedName>
    <definedName name="A129181254F">Data1!$DB$1:$DB$10,Data1!$DB$12:$DB$71</definedName>
    <definedName name="A129181254F_Data">Data1!$DB$12:$DB$71</definedName>
    <definedName name="A129181254F_Latest">Data1!$DB$71</definedName>
    <definedName name="A129181258R">Data1!$I$1:$I$10,Data1!$I$12:$I$71</definedName>
    <definedName name="A129181258R_Data">Data1!$I$12:$I$71</definedName>
    <definedName name="A129181258R_Latest">Data1!$I$71</definedName>
    <definedName name="A129181262F">Data1!$M$1:$M$10,Data1!$M$12:$M$71</definedName>
    <definedName name="A129181262F_Data">Data1!$M$12:$M$71</definedName>
    <definedName name="A129181262F_Latest">Data1!$M$71</definedName>
    <definedName name="A129181266R">Data1!$Y$1:$Y$10,Data1!$Y$29:$Y$71</definedName>
    <definedName name="A129181266R_Data">Data1!$Y$29:$Y$71</definedName>
    <definedName name="A129181266R_Latest">Data1!$Y$71</definedName>
    <definedName name="A129181270F">Data1!$AG$1:$AG$10,Data1!$AG$29:$AG$71</definedName>
    <definedName name="A129181270F_Data">Data1!$AG$29:$AG$71</definedName>
    <definedName name="A129181270F_Latest">Data1!$AG$71</definedName>
    <definedName name="A129181274R">Data1!$AI$1:$AI$10,Data1!$AI$29:$AI$71</definedName>
    <definedName name="A129181274R_Data">Data1!$AI$29:$AI$71</definedName>
    <definedName name="A129181274R_Latest">Data1!$AI$71</definedName>
    <definedName name="A129181278X">Data1!$AK$1:$AK$10,Data1!$AK$44:$AK$71</definedName>
    <definedName name="A129181278X_Data">Data1!$AK$44:$AK$71</definedName>
    <definedName name="A129181278X_Latest">Data1!$AK$71</definedName>
    <definedName name="A129181282R">Data1!$AM$1:$AM$10,Data1!$AM$44:$AM$71</definedName>
    <definedName name="A129181282R_Data">Data1!$AM$44:$AM$71</definedName>
    <definedName name="A129181282R_Latest">Data1!$AM$71</definedName>
    <definedName name="A129181286X">Data1!$AT$1:$AT$10,Data1!$AT$12:$AT$71</definedName>
    <definedName name="A129181286X_Data">Data1!$AT$12:$AT$71</definedName>
    <definedName name="A129181286X_Latest">Data1!$AT$71</definedName>
    <definedName name="A129181290R">Data1!$BA$1:$BA$10,Data1!$BA$12:$BA$71</definedName>
    <definedName name="A129181290R_Data">Data1!$BA$12:$BA$71</definedName>
    <definedName name="A129181290R_Latest">Data1!$BA$71</definedName>
    <definedName name="A129181294X">Data1!$BK$1:$BK$10,Data1!$BK$12:$BK$71</definedName>
    <definedName name="A129181294X_Data">Data1!$BK$12:$BK$71</definedName>
    <definedName name="A129181294X_Latest">Data1!$BK$71</definedName>
    <definedName name="A129181298J">Data1!$BP$1:$BP$10,Data1!$BP$12:$BP$71</definedName>
    <definedName name="A129181298J_Data">Data1!$BP$12:$BP$71</definedName>
    <definedName name="A129181298J_Latest">Data1!$BP$71</definedName>
    <definedName name="A129181302L">Data1!$CN$1:$CN$10,Data1!$CN$12:$CN$71</definedName>
    <definedName name="A129181302L_Data">Data1!$CN$12:$CN$71</definedName>
    <definedName name="A129181302L_Latest">Data1!$CN$71</definedName>
    <definedName name="A129181306W">Data1!$CP$1:$CP$10,Data1!$CP$12:$CP$71</definedName>
    <definedName name="A129181306W_Data">Data1!$CP$12:$CP$71</definedName>
    <definedName name="A129181306W_Latest">Data1!$CP$71</definedName>
    <definedName name="A129181310L">Data1!$CQ$1:$CQ$10,Data1!$CQ$12:$CQ$71</definedName>
    <definedName name="A129181310L_Data">Data1!$CQ$12:$CQ$71</definedName>
    <definedName name="A129181310L_Latest">Data1!$CQ$71</definedName>
    <definedName name="A129181314W">Data1!$DC$1:$DC$10,Data1!$DC$12:$DC$71</definedName>
    <definedName name="A129181314W_Data">Data1!$DC$12:$DC$71</definedName>
    <definedName name="A129181314W_Latest">Data1!$DC$71</definedName>
    <definedName name="A129181318F">Data1!$C$1:$C$10,Data1!$C$12:$C$71</definedName>
    <definedName name="A129181318F_Data">Data1!$C$12:$C$71</definedName>
    <definedName name="A129181318F_Latest">Data1!$C$71</definedName>
    <definedName name="A129181322W">Data1!$F$1:$F$10,Data1!$F$12:$F$71</definedName>
    <definedName name="A129181322W_Data">Data1!$F$12:$F$71</definedName>
    <definedName name="A129181322W_Latest">Data1!$F$71</definedName>
    <definedName name="A129181326F">Data1!$G$1:$G$10,Data1!$G$12:$G$71</definedName>
    <definedName name="A129181326F_Data">Data1!$G$12:$G$71</definedName>
    <definedName name="A129181326F_Latest">Data1!$G$71</definedName>
    <definedName name="A129181330W">Data1!$P$1:$P$10,Data1!$P$12:$P$71</definedName>
    <definedName name="A129181330W_Data">Data1!$P$12:$P$71</definedName>
    <definedName name="A129181330W_Latest">Data1!$P$71</definedName>
    <definedName name="A129181334F">Data1!$R$1:$R$10,Data1!$R$12:$R$71</definedName>
    <definedName name="A129181334F_Data">Data1!$R$12:$R$71</definedName>
    <definedName name="A129181334F_Latest">Data1!$R$71</definedName>
    <definedName name="A129181338R">Data1!$S$1:$S$10,Data1!$S$12:$S$71</definedName>
    <definedName name="A129181338R_Data">Data1!$S$12:$S$71</definedName>
    <definedName name="A129181338R_Latest">Data1!$S$71</definedName>
    <definedName name="A129181342F">Data1!$Z$1:$Z$10,Data1!$Z$29:$Z$71</definedName>
    <definedName name="A129181342F_Data">Data1!$Z$29:$Z$71</definedName>
    <definedName name="A129181342F_Latest">Data1!$Z$71</definedName>
    <definedName name="A129181346R">Data1!$AL$1:$AL$10,Data1!$AL$44:$AL$71</definedName>
    <definedName name="A129181346R_Data">Data1!$AL$44:$AL$71</definedName>
    <definedName name="A129181346R_Latest">Data1!$AL$71</definedName>
    <definedName name="A129181350F">Data1!$AP$1:$AP$10,Data1!$AP$44:$AP$71</definedName>
    <definedName name="A129181350F_Data">Data1!$AP$44:$AP$71</definedName>
    <definedName name="A129181350F_Latest">Data1!$AP$71</definedName>
    <definedName name="A129181354R">Data1!$AQ$1:$AQ$10,Data1!$AQ$12:$AQ$71</definedName>
    <definedName name="A129181354R_Data">Data1!$AQ$12:$AQ$71</definedName>
    <definedName name="A129181354R_Latest">Data1!$AQ$71</definedName>
    <definedName name="A129181358X">Data1!$AV$1:$AV$10,Data1!$AV$12:$AV$71</definedName>
    <definedName name="A129181358X_Data">Data1!$AV$12:$AV$71</definedName>
    <definedName name="A129181358X_Latest">Data1!$AV$71</definedName>
    <definedName name="A129181362R">Data1!$AW$1:$AW$10,Data1!$AW$12:$AW$71</definedName>
    <definedName name="A129181362R_Data">Data1!$AW$12:$AW$71</definedName>
    <definedName name="A129181362R_Latest">Data1!$AW$71</definedName>
    <definedName name="A129181366X">Data1!$BF$1:$BF$10,Data1!$BF$12:$BF$71</definedName>
    <definedName name="A129181366X_Data">Data1!$BF$12:$BF$71</definedName>
    <definedName name="A129181366X_Latest">Data1!$BF$71</definedName>
    <definedName name="A129181370R">Data1!$CC$1:$CC$10,Data1!$CC$12:$CC$71</definedName>
    <definedName name="A129181370R_Data">Data1!$CC$12:$CC$71</definedName>
    <definedName name="A129181370R_Latest">Data1!$CC$71</definedName>
    <definedName name="A129181374X">Data1!$CG$1:$CG$10,Data1!$CG$12:$CG$71</definedName>
    <definedName name="A129181374X_Data">Data1!$CG$12:$CG$71</definedName>
    <definedName name="A129181374X_Latest">Data1!$CG$71</definedName>
    <definedName name="A129181378J">Data1!$CJ$1:$CJ$10,Data1!$CJ$12:$CJ$71</definedName>
    <definedName name="A129181378J_Data">Data1!$CJ$12:$CJ$71</definedName>
    <definedName name="A129181378J_Latest">Data1!$CJ$71</definedName>
    <definedName name="A129181382X">Data1!$DE$1:$DE$10,Data1!$DE$44:$DE$71</definedName>
    <definedName name="A129181382X_Data">Data1!$DE$44:$DE$71</definedName>
    <definedName name="A129181382X_Latest">Data1!$DE$71</definedName>
    <definedName name="A129181386J">Data1!$DI$1:$DI$10,Data1!$DI$44:$DI$71</definedName>
    <definedName name="A129181386J_Data">Data1!$DI$44:$DI$71</definedName>
    <definedName name="A129181386J_Latest">Data1!$DI$71</definedName>
    <definedName name="A129181390X">Data1!$H$1:$H$10,Data1!$H$12:$H$71</definedName>
    <definedName name="A129181390X_Data">Data1!$H$12:$H$71</definedName>
    <definedName name="A129181390X_Latest">Data1!$H$71</definedName>
    <definedName name="A129181394J">Data1!$K$1:$K$10,Data1!$K$12:$K$71</definedName>
    <definedName name="A129181394J_Data">Data1!$K$12:$K$71</definedName>
    <definedName name="A129181394J_Latest">Data1!$K$71</definedName>
    <definedName name="A129181398T">Data1!$AC$1:$AC$10,Data1!$AC$29:$AC$71</definedName>
    <definedName name="A129181398T_Data">Data1!$AC$29:$AC$71</definedName>
    <definedName name="A129181398T_Latest">Data1!$AC$71</definedName>
    <definedName name="A129181402W">Data1!$AD$1:$AD$10,Data1!$AD$29:$AD$71</definedName>
    <definedName name="A129181402W_Data">Data1!$AD$29:$AD$71</definedName>
    <definedName name="A129181402W_Latest">Data1!$AD$71</definedName>
    <definedName name="A129181406F">Data1!$AO$1:$AO$10,Data1!$AO$44:$AO$71</definedName>
    <definedName name="A129181406F_Data">Data1!$AO$44:$AO$71</definedName>
    <definedName name="A129181406F_Latest">Data1!$AO$71</definedName>
    <definedName name="A129181410W">Data1!$BB$1:$BB$10,Data1!$BB$12:$BB$71</definedName>
    <definedName name="A129181410W_Data">Data1!$BB$12:$BB$71</definedName>
    <definedName name="A129181410W_Latest">Data1!$BB$71</definedName>
    <definedName name="A129181414F">Data1!$BM$1:$BM$10,Data1!$BM$12:$BM$71</definedName>
    <definedName name="A129181414F_Data">Data1!$BM$12:$BM$71</definedName>
    <definedName name="A129181414F_Latest">Data1!$BM$71</definedName>
    <definedName name="A129181418R">Data1!$CD$1:$CD$10,Data1!$CD$12:$CD$71</definedName>
    <definedName name="A129181418R_Data">Data1!$CD$12:$CD$71</definedName>
    <definedName name="A129181418R_Latest">Data1!$CD$71</definedName>
    <definedName name="A129181422F">Data1!$CK$1:$CK$10,Data1!$CK$12:$CK$71</definedName>
    <definedName name="A129181422F_Data">Data1!$CK$12:$CK$71</definedName>
    <definedName name="A129181422F_Latest">Data1!$CK$71</definedName>
    <definedName name="A129181426R">Data1!$CL$1:$CL$10,Data1!$CL$12:$CL$71</definedName>
    <definedName name="A129181426R_Data">Data1!$CL$12:$CL$71</definedName>
    <definedName name="A129181426R_Latest">Data1!$CL$71</definedName>
    <definedName name="A129181430F">Data1!$DH$1:$DH$10,Data1!$DH$44:$DH$71</definedName>
    <definedName name="A129181430F_Data">Data1!$DH$44:$DH$71</definedName>
    <definedName name="A129181430F_Latest">Data1!$DH$71</definedName>
    <definedName name="A129181434R">Data1!$B$1:$B$10,Data1!$B$12:$B$71</definedName>
    <definedName name="A129181434R_Data">Data1!$B$12:$B$71</definedName>
    <definedName name="A129181434R_Latest">Data1!$B$71</definedName>
    <definedName name="A129181438X">Data1!$D$1:$D$10,Data1!$D$12:$D$71</definedName>
    <definedName name="A129181438X_Data">Data1!$D$12:$D$71</definedName>
    <definedName name="A129181438X_Latest">Data1!$D$71</definedName>
    <definedName name="A129181442R">Data1!$E$1:$E$10,Data1!$E$12:$E$71</definedName>
    <definedName name="A129181442R_Data">Data1!$E$12:$E$71</definedName>
    <definedName name="A129181442R_Latest">Data1!$E$71</definedName>
    <definedName name="A129181446X">Data1!$J$1:$J$10,Data1!$J$12:$J$71</definedName>
    <definedName name="A129181446X_Data">Data1!$J$12:$J$71</definedName>
    <definedName name="A129181446X_Latest">Data1!$J$71</definedName>
    <definedName name="A129181450R">Data1!$V$1:$V$10,Data1!$V$29:$V$71</definedName>
    <definedName name="A129181450R_Data">Data1!$V$29:$V$71</definedName>
    <definedName name="A129181450R_Latest">Data1!$V$71</definedName>
    <definedName name="A129181454X">Data1!$W$1:$W$10,Data1!$W$29:$W$71</definedName>
    <definedName name="A129181454X_Data">Data1!$W$29:$W$71</definedName>
    <definedName name="A129181454X_Latest">Data1!$W$71</definedName>
    <definedName name="A129181458J">Data1!$BH$1:$BH$10,Data1!$BH$12:$BH$71</definedName>
    <definedName name="A129181458J_Data">Data1!$BH$12:$BH$71</definedName>
    <definedName name="A129181458J_Latest">Data1!$BH$71</definedName>
    <definedName name="A129181462X">Data1!$BJ$1:$BJ$10,Data1!$BJ$12:$BJ$71</definedName>
    <definedName name="A129181462X_Data">Data1!$BJ$12:$BJ$71</definedName>
    <definedName name="A129181462X_Latest">Data1!$BJ$71</definedName>
    <definedName name="A129181466J">Data1!$BQ$1:$BQ$10,Data1!$BQ$12:$BQ$71</definedName>
    <definedName name="A129181466J_Data">Data1!$BQ$12:$BQ$71</definedName>
    <definedName name="A129181466J_Latest">Data1!$BQ$71</definedName>
    <definedName name="A129181470X">Data1!$BR$1:$BR$10,Data1!$BR$12:$BR$71</definedName>
    <definedName name="A129181470X_Data">Data1!$BR$12:$BR$71</definedName>
    <definedName name="A129181470X_Latest">Data1!$BR$71</definedName>
    <definedName name="A129181474J">Data1!$CS$1:$CS$10,Data1!$CS$12:$CS$71</definedName>
    <definedName name="A129181474J_Data">Data1!$CS$12:$CS$71</definedName>
    <definedName name="A129181474J_Latest">Data1!$CS$71</definedName>
    <definedName name="A129181478T">Data1!$CW$1:$CW$10,Data1!$CW$12:$CW$71</definedName>
    <definedName name="A129181478T_Data">Data1!$CW$12:$CW$71</definedName>
    <definedName name="A129181478T_Latest">Data1!$CW$71</definedName>
    <definedName name="A129181482J">Data1!$CZ$1:$CZ$10,Data1!$CZ$12:$CZ$71</definedName>
    <definedName name="A129181482J_Data">Data1!$CZ$12:$CZ$71</definedName>
    <definedName name="A129181482J_Latest">Data1!$CZ$71</definedName>
    <definedName name="A129181486T">Data1!$L$1:$L$10,Data1!$L$12:$L$71</definedName>
    <definedName name="A129181486T_Data">Data1!$L$12:$L$71</definedName>
    <definedName name="A129181486T_Latest">Data1!$L$71</definedName>
    <definedName name="A129181490J">Data1!$T$1:$T$10,Data1!$T$12:$T$71</definedName>
    <definedName name="A129181490J_Data">Data1!$T$12:$T$71</definedName>
    <definedName name="A129181490J_Latest">Data1!$T$71</definedName>
    <definedName name="A129181494T">Data1!$AA$1:$AA$10,Data1!$AA$29:$AA$71</definedName>
    <definedName name="A129181494T_Data">Data1!$AA$29:$AA$71</definedName>
    <definedName name="A129181494T_Latest">Data1!$AA$71</definedName>
    <definedName name="A129181498A">Data1!$AR$1:$AR$10,Data1!$AR$12:$AR$71</definedName>
    <definedName name="A129181498A_Data">Data1!$AR$12:$AR$71</definedName>
    <definedName name="A129181498A_Latest">Data1!$AR$71</definedName>
    <definedName name="A129181502F">Data1!$AZ$1:$AZ$10,Data1!$AZ$12:$AZ$71</definedName>
    <definedName name="A129181502F_Data">Data1!$AZ$12:$AZ$71</definedName>
    <definedName name="A129181502F_Latest">Data1!$AZ$71</definedName>
    <definedName name="A129181506R">Data1!$BC$1:$BC$10,Data1!$BC$12:$BC$71</definedName>
    <definedName name="A129181506R_Data">Data1!$BC$12:$BC$71</definedName>
    <definedName name="A129181506R_Latest">Data1!$BC$71</definedName>
    <definedName name="A129181510F">Data1!$BN$1:$BN$10,Data1!$BN$12:$BN$71</definedName>
    <definedName name="A129181510F_Data">Data1!$BN$12:$BN$71</definedName>
    <definedName name="A129181510F_Latest">Data1!$BN$71</definedName>
    <definedName name="A129181514R">Data1!$BS$1:$BS$10,Data1!$BS$12:$BS$71</definedName>
    <definedName name="A129181514R_Data">Data1!$BS$12:$BS$71</definedName>
    <definedName name="A129181514R_Latest">Data1!$BS$71</definedName>
    <definedName name="A129181518X">Data1!$BT$1:$BT$10,Data1!$BT$12:$BT$71</definedName>
    <definedName name="A129181518X_Data">Data1!$BT$12:$BT$71</definedName>
    <definedName name="A129181518X_Latest">Data1!$BT$71</definedName>
    <definedName name="A129181522R">Data1!$CA$1:$CA$10,Data1!$CA$12:$CA$71</definedName>
    <definedName name="A129181522R_Data">Data1!$CA$12:$CA$71</definedName>
    <definedName name="A129181522R_Latest">Data1!$CA$71</definedName>
    <definedName name="A129181526X">Data1!$CB$1:$CB$10,Data1!$CB$12:$CB$71</definedName>
    <definedName name="A129181526X_Data">Data1!$CB$12:$CB$71</definedName>
    <definedName name="A129181526X_Latest">Data1!$CB$71</definedName>
    <definedName name="A129181530R">Data1!$CY$1:$CY$10,Data1!$CY$12:$CY$71</definedName>
    <definedName name="A129181530R_Data">Data1!$CY$12:$CY$71</definedName>
    <definedName name="A129181530R_Latest">Data1!$CY$71</definedName>
    <definedName name="A129181534X">Data1!$DF$1:$DF$10,Data1!$DF$44:$DF$71</definedName>
    <definedName name="A129181534X_Data">Data1!$DF$44:$DF$71</definedName>
    <definedName name="A129181534X_Latest">Data1!$DF$71</definedName>
    <definedName name="A129181538J">Data1!$DG$1:$DG$10,Data1!$DG$44:$DG$71</definedName>
    <definedName name="A129181538J_Data">Data1!$DG$44:$DG$71</definedName>
    <definedName name="A129181538J_Latest">Data1!$DG$71</definedName>
    <definedName name="A129181542X">Data1!$DJ$1:$DJ$10,Data1!$DJ$44:$DJ$71</definedName>
    <definedName name="A129181542X_Data">Data1!$DJ$44:$DJ$71</definedName>
    <definedName name="A129181542X_Latest">Data1!$DJ$71</definedName>
    <definedName name="Date_Range">Data1!$A$2:$A$10,Data1!$A$12:$A$71</definedName>
    <definedName name="Date_Range_Data">Data1!$A$12:$A$71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160" i="9" l="1"/>
  <c r="Y160" i="9"/>
  <c r="V160" i="9"/>
  <c r="S160" i="9"/>
  <c r="P160" i="9"/>
  <c r="M160" i="9"/>
  <c r="J160" i="9"/>
  <c r="G160" i="9"/>
  <c r="D160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AB150" i="9"/>
  <c r="Y150" i="9"/>
  <c r="V150" i="9"/>
  <c r="S150" i="9"/>
  <c r="P150" i="9"/>
  <c r="M150" i="9"/>
  <c r="J150" i="9"/>
  <c r="G150" i="9"/>
  <c r="D150" i="9"/>
  <c r="AB149" i="9"/>
  <c r="Y149" i="9"/>
  <c r="V149" i="9"/>
  <c r="S149" i="9"/>
  <c r="P149" i="9"/>
  <c r="M149" i="9"/>
  <c r="J149" i="9"/>
  <c r="G149" i="9"/>
  <c r="D149" i="9"/>
  <c r="AB148" i="9"/>
  <c r="Y148" i="9"/>
  <c r="V148" i="9"/>
  <c r="S148" i="9"/>
  <c r="P148" i="9"/>
  <c r="M148" i="9"/>
  <c r="J148" i="9"/>
  <c r="G148" i="9"/>
  <c r="D148" i="9"/>
  <c r="AB147" i="9"/>
  <c r="Y147" i="9"/>
  <c r="V147" i="9"/>
  <c r="S147" i="9"/>
  <c r="P147" i="9"/>
  <c r="M147" i="9"/>
  <c r="J147" i="9"/>
  <c r="G147" i="9"/>
  <c r="D147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89" i="9"/>
  <c r="D89" i="9" s="1"/>
  <c r="D15" i="9" s="1" a="1"/>
  <c r="D15" i="9" s="1"/>
  <c r="C83" i="9"/>
  <c r="C84" i="9" s="1"/>
  <c r="C85" i="9" s="1"/>
  <c r="C86" i="9" s="1"/>
  <c r="C87" i="9" s="1"/>
  <c r="C81" i="9"/>
  <c r="C82" i="9" s="1"/>
  <c r="C80" i="9"/>
  <c r="G22" i="9" a="1"/>
  <c r="G22" i="9" s="1"/>
  <c r="A8" i="9"/>
  <c r="B7" i="9"/>
  <c r="B6" i="9"/>
  <c r="B5" i="9"/>
  <c r="B25" i="8"/>
  <c r="G15" i="9" l="1" a="1"/>
  <c r="G15" i="9" s="1"/>
  <c r="G30" i="9" a="1"/>
  <c r="G30" i="9" s="1"/>
  <c r="C33" i="9" a="1"/>
  <c r="C33" i="9" s="1"/>
  <c r="G39" i="9" a="1"/>
  <c r="G39" i="9" s="1"/>
  <c r="G50" i="9" a="1"/>
  <c r="G50" i="9" s="1"/>
  <c r="C52" i="9" a="1"/>
  <c r="C52" i="9" s="1"/>
  <c r="G71" i="9" a="1"/>
  <c r="G71" i="9" s="1"/>
  <c r="G73" i="9" a="1"/>
  <c r="G73" i="9" s="1"/>
  <c r="C15" i="9" a="1"/>
  <c r="C15" i="9" s="1"/>
  <c r="G18" i="9" a="1"/>
  <c r="G18" i="9" s="1"/>
  <c r="C23" i="9" a="1"/>
  <c r="C23" i="9" s="1"/>
  <c r="G32" i="9" a="1"/>
  <c r="G32" i="9" s="1"/>
  <c r="G38" i="9" a="1"/>
  <c r="G38" i="9" s="1"/>
  <c r="C40" i="9" a="1"/>
  <c r="C40" i="9" s="1"/>
  <c r="G51" i="9" a="1"/>
  <c r="G51" i="9" s="1"/>
  <c r="G70" i="9" a="1"/>
  <c r="G70" i="9" s="1"/>
  <c r="G72" i="9" a="1"/>
  <c r="G72" i="9" s="1"/>
  <c r="C74" i="9" a="1"/>
  <c r="C74" i="9" s="1"/>
  <c r="C22" i="9" a="1"/>
  <c r="C22" i="9" s="1"/>
  <c r="C27" i="9" a="1"/>
  <c r="C27" i="9" s="1"/>
  <c r="C32" i="9" a="1"/>
  <c r="C32" i="9" s="1"/>
  <c r="C37" i="9" a="1"/>
  <c r="C37" i="9" s="1"/>
  <c r="C44" i="9" a="1"/>
  <c r="C44" i="9" s="1"/>
  <c r="C49" i="9" a="1"/>
  <c r="C49" i="9" s="1"/>
  <c r="C54" i="9" a="1"/>
  <c r="C54" i="9" s="1"/>
  <c r="C61" i="9" a="1"/>
  <c r="C61" i="9" s="1"/>
  <c r="C69" i="9" a="1"/>
  <c r="C69" i="9" s="1"/>
  <c r="C73" i="9" a="1"/>
  <c r="C73" i="9" s="1"/>
  <c r="G17" i="9" a="1"/>
  <c r="G17" i="9" s="1"/>
  <c r="G23" i="9" a="1"/>
  <c r="G23" i="9" s="1"/>
  <c r="G25" i="9" a="1"/>
  <c r="G25" i="9" s="1"/>
  <c r="G28" i="9" a="1"/>
  <c r="G28" i="9" s="1"/>
  <c r="C30" i="9" a="1"/>
  <c r="C30" i="9" s="1"/>
  <c r="G34" i="9" a="1"/>
  <c r="G34" i="9" s="1"/>
  <c r="G37" i="9" a="1"/>
  <c r="G37" i="9" s="1"/>
  <c r="G40" i="9" a="1"/>
  <c r="G40" i="9" s="1"/>
  <c r="G45" i="9" a="1"/>
  <c r="G45" i="9" s="1"/>
  <c r="G47" i="9" a="1"/>
  <c r="G47" i="9" s="1"/>
  <c r="C50" i="9" a="1"/>
  <c r="C50" i="9" s="1"/>
  <c r="G54" i="9" a="1"/>
  <c r="G54" i="9" s="1"/>
  <c r="G56" i="9" a="1"/>
  <c r="G56" i="9" s="1"/>
  <c r="G61" i="9" a="1"/>
  <c r="G61" i="9" s="1"/>
  <c r="G63" i="9" a="1"/>
  <c r="G63" i="9" s="1"/>
  <c r="G69" i="9" a="1"/>
  <c r="G69" i="9" s="1"/>
  <c r="G74" i="9" a="1"/>
  <c r="G74" i="9" s="1"/>
  <c r="C25" i="9" a="1"/>
  <c r="C25" i="9" s="1"/>
  <c r="C35" i="9" a="1"/>
  <c r="C35" i="9" s="1"/>
  <c r="C47" i="9" a="1"/>
  <c r="C47" i="9" s="1"/>
  <c r="C57" i="9" a="1"/>
  <c r="C57" i="9" s="1"/>
  <c r="C62" i="9" a="1"/>
  <c r="C62" i="9" s="1"/>
  <c r="C72" i="9" a="1"/>
  <c r="C72" i="9" s="1"/>
  <c r="C17" i="9" a="1"/>
  <c r="C17" i="9" s="1"/>
  <c r="C24" i="9" a="1"/>
  <c r="C24" i="9" s="1"/>
  <c r="C29" i="9" a="1"/>
  <c r="C29" i="9" s="1"/>
  <c r="C34" i="9" a="1"/>
  <c r="C34" i="9" s="1"/>
  <c r="C39" i="9" a="1"/>
  <c r="C39" i="9" s="1"/>
  <c r="C46" i="9" a="1"/>
  <c r="C46" i="9" s="1"/>
  <c r="C51" i="9" a="1"/>
  <c r="C51" i="9" s="1"/>
  <c r="C56" i="9" a="1"/>
  <c r="C56" i="9" s="1"/>
  <c r="C63" i="9" a="1"/>
  <c r="C63" i="9" s="1"/>
  <c r="C71" i="9" a="1"/>
  <c r="C71" i="9" s="1"/>
  <c r="G16" i="9" a="1"/>
  <c r="G16" i="9" s="1"/>
  <c r="C18" i="9" a="1"/>
  <c r="C18" i="9" s="1"/>
  <c r="G24" i="9" a="1"/>
  <c r="G24" i="9" s="1"/>
  <c r="G27" i="9" a="1"/>
  <c r="G27" i="9" s="1"/>
  <c r="G29" i="9" a="1"/>
  <c r="G29" i="9" s="1"/>
  <c r="G33" i="9" a="1"/>
  <c r="G33" i="9" s="1"/>
  <c r="G35" i="9" a="1"/>
  <c r="G35" i="9" s="1"/>
  <c r="C38" i="9" a="1"/>
  <c r="C38" i="9" s="1"/>
  <c r="G44" i="9" a="1"/>
  <c r="G44" i="9" s="1"/>
  <c r="G46" i="9" a="1"/>
  <c r="G46" i="9" s="1"/>
  <c r="G49" i="9" a="1"/>
  <c r="G49" i="9" s="1"/>
  <c r="G52" i="9" a="1"/>
  <c r="G52" i="9" s="1"/>
  <c r="G55" i="9" a="1"/>
  <c r="G55" i="9" s="1"/>
  <c r="G57" i="9" a="1"/>
  <c r="G57" i="9" s="1"/>
  <c r="G62" i="9" a="1"/>
  <c r="G62" i="9" s="1"/>
  <c r="G64" i="9" a="1"/>
  <c r="G64" i="9" s="1"/>
  <c r="C70" i="9" a="1"/>
  <c r="C70" i="9" s="1"/>
  <c r="C16" i="9" a="1"/>
  <c r="C16" i="9" s="1"/>
  <c r="C28" i="9" a="1"/>
  <c r="C28" i="9" s="1"/>
  <c r="C45" i="9" a="1"/>
  <c r="C45" i="9" s="1"/>
  <c r="C55" i="9" a="1"/>
  <c r="C55" i="9" s="1"/>
  <c r="C64" i="9" a="1"/>
  <c r="C64" i="9" s="1"/>
  <c r="E89" i="9"/>
  <c r="H73" i="9" a="1"/>
  <c r="H73" i="9" s="1"/>
  <c r="D73" i="9" a="1"/>
  <c r="D73" i="9" s="1"/>
  <c r="H72" i="9" a="1"/>
  <c r="H72" i="9" s="1"/>
  <c r="D72" i="9" a="1"/>
  <c r="D72" i="9" s="1"/>
  <c r="H71" i="9" a="1"/>
  <c r="H71" i="9" s="1"/>
  <c r="D71" i="9" a="1"/>
  <c r="D71" i="9" s="1"/>
  <c r="H70" i="9" a="1"/>
  <c r="H70" i="9" s="1"/>
  <c r="D70" i="9" a="1"/>
  <c r="D70" i="9" s="1"/>
  <c r="H69" i="9" a="1"/>
  <c r="H69" i="9" s="1"/>
  <c r="D69" i="9" a="1"/>
  <c r="D69" i="9" s="1"/>
  <c r="H57" i="9" a="1"/>
  <c r="H57" i="9" s="1"/>
  <c r="D57" i="9" a="1"/>
  <c r="D57" i="9" s="1"/>
  <c r="H56" i="9" a="1"/>
  <c r="H56" i="9" s="1"/>
  <c r="D56" i="9" a="1"/>
  <c r="D56" i="9" s="1"/>
  <c r="H55" i="9" a="1"/>
  <c r="H55" i="9" s="1"/>
  <c r="D55" i="9" a="1"/>
  <c r="D55" i="9" s="1"/>
  <c r="H54" i="9" a="1"/>
  <c r="H54" i="9" s="1"/>
  <c r="D54" i="9" a="1"/>
  <c r="D54" i="9" s="1"/>
  <c r="H52" i="9" a="1"/>
  <c r="H52" i="9" s="1"/>
  <c r="D52" i="9" a="1"/>
  <c r="D52" i="9" s="1"/>
  <c r="H51" i="9" a="1"/>
  <c r="H51" i="9" s="1"/>
  <c r="D51" i="9" a="1"/>
  <c r="D51" i="9" s="1"/>
  <c r="H50" i="9" a="1"/>
  <c r="H50" i="9" s="1"/>
  <c r="D50" i="9" a="1"/>
  <c r="D50" i="9" s="1"/>
  <c r="H49" i="9" a="1"/>
  <c r="H49" i="9" s="1"/>
  <c r="D49" i="9" a="1"/>
  <c r="D49" i="9" s="1"/>
  <c r="H47" i="9" a="1"/>
  <c r="H47" i="9" s="1"/>
  <c r="D47" i="9" a="1"/>
  <c r="D47" i="9" s="1"/>
  <c r="H46" i="9" a="1"/>
  <c r="H46" i="9" s="1"/>
  <c r="D46" i="9" a="1"/>
  <c r="D46" i="9" s="1"/>
  <c r="H45" i="9" a="1"/>
  <c r="H45" i="9" s="1"/>
  <c r="D45" i="9" a="1"/>
  <c r="D45" i="9" s="1"/>
  <c r="H44" i="9" a="1"/>
  <c r="H44" i="9" s="1"/>
  <c r="D44" i="9" a="1"/>
  <c r="D44" i="9" s="1"/>
  <c r="H40" i="9" a="1"/>
  <c r="H40" i="9" s="1"/>
  <c r="D40" i="9" a="1"/>
  <c r="D40" i="9" s="1"/>
  <c r="H39" i="9" a="1"/>
  <c r="H39" i="9" s="1"/>
  <c r="D39" i="9" a="1"/>
  <c r="D39" i="9" s="1"/>
  <c r="H38" i="9" a="1"/>
  <c r="H38" i="9" s="1"/>
  <c r="D38" i="9" a="1"/>
  <c r="D38" i="9" s="1"/>
  <c r="H37" i="9" a="1"/>
  <c r="H37" i="9" s="1"/>
  <c r="D37" i="9" a="1"/>
  <c r="D37" i="9" s="1"/>
  <c r="H35" i="9" a="1"/>
  <c r="H35" i="9" s="1"/>
  <c r="D35" i="9" a="1"/>
  <c r="D35" i="9" s="1"/>
  <c r="H34" i="9" a="1"/>
  <c r="H34" i="9" s="1"/>
  <c r="D34" i="9" a="1"/>
  <c r="D34" i="9" s="1"/>
  <c r="H33" i="9" a="1"/>
  <c r="H33" i="9" s="1"/>
  <c r="D33" i="9" a="1"/>
  <c r="D33" i="9" s="1"/>
  <c r="H32" i="9" a="1"/>
  <c r="H32" i="9" s="1"/>
  <c r="D32" i="9" a="1"/>
  <c r="D32" i="9" s="1"/>
  <c r="H30" i="9" a="1"/>
  <c r="H30" i="9" s="1"/>
  <c r="D30" i="9" a="1"/>
  <c r="D30" i="9" s="1"/>
  <c r="H29" i="9" a="1"/>
  <c r="H29" i="9" s="1"/>
  <c r="D29" i="9" a="1"/>
  <c r="D29" i="9" s="1"/>
  <c r="H28" i="9" a="1"/>
  <c r="H28" i="9" s="1"/>
  <c r="D28" i="9" a="1"/>
  <c r="D28" i="9" s="1"/>
  <c r="H27" i="9" a="1"/>
  <c r="H27" i="9" s="1"/>
  <c r="D27" i="9" a="1"/>
  <c r="D27" i="9" s="1"/>
  <c r="H25" i="9" a="1"/>
  <c r="H25" i="9" s="1"/>
  <c r="D25" i="9" a="1"/>
  <c r="D25" i="9" s="1"/>
  <c r="H24" i="9" a="1"/>
  <c r="H24" i="9" s="1"/>
  <c r="D24" i="9" a="1"/>
  <c r="D24" i="9" s="1"/>
  <c r="H23" i="9" a="1"/>
  <c r="H23" i="9" s="1"/>
  <c r="D23" i="9" a="1"/>
  <c r="D23" i="9" s="1"/>
  <c r="H22" i="9" a="1"/>
  <c r="H22" i="9" s="1"/>
  <c r="D22" i="9" a="1"/>
  <c r="D22" i="9" s="1"/>
  <c r="H18" i="9" a="1"/>
  <c r="H18" i="9" s="1"/>
  <c r="D18" i="9" a="1"/>
  <c r="D18" i="9" s="1"/>
  <c r="H17" i="9" a="1"/>
  <c r="H17" i="9" s="1"/>
  <c r="D17" i="9" a="1"/>
  <c r="D17" i="9" s="1"/>
  <c r="H16" i="9" a="1"/>
  <c r="H16" i="9" s="1"/>
  <c r="D16" i="9" a="1"/>
  <c r="D16" i="9" s="1"/>
  <c r="H15" i="9" a="1"/>
  <c r="H15" i="9" s="1"/>
  <c r="I73" i="9" l="1" a="1"/>
  <c r="I73" i="9" s="1"/>
  <c r="E73" i="9" a="1"/>
  <c r="E73" i="9" s="1"/>
  <c r="I72" i="9" a="1"/>
  <c r="I72" i="9" s="1"/>
  <c r="E72" i="9" a="1"/>
  <c r="E72" i="9" s="1"/>
  <c r="I71" i="9" a="1"/>
  <c r="I71" i="9" s="1"/>
  <c r="E71" i="9" a="1"/>
  <c r="E71" i="9" s="1"/>
  <c r="I70" i="9" a="1"/>
  <c r="I70" i="9" s="1"/>
  <c r="E70" i="9" a="1"/>
  <c r="E70" i="9" s="1"/>
  <c r="I69" i="9" a="1"/>
  <c r="I69" i="9" s="1"/>
  <c r="E69" i="9" a="1"/>
  <c r="E69" i="9" s="1"/>
  <c r="I57" i="9" a="1"/>
  <c r="I57" i="9" s="1"/>
  <c r="E57" i="9" a="1"/>
  <c r="E57" i="9" s="1"/>
  <c r="I56" i="9" a="1"/>
  <c r="I56" i="9" s="1"/>
  <c r="E56" i="9" a="1"/>
  <c r="E56" i="9" s="1"/>
  <c r="I55" i="9" a="1"/>
  <c r="I55" i="9" s="1"/>
  <c r="E55" i="9" a="1"/>
  <c r="E55" i="9" s="1"/>
  <c r="I54" i="9" a="1"/>
  <c r="I54" i="9" s="1"/>
  <c r="E54" i="9" a="1"/>
  <c r="E54" i="9" s="1"/>
  <c r="I52" i="9" a="1"/>
  <c r="I52" i="9" s="1"/>
  <c r="E52" i="9" a="1"/>
  <c r="E52" i="9" s="1"/>
  <c r="I51" i="9" a="1"/>
  <c r="I51" i="9" s="1"/>
  <c r="E51" i="9" a="1"/>
  <c r="E51" i="9" s="1"/>
  <c r="I50" i="9" a="1"/>
  <c r="I50" i="9" s="1"/>
  <c r="E50" i="9" a="1"/>
  <c r="E50" i="9" s="1"/>
  <c r="I49" i="9" a="1"/>
  <c r="I49" i="9" s="1"/>
  <c r="E49" i="9" a="1"/>
  <c r="E49" i="9" s="1"/>
  <c r="I47" i="9" a="1"/>
  <c r="I47" i="9" s="1"/>
  <c r="E47" i="9" a="1"/>
  <c r="E47" i="9" s="1"/>
  <c r="I46" i="9" a="1"/>
  <c r="I46" i="9" s="1"/>
  <c r="E46" i="9" a="1"/>
  <c r="E46" i="9" s="1"/>
  <c r="I45" i="9" a="1"/>
  <c r="I45" i="9" s="1"/>
  <c r="E45" i="9" a="1"/>
  <c r="E45" i="9" s="1"/>
  <c r="I44" i="9" a="1"/>
  <c r="I44" i="9" s="1"/>
  <c r="E44" i="9" a="1"/>
  <c r="E44" i="9" s="1"/>
  <c r="I40" i="9" a="1"/>
  <c r="I40" i="9" s="1"/>
  <c r="E40" i="9" a="1"/>
  <c r="E40" i="9" s="1"/>
  <c r="I39" i="9" a="1"/>
  <c r="I39" i="9" s="1"/>
  <c r="E39" i="9" a="1"/>
  <c r="E39" i="9" s="1"/>
  <c r="I38" i="9" a="1"/>
  <c r="I38" i="9" s="1"/>
  <c r="E38" i="9" a="1"/>
  <c r="E38" i="9" s="1"/>
  <c r="I37" i="9" a="1"/>
  <c r="I37" i="9" s="1"/>
  <c r="E37" i="9" a="1"/>
  <c r="E37" i="9" s="1"/>
  <c r="I35" i="9" a="1"/>
  <c r="I35" i="9" s="1"/>
  <c r="E35" i="9" a="1"/>
  <c r="E35" i="9" s="1"/>
  <c r="I34" i="9" a="1"/>
  <c r="I34" i="9" s="1"/>
  <c r="E34" i="9" a="1"/>
  <c r="E34" i="9" s="1"/>
  <c r="I33" i="9" a="1"/>
  <c r="I33" i="9" s="1"/>
  <c r="E33" i="9" a="1"/>
  <c r="E33" i="9" s="1"/>
  <c r="I32" i="9" a="1"/>
  <c r="I32" i="9" s="1"/>
  <c r="E32" i="9" a="1"/>
  <c r="E32" i="9" s="1"/>
  <c r="I30" i="9" a="1"/>
  <c r="I30" i="9" s="1"/>
  <c r="E30" i="9" a="1"/>
  <c r="E30" i="9" s="1"/>
  <c r="I29" i="9" a="1"/>
  <c r="I29" i="9" s="1"/>
  <c r="E29" i="9" a="1"/>
  <c r="E29" i="9" s="1"/>
  <c r="I28" i="9" a="1"/>
  <c r="I28" i="9" s="1"/>
  <c r="E28" i="9" a="1"/>
  <c r="E28" i="9" s="1"/>
  <c r="I27" i="9" a="1"/>
  <c r="I27" i="9" s="1"/>
  <c r="E27" i="9" a="1"/>
  <c r="E27" i="9" s="1"/>
  <c r="I25" i="9" a="1"/>
  <c r="I25" i="9" s="1"/>
  <c r="E25" i="9" a="1"/>
  <c r="E25" i="9" s="1"/>
  <c r="I24" i="9" a="1"/>
  <c r="I24" i="9" s="1"/>
  <c r="E24" i="9" a="1"/>
  <c r="E24" i="9" s="1"/>
  <c r="I23" i="9" a="1"/>
  <c r="I23" i="9" s="1"/>
  <c r="E23" i="9" a="1"/>
  <c r="E23" i="9" s="1"/>
  <c r="I22" i="9" a="1"/>
  <c r="I22" i="9" s="1"/>
  <c r="E22" i="9" a="1"/>
  <c r="E22" i="9" s="1"/>
  <c r="I18" i="9" a="1"/>
  <c r="I18" i="9" s="1"/>
  <c r="E18" i="9" a="1"/>
  <c r="E18" i="9" s="1"/>
  <c r="I17" i="9" a="1"/>
  <c r="I17" i="9" s="1"/>
  <c r="E17" i="9" a="1"/>
  <c r="E17" i="9" s="1"/>
  <c r="I16" i="9" a="1"/>
  <c r="I16" i="9" s="1"/>
  <c r="E16" i="9" a="1"/>
  <c r="E16" i="9" s="1"/>
  <c r="I15" i="9" a="1"/>
  <c r="I15" i="9" s="1"/>
  <c r="E15" i="9" a="1"/>
  <c r="E15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Pauline Amwony</author>
    <author>Daisy Zhang</author>
  </authors>
  <commentList>
    <comment ref="B172" authorId="0" shapeId="0" xr:uid="{8BF683D0-3E5E-466D-A363-A91D077EA93F}">
      <text>
        <r>
          <rPr>
            <sz val="8"/>
            <color indexed="81"/>
            <rFont val="arial"/>
            <family val="2"/>
          </rPr>
          <t>Includes: couple families with or without dependants or children. Couple families with labour force status not determined are not included.</t>
        </r>
      </text>
    </comment>
    <comment ref="B173" authorId="0" shapeId="0" xr:uid="{B261B6B2-8466-4FEB-B278-03058C7BE31B}">
      <text>
        <r>
          <rPr>
            <sz val="8"/>
            <color indexed="81"/>
            <rFont val="arial"/>
            <family val="2"/>
          </rPr>
          <t>Includes: couple families with or without dependants or children. Couple families with labour force status not determined are not included.</t>
        </r>
      </text>
    </comment>
    <comment ref="B174" authorId="0" shapeId="0" xr:uid="{5696E421-A9CD-40D3-B3DB-66BCC57DD353}">
      <text>
        <r>
          <rPr>
            <sz val="8"/>
            <color indexed="81"/>
            <rFont val="arial"/>
            <family val="2"/>
          </rPr>
          <t>Includes both partners employed.
Couple families with labour force status not determined are not included.</t>
        </r>
      </text>
    </comment>
    <comment ref="B175" authorId="1" shapeId="0" xr:uid="{C27ED0F1-30D7-4E6D-B27E-991C2D2F07C3}">
      <text>
        <r>
          <rPr>
            <sz val="8"/>
            <color indexed="81"/>
            <rFont val="arial"/>
            <family val="2"/>
          </rPr>
          <t>Couple families with labour force status not determined are not included.</t>
        </r>
      </text>
    </comment>
    <comment ref="B216" authorId="0" shapeId="0" xr:uid="{9BBD00E9-A15C-4298-B377-166744A5A4A9}">
      <text>
        <r>
          <rPr>
            <sz val="8"/>
            <color indexed="81"/>
            <rFont val="arial"/>
            <family val="2"/>
          </rPr>
          <t xml:space="preserve">Family of related individuals residing in the same household who are not a couple or one parent family, for example a brother and a sister.
</t>
        </r>
      </text>
    </comment>
    <comment ref="B223" authorId="0" shapeId="0" xr:uid="{F68D225D-E889-4F56-BF53-2AAE1D1BF281}">
      <text>
        <r>
          <rPr>
            <sz val="8"/>
            <color indexed="81"/>
            <rFont val="arial"/>
            <family val="2"/>
          </rPr>
          <t>Families where family head labour force status was unknown were a member of Australian defence force (Australian defence force are out of scope of the Labour Force Survey).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B17" authorId="0" shapeId="0" xr:uid="{00000000-0006-0000-01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7" authorId="0" shapeId="0" xr:uid="{00000000-0006-0000-01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7" authorId="0" shapeId="0" xr:uid="{00000000-0006-0000-01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7" authorId="0" shapeId="0" xr:uid="{00000000-0006-0000-01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8" authorId="0" shapeId="0" xr:uid="{00000000-0006-0000-01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8" authorId="0" shapeId="0" xr:uid="{00000000-0006-0000-01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8" authorId="0" shapeId="0" xr:uid="{00000000-0006-0000-01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8" authorId="0" shapeId="0" xr:uid="{00000000-0006-0000-01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8" authorId="0" shapeId="0" xr:uid="{00000000-0006-0000-01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8" authorId="0" shapeId="0" xr:uid="{00000000-0006-0000-01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8" authorId="0" shapeId="0" xr:uid="{00000000-0006-0000-01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8" authorId="0" shapeId="0" xr:uid="{00000000-0006-0000-01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20" authorId="0" shapeId="0" xr:uid="{00000000-0006-0000-01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20" authorId="0" shapeId="0" xr:uid="{00000000-0006-0000-01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20" authorId="0" shapeId="0" xr:uid="{00000000-0006-0000-01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20" authorId="0" shapeId="0" xr:uid="{00000000-0006-0000-01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44" authorId="0" shapeId="0" xr:uid="{8C181315-FD97-4F1A-BA8C-F315357A19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4" authorId="0" shapeId="0" xr:uid="{AEB7118F-9E17-4CE7-B9FD-E84B41DA69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44" authorId="0" shapeId="0" xr:uid="{4D0931FE-8074-41D1-8390-029C672F85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4" authorId="0" shapeId="0" xr:uid="{31999C86-D7D0-4D4C-9981-508FA058BC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4" authorId="0" shapeId="0" xr:uid="{5BBB9DB1-D55D-4DB8-AB98-D8FE586FF9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4" authorId="0" shapeId="0" xr:uid="{360ABB4A-A657-44A5-ADB9-7AD3BB7874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4" authorId="0" shapeId="0" xr:uid="{38BF06AC-0771-443A-A5BE-2097B2C635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4" authorId="0" shapeId="0" xr:uid="{2ECAA4D9-BB3C-4598-871E-5EE1295A42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4" authorId="0" shapeId="0" xr:uid="{430F46BE-E51A-44A9-8006-E9BB3C6F74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4" authorId="0" shapeId="0" xr:uid="{67E5EFC3-BE03-40A4-B00C-4996B34306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4" authorId="0" shapeId="0" xr:uid="{1E060203-B5E9-4835-9F72-69583CA8F8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4" authorId="0" shapeId="0" xr:uid="{21E7024A-4E32-4D5E-9973-84134DC2A0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4" authorId="0" shapeId="0" xr:uid="{BA9EBBF7-85E3-4C43-824C-F68F1B4C57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4" authorId="0" shapeId="0" xr:uid="{09EEBE43-DE78-4D13-BDB7-150CF98D28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4" authorId="0" shapeId="0" xr:uid="{CC46EC76-98A5-4FCB-8280-9726887190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4" authorId="0" shapeId="0" xr:uid="{749231B5-3577-4094-84EC-B37D9975F6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44" authorId="0" shapeId="0" xr:uid="{9A8574C6-1056-455C-BC6A-C89B1A505E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44" authorId="0" shapeId="0" xr:uid="{5B4732AB-960F-43EB-A1A6-BD1BD68085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4" authorId="0" shapeId="0" xr:uid="{8E09A055-DC2D-4353-AB68-454CC329D5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4" authorId="0" shapeId="0" xr:uid="{DCD4C596-D9E3-423D-ACAA-1AFF98DEBB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4" authorId="0" shapeId="0" xr:uid="{ACC08705-CA52-4906-BD90-7A8A021696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44" authorId="0" shapeId="0" xr:uid="{11ED0587-40C8-48A3-B488-28A5880EA1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44" authorId="0" shapeId="0" xr:uid="{5F731EA3-6A2A-4C17-9C5C-58EEF9B066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4" authorId="0" shapeId="0" xr:uid="{1E517A18-A844-43FA-9559-2C7947FF85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44" authorId="0" shapeId="0" xr:uid="{9FB42AEA-2DAC-4907-9314-EEB6922606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4" authorId="0" shapeId="0" xr:uid="{4A92A502-4568-43A8-8AB0-C25D577C8D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4" authorId="0" shapeId="0" xr:uid="{372FD929-FEC6-4DE7-8189-06C7FE9A61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4" authorId="0" shapeId="0" xr:uid="{68F65D69-2123-41C8-8B85-37AF067099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4" authorId="0" shapeId="0" xr:uid="{47A205B7-4DCC-4CB1-AF94-95B660767E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4" authorId="0" shapeId="0" xr:uid="{86CE5E05-653F-4652-ABA9-73408F374F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4" authorId="0" shapeId="0" xr:uid="{2AA52FB6-01E5-44E5-A3E4-B3D6CAFD33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5" authorId="0" shapeId="0" xr:uid="{FA80E8E6-8361-4930-AFD7-85CACE2BA8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5" authorId="0" shapeId="0" xr:uid="{2611372C-B6CF-4B81-95CE-45648322A0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5" authorId="0" shapeId="0" xr:uid="{AD545C31-9B76-4598-A434-A9FD81DB64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5" authorId="0" shapeId="0" xr:uid="{1A0A8F34-5E54-4480-8914-4BFE164FCC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5" authorId="0" shapeId="0" xr:uid="{7D1194B7-E11C-4215-8718-744A5FDC19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5" authorId="0" shapeId="0" xr:uid="{26B9EE9D-6505-4341-8D47-B56C358BF7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5" authorId="0" shapeId="0" xr:uid="{824F93BC-B8B0-423C-A42F-B918AA270D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5" authorId="0" shapeId="0" xr:uid="{F1FF0F50-FA47-434C-BA67-319E0645AC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5" authorId="0" shapeId="0" xr:uid="{66CB85DE-E888-40CA-9B92-BEDDB5CDFC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5" authorId="0" shapeId="0" xr:uid="{D98104F1-BF99-4059-943F-C1F60E4E0C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5" authorId="0" shapeId="0" xr:uid="{1752580D-4412-4925-9851-43E782CEB2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45" authorId="0" shapeId="0" xr:uid="{AE650BC8-6FF0-4AD1-A35F-877B162E6F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5" authorId="0" shapeId="0" xr:uid="{27A7663A-3B9C-4847-9F35-FE0A6F02E2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45" authorId="0" shapeId="0" xr:uid="{92E663EB-1C57-4B7A-912E-89487C5545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5" authorId="0" shapeId="0" xr:uid="{2732C1D5-7632-42E1-93DA-88E616D7CF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45" authorId="0" shapeId="0" xr:uid="{E7938123-C4F7-4077-8FD4-23CBF446F6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45" authorId="0" shapeId="0" xr:uid="{1E4D1BDF-4936-47FE-A3BF-8CB3F77CEC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45" authorId="0" shapeId="0" xr:uid="{7D8CC7DC-1D78-499A-B445-D4CF28BC62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5" authorId="0" shapeId="0" xr:uid="{9AE4B56B-0626-494D-9745-5BC9FAFF88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5" authorId="0" shapeId="0" xr:uid="{3C6D4CCF-1720-42FA-9FE8-EDFE4A7567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5" authorId="0" shapeId="0" xr:uid="{DD5EA3CB-138A-4B13-BD89-AB9D9472F0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5" authorId="0" shapeId="0" xr:uid="{6184C486-77C9-4212-A661-F93D74B36B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5" authorId="0" shapeId="0" xr:uid="{FBC0996B-9B0D-4D6E-9998-9A9407089C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45" authorId="0" shapeId="0" xr:uid="{77079716-0AF1-4FFA-B0E6-101C22C028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45" authorId="0" shapeId="0" xr:uid="{AED29624-4F6D-47CF-9607-C9AB795F8B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5" authorId="0" shapeId="0" xr:uid="{3034A7D6-AAE7-48A0-A06C-80FB15637F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45" authorId="0" shapeId="0" xr:uid="{C09DB748-842E-45BF-9481-96D8143F77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5" authorId="0" shapeId="0" xr:uid="{BE134C91-7B00-4FD5-BE60-4B82ABBC16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5" authorId="0" shapeId="0" xr:uid="{E0829AF1-C535-49EB-9C0F-5A8302C0AD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5" authorId="0" shapeId="0" xr:uid="{C04ED3FA-F859-45CA-B0A1-87E7E8F33F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5" authorId="0" shapeId="0" xr:uid="{8B8198CC-34B1-47D7-996D-ED393496A8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5" authorId="0" shapeId="0" xr:uid="{DD5B45EC-4106-436E-8D1F-DC1454B8E6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6" authorId="0" shapeId="0" xr:uid="{0C56CB83-E99D-4D79-94E7-66A14B349C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6" authorId="0" shapeId="0" xr:uid="{C446B524-1C06-49DE-B910-983D315026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6" authorId="0" shapeId="0" xr:uid="{493AF882-7D28-4DBE-8F4F-152CD519B3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6" authorId="0" shapeId="0" xr:uid="{E09B5149-CB01-4743-8FBC-6E3177D505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6" authorId="0" shapeId="0" xr:uid="{2E26B3D3-4E90-4FC9-B001-B2A8D2E920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6" authorId="0" shapeId="0" xr:uid="{6810AE09-A386-4245-8854-AD425B4715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6" authorId="0" shapeId="0" xr:uid="{F78DE716-1D0B-4B6B-BE6A-5A8A592C03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6" authorId="0" shapeId="0" xr:uid="{C9B36008-A079-4022-9BC1-33098FA340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46" authorId="0" shapeId="0" xr:uid="{DF64D454-C7BA-4C63-8536-864F2E34BE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6" authorId="0" shapeId="0" xr:uid="{3FC1B6A8-329C-471F-88CF-FC3F3EE182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6" authorId="0" shapeId="0" xr:uid="{341ECD4A-E365-4FDE-A9B7-2F16110198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6" authorId="0" shapeId="0" xr:uid="{F02DD369-421D-414B-8479-F100DBD30E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6" authorId="0" shapeId="0" xr:uid="{22B8341A-3594-44FC-895E-24E65F5936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6" authorId="0" shapeId="0" xr:uid="{1EB4A389-909B-42A0-B54B-E013CC635B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46" authorId="0" shapeId="0" xr:uid="{D0610EE9-6F5A-47E1-8594-7B8775111E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6" authorId="0" shapeId="0" xr:uid="{6FE2451C-AEF5-4E5D-94BC-C0AC3A39B6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46" authorId="0" shapeId="0" xr:uid="{1C5B79E2-E1F0-495A-BE17-FAF3383E78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6" authorId="0" shapeId="0" xr:uid="{6E4713E8-FC15-403E-A5DA-A7BD033AB2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6" authorId="0" shapeId="0" xr:uid="{16046B9D-0BE6-48FA-9484-73B15BB517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46" authorId="0" shapeId="0" xr:uid="{4FEDE91E-2A50-4682-BBDD-D09A22F787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46" authorId="0" shapeId="0" xr:uid="{5941F115-B5C5-429D-8171-6BA4DBEC82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6" authorId="0" shapeId="0" xr:uid="{1A1E5B76-8C3D-4ADF-A516-DD4958C624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46" authorId="0" shapeId="0" xr:uid="{782A8BF5-A45D-4FB6-8B91-C91760DDE3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6" authorId="0" shapeId="0" xr:uid="{38707529-7E54-47E5-BBAC-F9BDF68474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6" authorId="0" shapeId="0" xr:uid="{76A8E949-B4C9-4A09-82C4-46101C05D8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6" authorId="0" shapeId="0" xr:uid="{437367A3-C9B6-4007-8D38-8365015CA3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6" authorId="0" shapeId="0" xr:uid="{74DC0F49-1158-492C-BB16-66D1BC552A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6" authorId="0" shapeId="0" xr:uid="{D10FE790-3711-4567-BD91-3F87578CB6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6" authorId="0" shapeId="0" xr:uid="{3DFECD80-81F3-40AC-90D3-07FCD27718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6" authorId="0" shapeId="0" xr:uid="{82918120-C5FF-4463-A1C7-95EDC8D440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46" authorId="0" shapeId="0" xr:uid="{62F7B532-B50F-4864-83A0-75EB3E9632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6" authorId="0" shapeId="0" xr:uid="{7EBFB0BB-61B7-4001-B0C8-C728FA548D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46" authorId="0" shapeId="0" xr:uid="{2040F0D0-8962-44D1-87E9-09021F1147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6" authorId="0" shapeId="0" xr:uid="{5F5631A2-8FDA-441C-97C1-6913EAACC5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46" authorId="0" shapeId="0" xr:uid="{35A99ED0-E5A0-44D0-A64C-E4346EDC8B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6" authorId="0" shapeId="0" xr:uid="{AE827DEE-99AC-4FDF-A150-C8FF8A7AC0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6" authorId="0" shapeId="0" xr:uid="{0DEA95D9-F2F0-463A-BF7E-9BD55A472D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6" authorId="0" shapeId="0" xr:uid="{8AE2EA21-FA48-47EC-928E-DA794CA2C0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7" authorId="0" shapeId="0" xr:uid="{AC79DC6A-AF0D-4494-9ADA-F87D923964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7" authorId="0" shapeId="0" xr:uid="{1E14F769-DD95-4594-8914-671841C10C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7" authorId="0" shapeId="0" xr:uid="{9113E473-E765-40EE-83EA-F76DF7D0BA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7" authorId="0" shapeId="0" xr:uid="{83CE74D4-6C7E-4D77-9A07-4216AEA3AF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7" authorId="0" shapeId="0" xr:uid="{14713F71-BD35-42A2-8152-F2C7766EBF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7" authorId="0" shapeId="0" xr:uid="{84AF3BC3-A1F7-478D-AF99-6723B67405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7" authorId="0" shapeId="0" xr:uid="{E9447E97-BF00-4106-A062-556F0A6521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7" authorId="0" shapeId="0" xr:uid="{0E4221F8-14E6-45C6-9B03-088E33A839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7" authorId="0" shapeId="0" xr:uid="{7FB90A10-F98C-49BA-8C0C-EDD02F399A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7" authorId="0" shapeId="0" xr:uid="{227E328F-0D57-4670-A054-64FD01118B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7" authorId="0" shapeId="0" xr:uid="{E97CCDB0-DF6A-476D-9B7E-BEA2E82D7C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7" authorId="0" shapeId="0" xr:uid="{324CD7C4-9AE6-4A09-A020-C5636E58D6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7" authorId="0" shapeId="0" xr:uid="{A8D13E02-93CC-4BEA-BEAD-2A8FF98888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7" authorId="0" shapeId="0" xr:uid="{C1BC5DF4-EC62-459F-A6DD-B8E57403ED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47" authorId="0" shapeId="0" xr:uid="{46F25C2D-076F-4416-9A7A-15C0242A88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7" authorId="0" shapeId="0" xr:uid="{76B0F1B0-1CE9-4556-8DD4-A970CB2431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47" authorId="0" shapeId="0" xr:uid="{68A482F0-71DA-47F4-B12A-3684F74964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47" authorId="0" shapeId="0" xr:uid="{91F9B100-8133-48A2-9B6C-353B83DB49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47" authorId="0" shapeId="0" xr:uid="{35B70310-0DD4-4601-BBA1-A5F3E5991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7" authorId="0" shapeId="0" xr:uid="{8B6E4268-6D85-4140-A298-A265679AE5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7" authorId="0" shapeId="0" xr:uid="{9D364B05-A5B5-4096-A7BA-BB84AF0607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7" authorId="0" shapeId="0" xr:uid="{7BF1F992-4798-4711-999B-3F6E4BA68C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7" authorId="0" shapeId="0" xr:uid="{1D3C9638-6D41-4042-A3B2-F9A9822DBA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47" authorId="0" shapeId="0" xr:uid="{FCD47F3F-1752-4E86-B1B1-7A88E9DA33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7" authorId="0" shapeId="0" xr:uid="{412E354F-8F76-4E03-86D6-A2A54A2E1B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7" authorId="0" shapeId="0" xr:uid="{0DC515F2-50AC-4C33-8D69-A3D662367D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47" authorId="0" shapeId="0" xr:uid="{9CE32F33-B349-4263-B927-80DF2A6340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47" authorId="0" shapeId="0" xr:uid="{253632C4-C9F7-491C-8229-A5E2809E5E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7" authorId="0" shapeId="0" xr:uid="{828AE8EC-50F0-4A81-97CF-BC329D52AC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7" authorId="0" shapeId="0" xr:uid="{A6B2E708-CE7C-4330-AF01-D18A42FF07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7" authorId="0" shapeId="0" xr:uid="{B39F113A-EAF9-465A-8A15-A2EFCE4ABB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7" authorId="0" shapeId="0" xr:uid="{05486F7F-1F2B-4FDE-AF9D-BA25657E79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7" authorId="0" shapeId="0" xr:uid="{55679973-4220-44AF-982C-0AA25B6AB3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7" authorId="0" shapeId="0" xr:uid="{8DF4E6C6-DC58-4782-89E2-97CF29CCA4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8" authorId="0" shapeId="0" xr:uid="{C07554EC-2616-4BDC-8206-3753DE6AD7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8" authorId="0" shapeId="0" xr:uid="{72E68BCB-BD5B-4EF6-A747-AE4B339715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8" authorId="0" shapeId="0" xr:uid="{51C58D5B-05BF-4944-B6EB-07AC48F027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8" authorId="0" shapeId="0" xr:uid="{4022569A-98E7-48B9-8F76-4A1E9D0416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8" authorId="0" shapeId="0" xr:uid="{A9104FBC-CAF2-4643-91EE-740F70F7B9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8" authorId="0" shapeId="0" xr:uid="{D675CFC9-549C-4B1E-AA3B-77134CCA6E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8" authorId="0" shapeId="0" xr:uid="{4025DACC-3A38-4E32-84A2-DE2DC73851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48" authorId="0" shapeId="0" xr:uid="{5DE750EB-8892-47DC-B292-68ABA0201F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48" authorId="0" shapeId="0" xr:uid="{E71B09F3-B3C1-4825-A52D-8D63EA497F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48" authorId="0" shapeId="0" xr:uid="{F3CA12FC-AE26-451E-ADEA-4B0AAA4DF2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8" authorId="0" shapeId="0" xr:uid="{4BEB2D0D-BF08-4F26-830A-5872C197C6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8" authorId="0" shapeId="0" xr:uid="{1BD1CEE3-2561-4B75-AFD5-685BBF4AE0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8" authorId="0" shapeId="0" xr:uid="{B3CA7323-E0F1-4660-BBE3-4D526CA175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8" authorId="0" shapeId="0" xr:uid="{FB4A725C-F2B7-4D9B-85C5-6A378336C0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8" authorId="0" shapeId="0" xr:uid="{5694134C-F652-490E-BFFB-5C089BCADD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8" authorId="0" shapeId="0" xr:uid="{5852E16F-2726-42AC-A00B-CC4F35BE34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8" authorId="0" shapeId="0" xr:uid="{1A83139F-6607-43F2-9C2A-BACADB05EB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8" authorId="0" shapeId="0" xr:uid="{F6D4F039-0270-4EA1-917F-380140605B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48" authorId="0" shapeId="0" xr:uid="{7E9ECCA4-43ED-4908-BF12-7E3785792C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48" authorId="0" shapeId="0" xr:uid="{B6D2D530-295F-44CE-B468-5626ECC0DD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48" authorId="0" shapeId="0" xr:uid="{C9FB0FD3-B588-4ECF-A6A4-67F6563E2C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8" authorId="0" shapeId="0" xr:uid="{28863D13-6C30-4881-B3F7-B6877062C0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8" authorId="0" shapeId="0" xr:uid="{A4611485-5F07-48DA-8F71-C103B62A04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8" authorId="0" shapeId="0" xr:uid="{3C274A44-6BC9-4E0F-8DEF-778DB1B876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8" authorId="0" shapeId="0" xr:uid="{41B390AC-990F-45DE-93D0-B6CA302AEE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48" authorId="0" shapeId="0" xr:uid="{0D59D874-7935-4E67-A41B-5999E989DC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48" authorId="0" shapeId="0" xr:uid="{EF71A73F-FB98-4306-B0C2-5A74BA2B3C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48" authorId="0" shapeId="0" xr:uid="{10281A4C-C7C9-4DE6-A0EF-7833097423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48" authorId="0" shapeId="0" xr:uid="{ACA6C3F3-A917-4D0C-B0CD-BA53A0F163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48" authorId="0" shapeId="0" xr:uid="{23827478-1ABB-4AC7-9B2B-0C750F4434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48" authorId="0" shapeId="0" xr:uid="{9405BD1A-70A5-4CE2-BC47-DD525F260A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8" authorId="0" shapeId="0" xr:uid="{C2410149-F802-4917-B177-85FA8B38D3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48" authorId="0" shapeId="0" xr:uid="{6073A231-F417-40BC-AF16-2327E8C6F7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8" authorId="0" shapeId="0" xr:uid="{6C14E941-A429-4860-8518-F7420B618B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8" authorId="0" shapeId="0" xr:uid="{6FB2C998-64BF-4CD3-984C-FBB6C7C9AB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8" authorId="0" shapeId="0" xr:uid="{6000F948-7751-415A-8889-F06305252B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8" authorId="0" shapeId="0" xr:uid="{41D50386-45DB-4F7C-BA2B-31CF990053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9" authorId="0" shapeId="0" xr:uid="{76D71DBC-1A9F-4902-8467-A8BD00CF24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9" authorId="0" shapeId="0" xr:uid="{13AC3D83-1B0C-4924-9C1A-56E1327993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9" authorId="0" shapeId="0" xr:uid="{CE194B14-2C94-4887-94BA-7F68ABE693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9" authorId="0" shapeId="0" xr:uid="{B04264C7-8850-42B2-A71E-3676F65A95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9" authorId="0" shapeId="0" xr:uid="{CE97FD25-3D28-461C-8CA4-8B9F863BCB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9" authorId="0" shapeId="0" xr:uid="{83C19D5F-CB71-4297-8B49-9BC3B9EF6B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9" authorId="0" shapeId="0" xr:uid="{6E929674-1170-4B86-A9B6-212B42136B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9" authorId="0" shapeId="0" xr:uid="{320C5F3B-1A69-4EC7-B1EC-943A793A14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9" authorId="0" shapeId="0" xr:uid="{7B38BD55-833C-40E0-88BC-E9DEA91AAE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49" authorId="0" shapeId="0" xr:uid="{3972570F-DC4D-495C-B8F9-6F51604A8B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9" authorId="0" shapeId="0" xr:uid="{50F87095-4C7C-403C-BE5F-886E6F7420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49" authorId="0" shapeId="0" xr:uid="{A77479A8-4597-4B57-A6F3-64A44965AE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9" authorId="0" shapeId="0" xr:uid="{F5F31800-E5D5-48FB-8637-5C586728B4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9" authorId="0" shapeId="0" xr:uid="{9C1F41D1-1118-4575-B1BC-A1325A2424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9" authorId="0" shapeId="0" xr:uid="{400DFA92-B319-44B7-8D2D-BD068C94A9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9" authorId="0" shapeId="0" xr:uid="{9117A7ED-0C69-4AD0-A0FF-78F9A8F393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9" authorId="0" shapeId="0" xr:uid="{AA29FDC9-FDF0-41EC-94D3-41954834F1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49" authorId="0" shapeId="0" xr:uid="{21CD00C3-5630-41B6-AC77-12045BEBFE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49" authorId="0" shapeId="0" xr:uid="{92B1F43F-109A-469F-9381-E486A5633B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49" authorId="0" shapeId="0" xr:uid="{EB42AEE9-8C9A-4187-A25C-E8CD898868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49" authorId="0" shapeId="0" xr:uid="{A43ECDCF-4221-4A39-94D5-B5BE558284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9" authorId="0" shapeId="0" xr:uid="{85ED6CDC-4242-48BC-8BC6-B0A21448F4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49" authorId="0" shapeId="0" xr:uid="{563F198B-5B66-4452-93D9-7714B38545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9" authorId="0" shapeId="0" xr:uid="{B5DC9FD9-6740-489B-83CD-248427D274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9" authorId="0" shapeId="0" xr:uid="{AFFDF194-3704-4351-9CF1-64321C28DB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9" authorId="0" shapeId="0" xr:uid="{B9037B19-0210-4BB6-B5FB-BCB78EFC28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9" authorId="0" shapeId="0" xr:uid="{DABFAE92-29FD-4AE2-9A4E-D58324C230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9" authorId="0" shapeId="0" xr:uid="{24E4264F-EDDA-467C-84E1-EEFDB6E200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9" authorId="0" shapeId="0" xr:uid="{152B3202-5BFD-4DCB-804A-125FB43DDD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49" authorId="0" shapeId="0" xr:uid="{C5758A5D-965E-421F-BFC1-950C3C211E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49" authorId="0" shapeId="0" xr:uid="{3AE4B124-CA0E-4039-8779-633988897A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49" authorId="0" shapeId="0" xr:uid="{615C29FA-C403-4ABF-B1B3-A8EE43564F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9" authorId="0" shapeId="0" xr:uid="{6330ED38-39B1-41D8-9203-51C698E013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9" authorId="0" shapeId="0" xr:uid="{FA21EDE1-20BE-4563-A08D-C0DFB42527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9" authorId="0" shapeId="0" xr:uid="{13DB91AD-E10D-43F2-9D64-16C066DE7C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9" authorId="0" shapeId="0" xr:uid="{E19433EC-A630-44CA-B8CE-AE953B564F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49" authorId="0" shapeId="0" xr:uid="{8C5621BD-C324-4E29-A565-3081C2362C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9" authorId="0" shapeId="0" xr:uid="{121CDB81-9333-473F-AAF2-EB2DD981EA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50" authorId="0" shapeId="0" xr:uid="{5E5DB291-0A32-4D7E-A408-66F6680770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0" authorId="0" shapeId="0" xr:uid="{EF359622-C05F-4A04-AE4D-AA734D02F1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0" authorId="0" shapeId="0" xr:uid="{BED20854-A470-4EA7-83D5-6C770A3366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0" authorId="0" shapeId="0" xr:uid="{47C1F710-3A9E-42C5-BF3C-E1C9108CD7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0" authorId="0" shapeId="0" xr:uid="{BC969794-A49C-4532-8250-10FCDA5820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0" authorId="0" shapeId="0" xr:uid="{FF602F3A-A5E9-456B-B3D9-25870B1424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0" authorId="0" shapeId="0" xr:uid="{04D491F1-6359-4962-A434-14121B841E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0" authorId="0" shapeId="0" xr:uid="{70294F76-24E0-4004-AA0B-A70806E320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0" authorId="0" shapeId="0" xr:uid="{938A1735-3757-4930-8E6D-9679B6E400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0" authorId="0" shapeId="0" xr:uid="{69F3B7C5-18C4-44E8-8C70-8A38979C36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0" authorId="0" shapeId="0" xr:uid="{A42C3E78-EC51-4130-8BAF-D666C464F7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0" authorId="0" shapeId="0" xr:uid="{98ECC872-33DF-4CF7-81D3-FAED1092F0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0" authorId="0" shapeId="0" xr:uid="{F27A9370-9994-4CD3-92E7-1C95246FF4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0" authorId="0" shapeId="0" xr:uid="{AE6480D1-B16A-4CA6-BBA0-A6CA6FDB95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0" authorId="0" shapeId="0" xr:uid="{D70DA360-3406-4C6C-ADE3-1680509B9E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0" authorId="0" shapeId="0" xr:uid="{781A5872-6675-4D52-A3FD-FAC08859C5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50" authorId="0" shapeId="0" xr:uid="{9CF6217F-7A9E-497D-A142-83115FFC75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0" authorId="0" shapeId="0" xr:uid="{CF3B60B3-19C7-4260-A28F-FF6680CC23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0" authorId="0" shapeId="0" xr:uid="{0D2F809A-B78D-4E56-BFA1-8E7BAB36FB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0" authorId="0" shapeId="0" xr:uid="{970B20E1-A0FD-47A2-8362-4EF7149634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0" authorId="0" shapeId="0" xr:uid="{697D5CF4-4149-43E7-9F94-92B033AB6F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0" authorId="0" shapeId="0" xr:uid="{CF02C25F-CD9C-4420-8E0E-DF2530767D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0" authorId="0" shapeId="0" xr:uid="{95AAD0B1-612F-4246-B4D8-0FA314B3DD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0" authorId="0" shapeId="0" xr:uid="{CBC31D32-3268-4813-93B0-12CBB4A94C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0" authorId="0" shapeId="0" xr:uid="{309BB3CD-FE53-40A4-925B-264B9C9FFC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0" authorId="0" shapeId="0" xr:uid="{F31FA824-CEA8-4715-B728-C6AC28FE8A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0" authorId="0" shapeId="0" xr:uid="{5A2E537A-F5F4-4A97-BE67-76B782DB4D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0" authorId="0" shapeId="0" xr:uid="{7A7A9BE5-4FDB-4943-8F74-DB2D753260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0" authorId="0" shapeId="0" xr:uid="{A1BCD565-EBA4-40F7-9358-2B1805BC67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50" authorId="0" shapeId="0" xr:uid="{1996DFB1-753C-40EE-AF6E-7223790033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0" authorId="0" shapeId="0" xr:uid="{DDCAEEFC-B047-4A43-9E96-F54A0E71BC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0" authorId="0" shapeId="0" xr:uid="{866CEC1F-99C5-470A-ACD3-23C80096D4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0" authorId="0" shapeId="0" xr:uid="{909686D9-67F3-4808-AE67-9AC07E6130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0" authorId="0" shapeId="0" xr:uid="{BD443FB6-E257-4565-A5B0-0A55F59A0B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0" authorId="0" shapeId="0" xr:uid="{2069DDBE-6864-4E50-896B-23B06E1E05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0" authorId="0" shapeId="0" xr:uid="{24A9299F-5CE1-4E89-8688-42FCE8458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1" authorId="0" shapeId="0" xr:uid="{F08C64D8-983C-4069-B23D-5FFC7CA4CF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1" authorId="0" shapeId="0" xr:uid="{1E2761A0-74BE-49CB-AA2B-3CD5F2C634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1" authorId="0" shapeId="0" xr:uid="{60BFD664-B92E-4C18-903C-B8FC19A0E0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1" authorId="0" shapeId="0" xr:uid="{10DD9EB5-6A3F-40DB-B8F7-B9BCE1CD7F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1" authorId="0" shapeId="0" xr:uid="{80FF88AC-EDE2-45E4-8BA7-0839E577CF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1" authorId="0" shapeId="0" xr:uid="{3F35EAA9-971A-4EFD-91A7-DDAF1DD839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1" authorId="0" shapeId="0" xr:uid="{08D8682E-255C-4458-8583-4E830E88E2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1" authorId="0" shapeId="0" xr:uid="{950639B6-DAA6-4DBE-A0DD-8DE4792CCA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1" authorId="0" shapeId="0" xr:uid="{275D59D8-2239-401F-BBC2-1D9A78F7F0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1" authorId="0" shapeId="0" xr:uid="{6A04133F-A681-432A-A855-B9A0ADE4D3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1" authorId="0" shapeId="0" xr:uid="{D7149DED-6F85-4236-9ED0-F20E8F4D05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1" authorId="0" shapeId="0" xr:uid="{26FE7242-B730-4106-AC34-7DDE49E22B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1" authorId="0" shapeId="0" xr:uid="{32DE469F-18C0-4AB7-BAEE-FBA35838BB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1" authorId="0" shapeId="0" xr:uid="{46E79018-057E-4FF5-91B1-0855D43C49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1" authorId="0" shapeId="0" xr:uid="{53FA38AD-21FE-4E49-BBD4-FAC20305DC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1" authorId="0" shapeId="0" xr:uid="{A9EE67B8-47C6-493D-8C94-51E97DAA05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1" authorId="0" shapeId="0" xr:uid="{CBD6124D-0066-494E-AAD3-9AD8BE8270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1" authorId="0" shapeId="0" xr:uid="{A4A063F0-9D33-4268-BE89-FF865ECA69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1" authorId="0" shapeId="0" xr:uid="{87846383-1D13-4680-B6DC-FE790A2739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1" authorId="0" shapeId="0" xr:uid="{680A5239-8FBF-4B65-8BC0-CD0EBA7CF2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1" authorId="0" shapeId="0" xr:uid="{BA3C0D24-A5DB-416F-AD66-9EFEDA9050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1" authorId="0" shapeId="0" xr:uid="{FD0EF332-0033-46DA-A571-C6FF608BE8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1" authorId="0" shapeId="0" xr:uid="{F2A86328-5B6C-4061-98B1-FE1745946D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1" authorId="0" shapeId="0" xr:uid="{55D047C3-F5B5-405E-AEF5-2B7CD7168A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1" authorId="0" shapeId="0" xr:uid="{A4F8F3C2-0A93-4E15-A76A-3C2D781FB1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1" authorId="0" shapeId="0" xr:uid="{97C41765-D4AE-405B-B78F-7098D6B18D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1" authorId="0" shapeId="0" xr:uid="{4643345B-D92A-4F31-9332-D00AE07D92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1" authorId="0" shapeId="0" xr:uid="{D945B753-5D7A-4F47-A6CF-C5EBDF4B0F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1" authorId="0" shapeId="0" xr:uid="{71DD67D6-1717-48B1-B5E1-FC7ABE8AAD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1" authorId="0" shapeId="0" xr:uid="{182617EB-2185-49AA-983E-FB2B0EF6DC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51" authorId="0" shapeId="0" xr:uid="{3D4F602C-29C6-4B6B-95CE-10218FBF03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1" authorId="0" shapeId="0" xr:uid="{5B609513-2C6D-464F-BD3B-4B83F1CDCA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1" authorId="0" shapeId="0" xr:uid="{068BB925-344D-436C-A294-A1881B5E54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1" authorId="0" shapeId="0" xr:uid="{4F38F77B-8A5B-40EF-8F8E-FE3CCD5107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1" authorId="0" shapeId="0" xr:uid="{F63F6C72-0DEE-40AB-BE2E-23A96498BE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1" authorId="0" shapeId="0" xr:uid="{38AA7503-3BB3-431E-9AF1-6F6848EC9C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1" authorId="0" shapeId="0" xr:uid="{2BC14A10-EE6D-4568-A7A1-5B8F5087C3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1" authorId="0" shapeId="0" xr:uid="{2CE29972-C537-446B-8329-95B77AEE61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2" authorId="0" shapeId="0" xr:uid="{10D2090B-315C-4C53-B8F9-85668EA952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2" authorId="0" shapeId="0" xr:uid="{F0027269-FB94-4CAF-90C4-EF6B65A4C1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2" authorId="0" shapeId="0" xr:uid="{2BE8A082-7262-4B43-AA79-40F07B2571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2" authorId="0" shapeId="0" xr:uid="{E76E9F50-6E79-44C9-AF9A-275CD1CD13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2" authorId="0" shapeId="0" xr:uid="{888DA167-9DF7-4A6B-BA98-0ACFEA3202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2" authorId="0" shapeId="0" xr:uid="{3D1B99E8-7CE6-4227-8366-03344B063C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2" authorId="0" shapeId="0" xr:uid="{87DA17A5-63F3-4624-9364-7B91ED6778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2" authorId="0" shapeId="0" xr:uid="{050CE241-EB35-4622-83F5-797FDF7991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2" authorId="0" shapeId="0" xr:uid="{8334FCAD-A791-446F-82CA-F3B893A566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2" authorId="0" shapeId="0" xr:uid="{48DE4B8A-5F30-42F3-9FEF-8C80ED3D74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2" authorId="0" shapeId="0" xr:uid="{32A6684C-3F0D-45C0-B028-B6024DF5E9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2" authorId="0" shapeId="0" xr:uid="{0799F500-BB70-42FF-B0F8-9F482E8687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2" authorId="0" shapeId="0" xr:uid="{6684F829-B2C1-4836-9D3B-998F0B6D20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2" authorId="0" shapeId="0" xr:uid="{0FFC9007-4071-4C41-BBC8-33794E4CCA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2" authorId="0" shapeId="0" xr:uid="{96A9F7D5-5740-4730-8242-B8AB469107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2" authorId="0" shapeId="0" xr:uid="{3E21C276-C31A-4BF8-849C-23697481F0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2" authorId="0" shapeId="0" xr:uid="{3073DF1C-1F7E-41DE-8D0C-5CA3ACCCF4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2" authorId="0" shapeId="0" xr:uid="{0648FBFB-0A21-4CA9-965C-F864D10B61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2" authorId="0" shapeId="0" xr:uid="{94830384-6152-4C53-98B3-4839085500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2" authorId="0" shapeId="0" xr:uid="{432E937F-56EF-407A-8112-7ACEC640F8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2" authorId="0" shapeId="0" xr:uid="{5A313708-D1EF-4E3D-91E1-E143BB11C3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52" authorId="0" shapeId="0" xr:uid="{040B2FC9-CD4C-46DE-8D23-70457A527D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52" authorId="0" shapeId="0" xr:uid="{405C3238-E541-478C-BBE8-27270D146D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2" authorId="0" shapeId="0" xr:uid="{C79A3C95-8895-47B4-8EA6-ABBA35287B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2" authorId="0" shapeId="0" xr:uid="{3CA57623-2BFF-4C5F-9EB6-F18610EACA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2" authorId="0" shapeId="0" xr:uid="{7F9E3928-EB19-4371-BF5C-0894BAB74B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2" authorId="0" shapeId="0" xr:uid="{7E3E16B7-B515-4F1B-AB82-2DC9FB595E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2" authorId="0" shapeId="0" xr:uid="{B8875D6F-4B7C-4FDB-BF87-4C55E34C40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2" authorId="0" shapeId="0" xr:uid="{1C12EE30-BB0C-48B3-8C96-F984672FC4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3" authorId="0" shapeId="0" xr:uid="{304B5BB6-C9B3-491C-8DA0-29EACE2560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3" authorId="0" shapeId="0" xr:uid="{EF6E5DBD-6280-4476-8C5A-AD2B79BC09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3" authorId="0" shapeId="0" xr:uid="{1D5E7582-5E1E-478D-9D8D-5BD5E79E7D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3" authorId="0" shapeId="0" xr:uid="{E2AE4952-285D-4023-9B21-8A6C51705B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3" authorId="0" shapeId="0" xr:uid="{475C639C-27D0-4F89-B53F-06F7C7CB77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3" authorId="0" shapeId="0" xr:uid="{E2EEAA7C-DDAA-40C6-BDAC-ED3B821C82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3" authorId="0" shapeId="0" xr:uid="{29B7C56C-6758-4FA7-BED5-A596D9E4CE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3" authorId="0" shapeId="0" xr:uid="{680EC101-6683-4A9E-B35A-4C61429CB2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3" authorId="0" shapeId="0" xr:uid="{327E983F-B141-4CB2-A1B2-25CF40EA00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3" authorId="0" shapeId="0" xr:uid="{3D044CA1-9276-4F84-BA0F-41E66C1939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3" authorId="0" shapeId="0" xr:uid="{7AA6479A-1574-4C62-B896-D14EBE43BE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3" authorId="0" shapeId="0" xr:uid="{16115FC7-53A4-42CE-94A6-2BA14AEC40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3" authorId="0" shapeId="0" xr:uid="{5E3FFE64-7E2A-4EF7-81F6-18974D9C42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3" authorId="0" shapeId="0" xr:uid="{39181861-EDC9-46E2-9C05-D984245A15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3" authorId="0" shapeId="0" xr:uid="{43D9D2D3-44BB-4B59-B5F3-845E7AE351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3" authorId="0" shapeId="0" xr:uid="{BD66089A-F886-42EA-B608-B00773006E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3" authorId="0" shapeId="0" xr:uid="{86F34E8D-0861-4204-A2C7-A690148757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3" authorId="0" shapeId="0" xr:uid="{AC019E59-7D36-4BB7-A783-3EAF76CC27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3" authorId="0" shapeId="0" xr:uid="{4C3CBC4E-B826-4E36-9207-D4CCD75B60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3" authorId="0" shapeId="0" xr:uid="{D8539B3E-ED1B-4CD8-B02D-470DE5FEA4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3" authorId="0" shapeId="0" xr:uid="{9A579207-DC9D-494B-ABAF-AADF893FBB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3" authorId="0" shapeId="0" xr:uid="{E85AE2B8-7097-4BCB-A5B9-873EB07B00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3" authorId="0" shapeId="0" xr:uid="{586F8200-FBE5-4B63-B732-F8F88EEA88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3" authorId="0" shapeId="0" xr:uid="{DA1F0313-80A2-40D0-8F92-3B1D84E3F3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3" authorId="0" shapeId="0" xr:uid="{DA1B8CE3-C3A2-4D13-97E6-C6462C4CE8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53" authorId="0" shapeId="0" xr:uid="{7645DD5D-203B-48CE-B4F4-1B0F1361DD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3" authorId="0" shapeId="0" xr:uid="{4D64B863-7A97-464E-B589-25D610E6C9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3" authorId="0" shapeId="0" xr:uid="{997C9468-FE94-4DB4-869C-D4E36BC034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3" authorId="0" shapeId="0" xr:uid="{BE458C16-7E50-447D-B45D-5FA1167281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3" authorId="0" shapeId="0" xr:uid="{9AEFE405-4C31-4315-AA4E-14ACBD20D7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3" authorId="0" shapeId="0" xr:uid="{EEF508B2-7EDD-4F79-9FF2-F4DE0DD484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4" authorId="0" shapeId="0" xr:uid="{A65DEFD3-301D-4A49-A589-87E3019C19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4" authorId="0" shapeId="0" xr:uid="{8BFDF929-A971-4F01-B218-A18B51CF51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54" authorId="0" shapeId="0" xr:uid="{5DE9651D-9DEA-45F0-914E-A13E484E55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4" authorId="0" shapeId="0" xr:uid="{C2AC44A2-01F0-4CFC-A1C4-1BFA9006E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4" authorId="0" shapeId="0" xr:uid="{8658DDC5-46EF-4B0C-A6FF-88AB90536E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4" authorId="0" shapeId="0" xr:uid="{EC25D27F-6471-4F7E-A421-1C07F2D391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4" authorId="0" shapeId="0" xr:uid="{8788FAD9-7869-4532-A902-8A49DA18A3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4" authorId="0" shapeId="0" xr:uid="{BC0FF9A6-6B99-437D-8385-D59E39B6DC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4" authorId="0" shapeId="0" xr:uid="{CC820A3A-D1F8-45ED-915D-00B0464266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4" authorId="0" shapeId="0" xr:uid="{B352C297-B8F2-41E4-9B99-7DF256F37E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4" authorId="0" shapeId="0" xr:uid="{7F1B1D84-57ED-4EF1-9008-02D1E17BFC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4" authorId="0" shapeId="0" xr:uid="{0FC96297-987F-4798-AD14-01081818D2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4" authorId="0" shapeId="0" xr:uid="{0358D042-726D-4298-9999-E843694BCA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4" authorId="0" shapeId="0" xr:uid="{D2D5A21D-B13D-4852-AB9E-3D821B579C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4" authorId="0" shapeId="0" xr:uid="{EED0F682-FA41-456C-8D43-166D612DB0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4" authorId="0" shapeId="0" xr:uid="{36EF871F-7C48-4A0C-A4FE-AEFDB508B3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4" authorId="0" shapeId="0" xr:uid="{3E222268-1828-4C11-8405-EBBBEA7A5B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4" authorId="0" shapeId="0" xr:uid="{7BDC907E-DF4D-494D-8951-78A5E1EB01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4" authorId="0" shapeId="0" xr:uid="{4D0E0D87-BFD4-4AC5-95C8-9FBF00AC0D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4" authorId="0" shapeId="0" xr:uid="{E26327FC-02E7-40CF-9552-922D538985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4" authorId="0" shapeId="0" xr:uid="{49358D09-C50C-4ED6-B073-3EF25B994C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4" authorId="0" shapeId="0" xr:uid="{A22BEAF0-E81C-4ED0-A308-36A1615AC2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4" authorId="0" shapeId="0" xr:uid="{C20E3127-08AF-4C35-9FB6-65F1F86099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54" authorId="0" shapeId="0" xr:uid="{86722942-21CC-412A-B66C-9ECBB7C89F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4" authorId="0" shapeId="0" xr:uid="{BCD09A88-0D99-4DA8-AF1D-91AFE1670F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4" authorId="0" shapeId="0" xr:uid="{F5E420DB-8180-46C3-9186-1A46E58C52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4" authorId="0" shapeId="0" xr:uid="{AEAA0B77-2298-4A99-9178-68A74FC783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4" authorId="0" shapeId="0" xr:uid="{07A88A4A-2ECC-4049-BB14-F1A9E7FDE4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4" authorId="0" shapeId="0" xr:uid="{7C39053E-99D5-42DE-8D37-6E82A58C2F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4" authorId="0" shapeId="0" xr:uid="{7281E1C8-569E-4C19-94DB-3D664B7C81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55" authorId="0" shapeId="0" xr:uid="{4E5BCAA2-38F1-47FF-BA0B-22F85E8BE3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5" authorId="0" shapeId="0" xr:uid="{10C73311-5B2D-4CD2-B129-E1468E4EBA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5" authorId="0" shapeId="0" xr:uid="{9500113B-905E-47EF-8A3E-4C560D0E5E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55" authorId="0" shapeId="0" xr:uid="{5F307A16-E09D-4C73-A515-2C05641C27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5" authorId="0" shapeId="0" xr:uid="{822FE833-E307-47BD-BB42-B941358AB9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5" authorId="0" shapeId="0" xr:uid="{EB00D7DB-542B-4D55-9709-AE59FF44CC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5" authorId="0" shapeId="0" xr:uid="{1E741AA3-16AE-46BB-BC65-33137AFAF1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5" authorId="0" shapeId="0" xr:uid="{D501E540-2071-4234-B9D8-B4D29D0CE1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5" authorId="0" shapeId="0" xr:uid="{E1AFB073-2326-462D-8278-3EECC7E863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5" authorId="0" shapeId="0" xr:uid="{98DFAEEE-9CED-433B-9768-9DE268DA25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5" authorId="0" shapeId="0" xr:uid="{FCB8C748-A404-4626-8A10-7665971650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5" authorId="0" shapeId="0" xr:uid="{49D8F078-8A2F-49B0-A135-404F9ADAAC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5" authorId="0" shapeId="0" xr:uid="{B14E1A0D-1A6C-4DCF-AAC8-FEE91FF1DE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5" authorId="0" shapeId="0" xr:uid="{A8CE33D2-798F-4959-B4EB-7BA49AEE69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5" authorId="0" shapeId="0" xr:uid="{83E0DE72-252F-4263-8CCC-58ED33FE88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5" authorId="0" shapeId="0" xr:uid="{ADC8CEAA-B480-4353-BE46-F4688C8CCC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5" authorId="0" shapeId="0" xr:uid="{96691392-2AAC-4623-95E7-9F291AEEA1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5" authorId="0" shapeId="0" xr:uid="{49DACF84-5A09-47A8-97A7-73B95808C9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5" authorId="0" shapeId="0" xr:uid="{385EEA8B-6AC4-4BEB-979A-E2EE01101E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5" authorId="0" shapeId="0" xr:uid="{3F738799-D7ED-4FA3-AD52-DBB64095ED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5" authorId="0" shapeId="0" xr:uid="{02C68BD2-DD8B-4211-84D6-7FA734E746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5" authorId="0" shapeId="0" xr:uid="{32602A00-8F0F-42B6-BA91-8F235A8D5A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5" authorId="0" shapeId="0" xr:uid="{014321EF-5261-49D5-B8D0-5BA3593595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5" authorId="0" shapeId="0" xr:uid="{6A06CF9A-145B-414E-AB2A-F0BEB695F1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55" authorId="0" shapeId="0" xr:uid="{C8FA721D-9D89-450D-9308-FF14A422E4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5" authorId="0" shapeId="0" xr:uid="{0DF769E5-835E-43DE-A85A-4578E1057E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55" authorId="0" shapeId="0" xr:uid="{78F16760-9C4B-4E6B-A980-436FB5A214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5" authorId="0" shapeId="0" xr:uid="{7DEF06BD-C4BE-40DB-AB20-6B9EAA2536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5" authorId="0" shapeId="0" xr:uid="{F99D0E87-7AD6-45F3-BC2F-304D3BE34F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5" authorId="0" shapeId="0" xr:uid="{EC6A7EA5-5C86-48C8-8B38-DBCA58CDB0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5" authorId="0" shapeId="0" xr:uid="{949CD2BF-31A7-48A3-8D0F-6358AA7255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5" authorId="0" shapeId="0" xr:uid="{F662AB0C-DA82-4448-BEC2-4032F4AC6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5" authorId="0" shapeId="0" xr:uid="{3979688E-A6C0-45AB-BB0E-7155D3F0D7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5" authorId="0" shapeId="0" xr:uid="{970998C5-E471-4D6B-BE25-9EF4923B90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6" authorId="0" shapeId="0" xr:uid="{57958AAE-72AD-4BB2-9E34-01F2ECC8D7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6" authorId="0" shapeId="0" xr:uid="{CC4795C7-FAA8-4839-83BA-AE623F3208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6" authorId="0" shapeId="0" xr:uid="{6165D554-A283-4ACF-896A-436656CBF4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6" authorId="0" shapeId="0" xr:uid="{19B6CC6F-0C36-4DA6-9E73-F8C4B8B200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6" authorId="0" shapeId="0" xr:uid="{B59EEBC4-0588-48A5-99E0-E437011272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6" authorId="0" shapeId="0" xr:uid="{34B1B79B-EC54-4FCF-8A36-9F86018A59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6" authorId="0" shapeId="0" xr:uid="{2EC0CE91-3DEE-454E-AACF-1800A27715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6" authorId="0" shapeId="0" xr:uid="{B50BE1BE-7A82-442C-99F2-679DCB3B3C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6" authorId="0" shapeId="0" xr:uid="{E8FA8962-837F-4B3F-ACA2-AD9A614A1A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6" authorId="0" shapeId="0" xr:uid="{46057B84-56D2-4712-94D5-B15980BF35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6" authorId="0" shapeId="0" xr:uid="{7CB4E0D2-A61C-438D-94DD-AF97EBCF46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6" authorId="0" shapeId="0" xr:uid="{06656E48-5259-475B-A327-32480F72F7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6" authorId="0" shapeId="0" xr:uid="{CCF3A287-B5A9-4260-A46E-054FF5A931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6" authorId="0" shapeId="0" xr:uid="{6DFEAC32-9E86-427A-B3EA-D1999F3C52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6" authorId="0" shapeId="0" xr:uid="{94E1BF36-D56F-4656-BB41-19EF571295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6" authorId="0" shapeId="0" xr:uid="{57878F4F-91E0-4B06-B840-13FE5CBC56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6" authorId="0" shapeId="0" xr:uid="{CFAC18D0-0FFF-4B87-81EF-52FF3D6C81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6" authorId="0" shapeId="0" xr:uid="{279E942A-FA0A-46B2-8EBD-8823E6B5DF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6" authorId="0" shapeId="0" xr:uid="{A8783915-390A-49F4-90FD-51C3169AC9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56" authorId="0" shapeId="0" xr:uid="{4795E6AE-33CB-4E00-91A5-C16E51222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6" authorId="0" shapeId="0" xr:uid="{C6A563CF-7C9E-43F8-9724-A0B815C909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6" authorId="0" shapeId="0" xr:uid="{088B155F-FCF8-431C-93D1-39ACB27C47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6" authorId="0" shapeId="0" xr:uid="{F726D3C5-FAE3-4ECD-AC48-4DA1981C77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6" authorId="0" shapeId="0" xr:uid="{3D23B578-BC4C-48FA-B05F-2365036161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6" authorId="0" shapeId="0" xr:uid="{C07F2F88-2CE2-446D-9DB9-7E2A9C284F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6" authorId="0" shapeId="0" xr:uid="{50B23B52-4D49-4092-B6CD-C782F011F6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56" authorId="0" shapeId="0" xr:uid="{8E277850-56AB-4109-8E85-A6B2735E19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6" authorId="0" shapeId="0" xr:uid="{D1772A0E-263F-40CA-BD50-C1415C4BCD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6" authorId="0" shapeId="0" xr:uid="{5A86D28B-50FB-487B-B37B-B9B780AEB2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6" authorId="0" shapeId="0" xr:uid="{5013CB25-ECE9-478E-AE68-B09C59D3FB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6" authorId="0" shapeId="0" xr:uid="{70CD50CB-59F3-4463-80AC-F107EB1149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6" authorId="0" shapeId="0" xr:uid="{6E46454E-440D-48E0-B7ED-F761905D01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6" authorId="0" shapeId="0" xr:uid="{24890124-261B-4F1D-B438-1F0385FE0B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6" authorId="0" shapeId="0" xr:uid="{FC1C487D-AF00-4E7F-835D-4E0BD2702B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7" authorId="0" shapeId="0" xr:uid="{E9C1F293-B869-4440-8FDE-A353DEA547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7" authorId="0" shapeId="0" xr:uid="{7DF5C497-AA66-4D5A-8776-835D282301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57" authorId="0" shapeId="0" xr:uid="{0C42645C-7860-4351-8264-DB013201AC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7" authorId="0" shapeId="0" xr:uid="{0086BC72-6714-412B-8076-23850272E2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7" authorId="0" shapeId="0" xr:uid="{9D7B7C5D-1CEE-42DD-9E49-3D8492B658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57" authorId="0" shapeId="0" xr:uid="{B2CA64D5-7DCC-4CD3-B862-5822F12E34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7" authorId="0" shapeId="0" xr:uid="{D74458DA-7877-49DD-9C03-E653E16343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7" authorId="0" shapeId="0" xr:uid="{A21D3E55-C233-4364-9108-B067A3F8FD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7" authorId="0" shapeId="0" xr:uid="{E618DE2F-A656-4829-A5D0-364119809F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7" authorId="0" shapeId="0" xr:uid="{32C278DE-8A8B-4F1D-971E-71D28328BF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7" authorId="0" shapeId="0" xr:uid="{D891BD13-6350-45AE-A696-B611FF7F8D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7" authorId="0" shapeId="0" xr:uid="{2014B511-F592-41EA-AE54-70CF3D8DAC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7" authorId="0" shapeId="0" xr:uid="{3FCA7FAE-D039-4834-988B-5E62A74DF5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7" authorId="0" shapeId="0" xr:uid="{D6EF35F9-3CE3-4288-B6B4-50740E05EE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7" authorId="0" shapeId="0" xr:uid="{6461ACC5-630F-465F-9976-E701AB059C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7" authorId="0" shapeId="0" xr:uid="{7A043975-BA6F-4F22-BE18-10C41F3A46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7" authorId="0" shapeId="0" xr:uid="{B6959115-870D-4F2E-823E-6A61B258BE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7" authorId="0" shapeId="0" xr:uid="{B1AC77AF-0685-4A71-833B-01CB415C83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7" authorId="0" shapeId="0" xr:uid="{4C1312F1-8DB3-4591-873D-99C4FFBD95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7" authorId="0" shapeId="0" xr:uid="{5055E199-16E9-438D-9120-01D82F21E2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7" authorId="0" shapeId="0" xr:uid="{6286FF15-1205-467C-A0C8-64335A8B54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7" authorId="0" shapeId="0" xr:uid="{4A8AA286-4D46-4D26-B688-3C98026450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7" authorId="0" shapeId="0" xr:uid="{7C7F961C-F5FE-4A51-B7D5-48E3BA79EE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7" authorId="0" shapeId="0" xr:uid="{B8C1826B-C88A-4DB7-B3B8-F073997F1D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7" authorId="0" shapeId="0" xr:uid="{AD56505B-1F2E-496F-8D57-70EE93613E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57" authorId="0" shapeId="0" xr:uid="{B2ADD4ED-CB2E-4C5A-87D2-B4E6369228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57" authorId="0" shapeId="0" xr:uid="{0E5D5F10-4A91-466A-BC96-B9173E98AA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7" authorId="0" shapeId="0" xr:uid="{F19A25EE-D0A9-41D2-909A-2F71DEFD12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7" authorId="0" shapeId="0" xr:uid="{145DC0CA-8606-4E18-8810-7106A62FF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7" authorId="0" shapeId="0" xr:uid="{385C8432-CF52-43BE-86A5-428E9B7882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7" authorId="0" shapeId="0" xr:uid="{77803B0D-8889-4617-8E0B-1B299EC7B1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7" authorId="0" shapeId="0" xr:uid="{A5923247-A7B6-47F4-81C8-433EA01370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7" authorId="0" shapeId="0" xr:uid="{B06AF046-A0D5-4C05-97E3-1EABF20E44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7" authorId="0" shapeId="0" xr:uid="{035005CB-0DF4-432F-926E-CBBA23FF8F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8" authorId="0" shapeId="0" xr:uid="{E21DEB3D-2B3D-4419-A239-4D673FDE2C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8" authorId="0" shapeId="0" xr:uid="{ECF29507-DF63-4A36-9E14-27CB20E313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8" authorId="0" shapeId="0" xr:uid="{39A82BD2-3A7F-478D-95D7-4F61FBC2B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8" authorId="0" shapeId="0" xr:uid="{2F32F14A-064A-404A-9265-7BB0A62668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8" authorId="0" shapeId="0" xr:uid="{C8A4BBDF-0073-47AB-AF7A-DAC321F052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8" authorId="0" shapeId="0" xr:uid="{75A4236F-ABB2-4D81-AFEF-033448369A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8" authorId="0" shapeId="0" xr:uid="{3EEB2C3D-F6CD-4280-9ED1-27062C699A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8" authorId="0" shapeId="0" xr:uid="{6C76165A-EB92-4101-8D2F-E1C1A42FEE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8" authorId="0" shapeId="0" xr:uid="{0275A7CF-6730-4725-B75B-DE8E2C385F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8" authorId="0" shapeId="0" xr:uid="{D692CCFB-864E-4E52-B4F2-761A66370E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58" authorId="0" shapeId="0" xr:uid="{AB3CBDCA-73DF-440E-B788-38FC4DFB7E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8" authorId="0" shapeId="0" xr:uid="{00A809EE-A4DE-401B-9F2D-4F475A7AF5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8" authorId="0" shapeId="0" xr:uid="{E5AB2892-F76E-40AD-AFDF-927549A76E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8" authorId="0" shapeId="0" xr:uid="{193B544F-32CA-4EC7-8DD4-6E1096C00F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8" authorId="0" shapeId="0" xr:uid="{BD898B41-60C9-4F9B-BD4C-F51F1BFD3B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8" authorId="0" shapeId="0" xr:uid="{DD43B5DF-99F4-4690-9FB1-0CF89E3160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58" authorId="0" shapeId="0" xr:uid="{7867D492-124A-437D-897B-C52063B8F3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8" authorId="0" shapeId="0" xr:uid="{F9CCD92E-C282-4B81-8445-9F4D0F7286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8" authorId="0" shapeId="0" xr:uid="{48A47DC6-1127-4F36-A5B1-6308D87CAC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8" authorId="0" shapeId="0" xr:uid="{F2389DD4-DB63-4B1A-8C88-BEE00B38B5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8" authorId="0" shapeId="0" xr:uid="{93F48045-0260-44F3-9A4F-551D460E3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8" authorId="0" shapeId="0" xr:uid="{D1AE7D35-D44B-4984-8B6B-73FFBDF4A7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8" authorId="0" shapeId="0" xr:uid="{CE4502A4-A671-426E-8857-0E5789E13F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8" authorId="0" shapeId="0" xr:uid="{1F5207D8-1123-4D49-BE46-67B2329461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8" authorId="0" shapeId="0" xr:uid="{03251653-FE26-4829-B5C6-7F992CD663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8" authorId="0" shapeId="0" xr:uid="{656BD4C9-A976-447A-94E4-D3BF3E73BB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8" authorId="0" shapeId="0" xr:uid="{90875E9E-738E-40AF-92C8-0E019231A3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8" authorId="0" shapeId="0" xr:uid="{2030AB66-BA22-4FFF-ACE1-5177BAEC9B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8" authorId="0" shapeId="0" xr:uid="{582CC380-647B-4923-92B3-0EE676C5A8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8" authorId="0" shapeId="0" xr:uid="{129E187B-70C8-44B0-B4A0-5A4D186DF1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8" authorId="0" shapeId="0" xr:uid="{892F456F-E240-4833-AE8C-BECC2C4CD0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8" authorId="0" shapeId="0" xr:uid="{9482F0C4-A974-46F0-8EE4-FCD9E198A5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8" authorId="0" shapeId="0" xr:uid="{96F1CE41-5FF6-4088-B456-A9E5D2F58A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58" authorId="0" shapeId="0" xr:uid="{698311E8-1861-4358-99B3-8FC078567C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8" authorId="0" shapeId="0" xr:uid="{287A1B63-5F73-484F-A3B0-819AB88AEB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8" authorId="0" shapeId="0" xr:uid="{5A801D2A-7DDD-442D-AC76-DC9B987FA1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8" authorId="0" shapeId="0" xr:uid="{DD7B6FCF-781A-4717-9B6B-E0ACB837B9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8" authorId="0" shapeId="0" xr:uid="{2A6F9B02-FBF1-4175-B0B7-96E2FFBACC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8" authorId="0" shapeId="0" xr:uid="{1E685F4B-EF39-4ADA-BAD5-5C301A6737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8" authorId="0" shapeId="0" xr:uid="{9DC11FF1-39E2-4BDF-9B38-44061C7015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8" authorId="0" shapeId="0" xr:uid="{C1221B17-C0E5-4806-9B66-051777F379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9" authorId="0" shapeId="0" xr:uid="{D97FEB4C-638C-4B3E-9F68-87F1134377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9" authorId="0" shapeId="0" xr:uid="{757D13BC-F662-4F7C-B042-EE1FE21E36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59" authorId="0" shapeId="0" xr:uid="{E7381DA0-5F1D-4638-8A3F-36DDC3F027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9" authorId="0" shapeId="0" xr:uid="{99ED89CA-2347-4641-B70F-A8C9E1E774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9" authorId="0" shapeId="0" xr:uid="{5E577188-499A-47C3-8EC0-EE960FB435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9" authorId="0" shapeId="0" xr:uid="{9B4D2CC9-43C1-459F-A7CA-9D26AAEB98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9" authorId="0" shapeId="0" xr:uid="{47939E3B-0DF9-42C7-83B2-159FA43FEC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9" authorId="0" shapeId="0" xr:uid="{43605DEE-A93D-404E-883E-76F53A7B0E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9" authorId="0" shapeId="0" xr:uid="{72E39B31-EC76-46F1-B4BB-F90637D8F8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59" authorId="0" shapeId="0" xr:uid="{6C850644-5DB3-4475-BBDA-A14539D6C7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59" authorId="0" shapeId="0" xr:uid="{58F8CEAF-4C8D-4220-B03D-9EA5A6F3E9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9" authorId="0" shapeId="0" xr:uid="{832D04D4-B152-431A-B7F4-7E25E79CC4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59" authorId="0" shapeId="0" xr:uid="{0A599080-8C91-4F62-9831-D3358D686E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9" authorId="0" shapeId="0" xr:uid="{A144E8C2-B15A-4132-BE19-5909E0F389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9" authorId="0" shapeId="0" xr:uid="{6EB01C23-1A26-4727-B4C6-A941AAA15A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9" authorId="0" shapeId="0" xr:uid="{2735E28B-0854-4520-8584-CC4F2CED38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9" authorId="0" shapeId="0" xr:uid="{ACECF624-9EAA-4D53-A42E-C4EC0F5A0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59" authorId="0" shapeId="0" xr:uid="{E2AC7709-AF3A-458B-BE1A-AEF1D676E1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9" authorId="0" shapeId="0" xr:uid="{86642172-37D0-46DC-808F-278E09136F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9" authorId="0" shapeId="0" xr:uid="{11DDA6C9-95C6-46D3-A2AF-6D08B79A9D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9" authorId="0" shapeId="0" xr:uid="{195C0E2B-209A-41B1-B4AA-BE5EA350C5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9" authorId="0" shapeId="0" xr:uid="{FA0DE9F1-20BF-46C7-9700-DD6D899DA3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9" authorId="0" shapeId="0" xr:uid="{7AF20F66-25A2-4BA1-9477-E58156DDF4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9" authorId="0" shapeId="0" xr:uid="{51374974-99A2-4787-96C9-A4B05E7EA2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9" authorId="0" shapeId="0" xr:uid="{08967C96-AB08-405D-B8CD-608D6A607A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59" authorId="0" shapeId="0" xr:uid="{1D46BAB1-D856-4DFA-B32B-5531B6AF42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9" authorId="0" shapeId="0" xr:uid="{60B70AD1-EA08-480E-AF5E-7F5AB667A7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59" authorId="0" shapeId="0" xr:uid="{0381323C-BF4E-40C2-A417-835BF6EF59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9" authorId="0" shapeId="0" xr:uid="{C2AF67B1-249A-41B6-B68F-7CAB56F85B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9" authorId="0" shapeId="0" xr:uid="{356C156E-87C6-434D-86C9-8A96783E10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9" authorId="0" shapeId="0" xr:uid="{8200C31F-91F6-484E-A73A-AF34CAEFD0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9" authorId="0" shapeId="0" xr:uid="{DF52A687-1E2D-42A0-8F3B-F5819804CA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0" authorId="0" shapeId="0" xr:uid="{BE14B74C-7C89-481B-A3A6-7759FEDBB7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0" authorId="0" shapeId="0" xr:uid="{F6B5EA48-192F-4B34-A2CC-39EB67B8E8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0" authorId="0" shapeId="0" xr:uid="{112FCD86-167B-41EA-9AB0-CF3CE0A9A5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60" authorId="0" shapeId="0" xr:uid="{50A108A1-2EB8-4B9A-878C-C63151431C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60" authorId="0" shapeId="0" xr:uid="{D6A9FDBF-E9BB-4DDF-84F1-2E38B702BD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0" authorId="0" shapeId="0" xr:uid="{54AA1CC5-8BF3-447E-BDEB-DDA6D37E93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0" authorId="0" shapeId="0" xr:uid="{386A95A3-A6A1-4574-8F97-926F70F6DD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0" authorId="0" shapeId="0" xr:uid="{6EF8553E-FC97-4A47-A606-54CE82BABC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0" authorId="0" shapeId="0" xr:uid="{F35B00EC-C90D-46E6-A2FD-0285C93B2B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0" authorId="0" shapeId="0" xr:uid="{21AF8053-3CA6-4FF2-8390-4A66A423C2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60" authorId="0" shapeId="0" xr:uid="{A8D9C86B-B128-4034-869D-37EE217AF2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0" authorId="0" shapeId="0" xr:uid="{2FA43383-EF3F-43A7-80D7-5981942F8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0" authorId="0" shapeId="0" xr:uid="{DBE91014-98AF-4935-9F9A-13296D9289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0" authorId="0" shapeId="0" xr:uid="{06FB182F-017A-4C7C-A41B-93E1D13CE5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0" authorId="0" shapeId="0" xr:uid="{19DC9ED3-5619-4BDA-8664-7939C3FC77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0" authorId="0" shapeId="0" xr:uid="{1CFA1BCE-0ACC-446D-BEF2-E21C2DCC0A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0" authorId="0" shapeId="0" xr:uid="{0EE24C85-5E47-4453-BAA1-76F6D3DEBE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0" authorId="0" shapeId="0" xr:uid="{90EC8399-69D3-43BF-80CD-D7F1FA09A8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0" authorId="0" shapeId="0" xr:uid="{60A0C8F0-F08F-49EC-90DD-A1EE966EE0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0" authorId="0" shapeId="0" xr:uid="{D6A74310-FF71-435C-BC3E-CE9362C281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0" authorId="0" shapeId="0" xr:uid="{D8D67BDC-CE7F-417A-BCDD-F263536091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0" authorId="0" shapeId="0" xr:uid="{23F99035-5F8E-4FC5-BC05-7A8DDD8799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0" authorId="0" shapeId="0" xr:uid="{A1AF7AB4-75AD-4C50-8ABB-63729F05D3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0" authorId="0" shapeId="0" xr:uid="{7904EF24-6936-49D6-A5E5-EF07ACDAB5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0" authorId="0" shapeId="0" xr:uid="{B4D9BFB6-0429-4E87-B15F-1A3624E58B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0" authorId="0" shapeId="0" xr:uid="{E4E201C0-84BD-47C5-9D54-F9799C72E4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0" authorId="0" shapeId="0" xr:uid="{C3FBEB39-8CD0-45E0-AA5F-51B3FA920A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0" authorId="0" shapeId="0" xr:uid="{E42370FF-72D3-470A-A507-AC111E750C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0" authorId="0" shapeId="0" xr:uid="{7BECA8C4-726D-4BD0-BB5C-9F4E1EAB18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0" authorId="0" shapeId="0" xr:uid="{D481EA6F-7C2D-4A02-8C78-427CECAEA0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0" authorId="0" shapeId="0" xr:uid="{545BB17F-4527-4606-A31C-904782F5A5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0" authorId="0" shapeId="0" xr:uid="{0C0782BF-009F-47BB-9EA2-55AFE1C7BA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0" authorId="0" shapeId="0" xr:uid="{F301460F-0485-4257-BED9-171AD77431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0" authorId="0" shapeId="0" xr:uid="{38CBB29C-137D-455D-8D23-628893DD6A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0" authorId="0" shapeId="0" xr:uid="{1FD1F143-5340-4D52-8728-47290EDFE8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0" authorId="0" shapeId="0" xr:uid="{BEFF9B74-C9FC-45F2-8ADF-AFFF701A24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0" authorId="0" shapeId="0" xr:uid="{237EB1B6-B75A-45BE-95C6-A81D41911A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0" authorId="0" shapeId="0" xr:uid="{D5B12604-BE82-4DD7-8298-B86B59D247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61" authorId="0" shapeId="0" xr:uid="{1A1B2D14-76DA-41BE-A360-6FEECE6BFC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1" authorId="0" shapeId="0" xr:uid="{E42C2C2C-5162-4522-801C-E4AE6A9FC0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1" authorId="0" shapeId="0" xr:uid="{777E0E98-F78A-48A1-9143-1269FF7B48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1" authorId="0" shapeId="0" xr:uid="{D81EE923-3C2F-43C3-8BA8-AD266365B7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61" authorId="0" shapeId="0" xr:uid="{DBADFBBA-A4EA-4F96-A209-236853274B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1" authorId="0" shapeId="0" xr:uid="{3BE47C17-DCC0-41DA-987A-0BCC05ED62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1" authorId="0" shapeId="0" xr:uid="{2AD5CFB3-DF6B-4FA9-AE18-BDB6F61375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1" authorId="0" shapeId="0" xr:uid="{2D217558-35F0-469F-8A4B-B42FDB7F89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1" authorId="0" shapeId="0" xr:uid="{C6A6C773-47FA-497E-BEFA-48AA182072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1" authorId="0" shapeId="0" xr:uid="{67D683F1-BA1B-4F94-8EFE-D4CFAB22F6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61" authorId="0" shapeId="0" xr:uid="{6C0DA0A2-FDBD-4CA9-91D2-F4E3CEA9A8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1" authorId="0" shapeId="0" xr:uid="{BC980652-403F-447D-8D15-8489D0F616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1" authorId="0" shapeId="0" xr:uid="{9F88EF30-450F-470D-AE1D-ED28386080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61" authorId="0" shapeId="0" xr:uid="{7DF2E2E9-FFC2-4680-A56A-C974A003BF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1" authorId="0" shapeId="0" xr:uid="{E45B90C3-9B23-4D10-B197-882898085E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1" authorId="0" shapeId="0" xr:uid="{66CB9BB6-3C7B-462E-80CD-DBDAC5C057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1" authorId="0" shapeId="0" xr:uid="{5C138D10-3FA8-4E72-A4D0-54E330B318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1" authorId="0" shapeId="0" xr:uid="{2006E02A-CC2A-4094-987A-3DA93D652D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1" authorId="0" shapeId="0" xr:uid="{5D68F4BD-992E-48FD-B634-85C9948421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1" authorId="0" shapeId="0" xr:uid="{70FC9713-C4B8-4A06-BBCF-3F90F80506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1" authorId="0" shapeId="0" xr:uid="{3792A2CA-2B73-4D7A-A96C-C6215E49AB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1" authorId="0" shapeId="0" xr:uid="{352EE172-9DCD-4EB6-A0B6-A0BBAABC3C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1" authorId="0" shapeId="0" xr:uid="{51B5020B-06BD-4F77-A520-24721476C9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1" authorId="0" shapeId="0" xr:uid="{9626115E-0C25-474F-AF70-372F21704C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1" authorId="0" shapeId="0" xr:uid="{33C4E284-85A8-4728-8469-600BE64AC6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1" authorId="0" shapeId="0" xr:uid="{2B0A0231-60DD-4952-AFA6-81D5B799F1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1" authorId="0" shapeId="0" xr:uid="{BAC65A33-5513-45F1-BBDE-84037DC343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1" authorId="0" shapeId="0" xr:uid="{74FADB5C-95D3-48DF-B5DC-2A46DF62BA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1" authorId="0" shapeId="0" xr:uid="{93294E74-C6AF-4A8B-85B4-1437002509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1" authorId="0" shapeId="0" xr:uid="{9DE756A8-FE5C-4C97-AB18-2BECE3F791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1" authorId="0" shapeId="0" xr:uid="{8B7B6CB7-EEE3-47B3-BE39-F1E13ED2D6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1" authorId="0" shapeId="0" xr:uid="{36A46D96-FAAF-4CCC-9AB3-5643801E50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1" authorId="0" shapeId="0" xr:uid="{2E9CC2E4-FA45-4E79-B5FF-9EB35E957A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1" authorId="0" shapeId="0" xr:uid="{1208E2FA-2406-40E1-83C9-CAAB7C140A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1" authorId="0" shapeId="0" xr:uid="{78DC59E6-6A55-459F-B036-8EA4E4153A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1" authorId="0" shapeId="0" xr:uid="{201D6D35-E99D-4FAB-8FB5-27F1359430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1" authorId="0" shapeId="0" xr:uid="{9489AE61-752D-492D-848D-A48CCE61EE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1" authorId="0" shapeId="0" xr:uid="{D16078D3-B63A-4547-B6AC-DD72680E94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1" authorId="0" shapeId="0" xr:uid="{FB1DDEEA-68A0-4EB4-B0D6-E2D8B545F2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1" authorId="0" shapeId="0" xr:uid="{8944C8C8-944A-4CED-932F-2F874924E6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1" authorId="0" shapeId="0" xr:uid="{22E02C32-4F5F-4DCD-885B-779FCF5FCB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1" authorId="0" shapeId="0" xr:uid="{F12F7CFD-F519-49AD-9116-50A26A3733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2" authorId="0" shapeId="0" xr:uid="{346F3FE1-2F25-4629-9C19-4E24A25CB7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2" authorId="0" shapeId="0" xr:uid="{B343CE90-53A2-45EF-A926-379275DD17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2" authorId="0" shapeId="0" xr:uid="{2096361E-0078-443B-BD53-60D7441701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62" authorId="0" shapeId="0" xr:uid="{9E7815D7-B345-4521-9052-AA67950FF7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2" authorId="0" shapeId="0" xr:uid="{74096663-11A2-4114-B37E-8E98C510AC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2" authorId="0" shapeId="0" xr:uid="{F5367D2A-E78A-4AEA-AA4C-66899E9B44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2" authorId="0" shapeId="0" xr:uid="{BAAAC60E-CCFF-4AC4-B4E0-18441B2AEA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2" authorId="0" shapeId="0" xr:uid="{78CA848D-BBEE-451B-8CCD-A26D612A02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62" authorId="0" shapeId="0" xr:uid="{5EE0D463-0EF7-45E2-B510-F463888151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2" authorId="0" shapeId="0" xr:uid="{CBFF7897-759E-4D5A-9F8E-36AE8687F8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2" authorId="0" shapeId="0" xr:uid="{1EFC451F-F2F0-4A33-8FCA-D7144FB658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2" authorId="0" shapeId="0" xr:uid="{E2299B5B-E986-4751-AAC4-7DB4AD667E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2" authorId="0" shapeId="0" xr:uid="{2831D87E-30F1-40EC-89E6-28080F685B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2" authorId="0" shapeId="0" xr:uid="{652BFB3E-8C91-4357-A2E8-062FD45415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2" authorId="0" shapeId="0" xr:uid="{799CA169-D16B-481F-9577-34290D402A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2" authorId="0" shapeId="0" xr:uid="{449A5641-AA54-458F-B1DC-8D248F71AE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2" authorId="0" shapeId="0" xr:uid="{AD795119-026B-4525-9745-B0E4CF9BEF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62" authorId="0" shapeId="0" xr:uid="{F4A39068-C11F-4654-B4DC-6D30DF007C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2" authorId="0" shapeId="0" xr:uid="{9755DA38-6FE4-4BDC-B963-3E4D97F494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2" authorId="0" shapeId="0" xr:uid="{F0271F1E-BA12-4588-8DCF-4ECC23897E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2" authorId="0" shapeId="0" xr:uid="{263DDACF-03B5-4B4F-815D-C40BD1A5CC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2" authorId="0" shapeId="0" xr:uid="{240E2384-0D36-4204-955B-82493922ED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2" authorId="0" shapeId="0" xr:uid="{311A92C8-ACA0-4A74-ABDE-F5F3E8D7F7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2" authorId="0" shapeId="0" xr:uid="{24416207-1F81-40A3-898B-EB0AB6C09A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2" authorId="0" shapeId="0" xr:uid="{D0A9F67E-9C3A-485D-8D26-A91403B88B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2" authorId="0" shapeId="0" xr:uid="{6640E367-62BD-46E6-9E72-065D582D9C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2" authorId="0" shapeId="0" xr:uid="{9753C051-6E6C-4402-8DB3-394594A509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2" authorId="0" shapeId="0" xr:uid="{0C5E9B81-C579-4A2B-8F42-B2E469F7CB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2" authorId="0" shapeId="0" xr:uid="{241F0ADA-893E-471D-9408-DAF3053AEA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2" authorId="0" shapeId="0" xr:uid="{604B1C4F-1518-4A36-92FF-499BCD00A2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2" authorId="0" shapeId="0" xr:uid="{F98237F2-79AA-4251-999A-C49DCD9449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2" authorId="0" shapeId="0" xr:uid="{7F52CCAD-77FF-4104-9BB9-2DDCA8ED57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2" authorId="0" shapeId="0" xr:uid="{7B4E6C89-B571-464A-87E0-08D6AC4F7B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2" authorId="0" shapeId="0" xr:uid="{7FDB3288-F1EF-46DE-AE14-4F98B73061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2" authorId="0" shapeId="0" xr:uid="{19A48A65-B893-4365-A7A2-5AC4AE8E4B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2" authorId="0" shapeId="0" xr:uid="{12BC59EB-2077-45D5-8B55-EB6E7F8B3C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2" authorId="0" shapeId="0" xr:uid="{599EBAAF-D6E1-4F32-989F-A5789295B1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2" authorId="0" shapeId="0" xr:uid="{0D8E17C8-7B63-4F3D-A923-E055799D2E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2" authorId="0" shapeId="0" xr:uid="{7C0AA433-0C23-4BF2-BB2A-D6FC0C6D69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2" authorId="0" shapeId="0" xr:uid="{6B8FC6D5-1BB2-4C1B-AD31-7F45A5EE3E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3" authorId="0" shapeId="0" xr:uid="{3742F256-8524-43FE-8ECC-32E2715E20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3" authorId="0" shapeId="0" xr:uid="{365EC8BF-602A-4DF1-9201-B85AA776F4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63" authorId="0" shapeId="0" xr:uid="{E1414D48-AB28-4027-938E-29BB2695FE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3" authorId="0" shapeId="0" xr:uid="{52F5C16E-9164-4CE9-960D-F6A64B4569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3" authorId="0" shapeId="0" xr:uid="{14D274E2-930D-4BAB-A5B3-3E1A5FDB34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3" authorId="0" shapeId="0" xr:uid="{9B836ECE-BB9C-48AE-A242-4F9FCBE167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63" authorId="0" shapeId="0" xr:uid="{03444B7D-596B-4F4E-B259-0B7422CF4D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3" authorId="0" shapeId="0" xr:uid="{B726BF35-54B9-4A1F-8ED0-C622BD5088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3" authorId="0" shapeId="0" xr:uid="{4D45D906-0676-41BE-AD84-471A0DB798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3" authorId="0" shapeId="0" xr:uid="{19A78CA1-190C-4652-A9D3-BB3F4A13C1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3" authorId="0" shapeId="0" xr:uid="{98199809-6B19-424E-96B6-97DE74B3FA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3" authorId="0" shapeId="0" xr:uid="{7B437E4A-4131-4E33-8D95-E303D77931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63" authorId="0" shapeId="0" xr:uid="{60360AF9-8490-4CC1-92C6-AFB7FEC7F6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3" authorId="0" shapeId="0" xr:uid="{0E3C202C-A0D1-4674-B229-AF925A101E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3" authorId="0" shapeId="0" xr:uid="{392CFD14-AA70-4A99-A018-66741056B8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3" authorId="0" shapeId="0" xr:uid="{EF393B07-0CF1-4264-80CD-DB8DA42B1C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3" authorId="0" shapeId="0" xr:uid="{25143DD1-BDD9-4A9E-9177-FBE6BCEEEB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3" authorId="0" shapeId="0" xr:uid="{3E5621F3-846C-420F-8D27-5AFA923949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3" authorId="0" shapeId="0" xr:uid="{ECB50C44-A2FD-41D6-89E9-6410F7C17A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3" authorId="0" shapeId="0" xr:uid="{91611EFD-B527-40C8-B96D-EB76244D5C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3" authorId="0" shapeId="0" xr:uid="{A7E8A20B-15BA-4BD9-9F8A-B9A1E9DDAF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3" authorId="0" shapeId="0" xr:uid="{8F45187F-F177-4115-9554-FB683DA6FE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3" authorId="0" shapeId="0" xr:uid="{2D5F07EA-D3EF-43B5-A949-124CC41515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3" authorId="0" shapeId="0" xr:uid="{D3C385F5-5C63-43D1-8329-9800DFA907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3" authorId="0" shapeId="0" xr:uid="{C85D49BE-48A5-409F-9E08-522B4CF410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3" authorId="0" shapeId="0" xr:uid="{5A8A263E-BE02-4657-BBDB-6BA22723A4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3" authorId="0" shapeId="0" xr:uid="{4893F8F7-65D4-4022-8F77-BC8F2CFADF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3" authorId="0" shapeId="0" xr:uid="{0B2E19E8-3C21-461E-BEA4-B73DC21E6A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3" authorId="0" shapeId="0" xr:uid="{A44FA981-CBC6-4721-97C5-38E0EA0929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3" authorId="0" shapeId="0" xr:uid="{2E851321-2D68-47E0-A8DF-9617647E18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3" authorId="0" shapeId="0" xr:uid="{DC7B615B-5E8F-4D0C-A44D-7A3483FFDD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3" authorId="0" shapeId="0" xr:uid="{1EB05865-5CAC-47D2-806F-976D4EB1D2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3" authorId="0" shapeId="0" xr:uid="{831AAF89-95B1-48CB-8BFB-B9E04C601F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3" authorId="0" shapeId="0" xr:uid="{FE37E2CE-15B4-4C97-BECB-9A1F8BEA00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3" authorId="0" shapeId="0" xr:uid="{DF2ED589-D4BC-4132-ABDB-888557B31D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3" authorId="0" shapeId="0" xr:uid="{E54D344F-F140-4E24-8B76-886394191E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4" authorId="0" shapeId="0" xr:uid="{3B5925EE-514B-43A5-BF98-03F0ACE899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4" authorId="0" shapeId="0" xr:uid="{FBB5E671-C8DC-4613-AD17-8FF1E2F11C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4" authorId="0" shapeId="0" xr:uid="{FE0AD3BE-8A78-4707-A94C-F3C790DBF4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4" authorId="0" shapeId="0" xr:uid="{8646F432-84A4-455F-A54E-DCA15BDEBE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4" authorId="0" shapeId="0" xr:uid="{7C5E8148-D90E-4D91-85D6-3D3959F097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4" authorId="0" shapeId="0" xr:uid="{0B545C1B-F464-4C87-A8D1-571A82A535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4" authorId="0" shapeId="0" xr:uid="{90E142A9-FDB9-4D24-90C2-1470F87240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4" authorId="0" shapeId="0" xr:uid="{28F5C3BC-7F72-44C4-A3AE-1B43CAF6C0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4" authorId="0" shapeId="0" xr:uid="{820C3DCD-0F03-49C0-BD94-FFC5C08ECC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4" authorId="0" shapeId="0" xr:uid="{58AD37A5-AFCA-4EA3-B53C-F978010054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4" authorId="0" shapeId="0" xr:uid="{8DF74FA9-5EB1-41D9-B07A-9BE05127AF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4" authorId="0" shapeId="0" xr:uid="{FE745819-D934-4BE2-BAC9-64BDFC92D3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4" authorId="0" shapeId="0" xr:uid="{4CBF09AD-1B9B-4C2E-82B2-38A63CAD98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4" authorId="0" shapeId="0" xr:uid="{F912D974-3BA0-489E-9ADC-0AFC815864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4" authorId="0" shapeId="0" xr:uid="{7278A0AF-9CC5-4C2C-96A3-19ADD9F503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4" authorId="0" shapeId="0" xr:uid="{F6EB9810-C0EC-4D6D-981A-D48E925A3B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64" authorId="0" shapeId="0" xr:uid="{0C8CE563-B416-4C85-8E1C-B6093BF383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4" authorId="0" shapeId="0" xr:uid="{58B38D40-574A-401F-B433-C65AE8B762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4" authorId="0" shapeId="0" xr:uid="{3374C395-CDD2-4F73-AB40-D7E4BC5D76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4" authorId="0" shapeId="0" xr:uid="{F789C910-DE80-4D8F-9581-192F8455D1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4" authorId="0" shapeId="0" xr:uid="{9339E5B3-E2C4-463C-BC48-3E8B4CF216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4" authorId="0" shapeId="0" xr:uid="{8CC70235-9D29-464B-A05A-B298474BC1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4" authorId="0" shapeId="0" xr:uid="{5F6731D9-7356-4AC2-B43A-8AAFC18110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4" authorId="0" shapeId="0" xr:uid="{F8242B71-17A0-4B31-9644-E737D293F6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4" authorId="0" shapeId="0" xr:uid="{DD0773DC-1268-4C4D-8AEB-0768FCBD4A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4" authorId="0" shapeId="0" xr:uid="{748C5D7B-3B2E-4C1D-BC9C-27BF1F0A37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4" authorId="0" shapeId="0" xr:uid="{1F528AB2-AFA8-4FDC-A1A7-FC35DAC6D4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4" authorId="0" shapeId="0" xr:uid="{3FBD8013-09B2-4448-AA4D-BC0EE9A20E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4" authorId="0" shapeId="0" xr:uid="{BBFF14DF-B1B4-4F89-B894-3574BC404C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4" authorId="0" shapeId="0" xr:uid="{E5D22709-9CE3-4EEF-BC25-D9FB025D42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65" authorId="0" shapeId="0" xr:uid="{9CB32705-F179-4D3E-86F2-E6B8E9234E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5" authorId="0" shapeId="0" xr:uid="{8A110478-7B73-4DED-B7D9-E36FD0AD4D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5" authorId="0" shapeId="0" xr:uid="{95EB59CA-2AC2-45C3-93E3-4D4987B119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5" authorId="0" shapeId="0" xr:uid="{4395F299-7B51-4C03-8F0E-009B90EA3A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5" authorId="0" shapeId="0" xr:uid="{B8015BC7-69FA-4660-A51A-1425783134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5" authorId="0" shapeId="0" xr:uid="{5E670D82-2DBB-4C2F-85CE-79F6CDF9EC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5" authorId="0" shapeId="0" xr:uid="{E22AAF0B-37C3-484B-9591-D7E276A2BD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5" authorId="0" shapeId="0" xr:uid="{6DCBB584-6AEC-4CC1-8F00-0EACBE1746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5" authorId="0" shapeId="0" xr:uid="{5E423FB7-75B7-41E9-ACA4-890C68C2A2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5" authorId="0" shapeId="0" xr:uid="{C6905CD4-8D9B-4729-99A0-58F44F4FC2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5" authorId="0" shapeId="0" xr:uid="{C62D4780-CB5E-40EC-A1D8-CE21556EC5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5" authorId="0" shapeId="0" xr:uid="{826365BA-31CB-4663-9374-FCC11D781A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65" authorId="0" shapeId="0" xr:uid="{DA385FA6-CF18-424A-BAAE-9811233B2F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65" authorId="0" shapeId="0" xr:uid="{D7DF44AE-90A6-4C00-BA1D-3D43528FB4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5" authorId="0" shapeId="0" xr:uid="{ACA614EC-4B01-431A-B1A3-C3DC55AE8F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5" authorId="0" shapeId="0" xr:uid="{55715C33-79FC-4578-9FC3-5C896BD781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5" authorId="0" shapeId="0" xr:uid="{AAB70836-397A-4863-B425-821D34D3EF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5" authorId="0" shapeId="0" xr:uid="{6DDC14B0-A044-413A-9425-E37812CB32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5" authorId="0" shapeId="0" xr:uid="{8E656693-C981-4B46-BF09-CA5815D816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5" authorId="0" shapeId="0" xr:uid="{1AAFF85A-9947-4F16-877A-5588B91769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5" authorId="0" shapeId="0" xr:uid="{5C1ACB2E-CF75-4E70-AF52-D1D25997CB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5" authorId="0" shapeId="0" xr:uid="{ECEDB35E-C0D3-4F04-8312-E1E67043D5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5" authorId="0" shapeId="0" xr:uid="{20C48AF4-50C5-4D84-B316-0152449ACF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5" authorId="0" shapeId="0" xr:uid="{0BE6C1FD-B29B-46CA-B4A2-4DCF39D6DA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5" authorId="0" shapeId="0" xr:uid="{C9A3983D-024B-4945-B328-0D065DB9FB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5" authorId="0" shapeId="0" xr:uid="{03DD9DFE-D6F3-435B-A413-68757BF4B3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5" authorId="0" shapeId="0" xr:uid="{4B8E1FAE-12C9-4C91-B5B5-86852DA98F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5" authorId="0" shapeId="0" xr:uid="{80F1A9CE-F079-4918-A74A-88A78B9EC1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5" authorId="0" shapeId="0" xr:uid="{464A2762-C655-4F0D-B1E0-6F20A2AB05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5" authorId="0" shapeId="0" xr:uid="{246644A1-BC9B-44CF-AC9E-BAE9DF1D72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5" authorId="0" shapeId="0" xr:uid="{C52B3E25-CE64-4663-BE74-D233B15A64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5" authorId="0" shapeId="0" xr:uid="{F99A07D0-CC67-4A1B-96DF-09FE1DF189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5" authorId="0" shapeId="0" xr:uid="{0E7FA51A-AD49-4B3E-927C-57F331E329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5" authorId="0" shapeId="0" xr:uid="{E54490A5-0732-41DA-BCB4-FA3B9DDFA7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5" authorId="0" shapeId="0" xr:uid="{5DD03DD4-7B31-4FEA-BF80-37432728E7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5" authorId="0" shapeId="0" xr:uid="{2D9D8699-3C65-4880-8EB7-BFF49212A4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5" authorId="0" shapeId="0" xr:uid="{D7864CF7-D929-44C1-B129-C0291E7C99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66" authorId="0" shapeId="0" xr:uid="{9853F21E-7000-4103-A9AC-48B5F513D9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6" authorId="0" shapeId="0" xr:uid="{961ACBEA-C973-416B-A102-812AA7C2E9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6" authorId="0" shapeId="0" xr:uid="{DD6E2CC1-076F-4E42-9F74-6154BC4FFF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6" authorId="0" shapeId="0" xr:uid="{C666614F-8BDA-48C2-8BCB-2CEDCDC376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6" authorId="0" shapeId="0" xr:uid="{6CDCAEBC-652B-42DC-B05D-3BE00BB920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6" authorId="0" shapeId="0" xr:uid="{7A7E225E-8C3B-4B91-A719-04E099AD68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6" authorId="0" shapeId="0" xr:uid="{FFF76370-D402-4D7C-9262-A4948255B7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6" authorId="0" shapeId="0" xr:uid="{F5676115-B2B1-462D-98F3-BDF5DDFE3C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66" authorId="0" shapeId="0" xr:uid="{D1CA5FD4-2DD5-402E-9CA0-47E8EBD03D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6" authorId="0" shapeId="0" xr:uid="{DAA00FBB-76D5-49B9-AD63-8855A25266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6" authorId="0" shapeId="0" xr:uid="{7F8C09C2-CE3C-43B3-A005-ECC87098D0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6" authorId="0" shapeId="0" xr:uid="{14A505B8-2C78-4E23-9AA4-3C5CC74062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6" authorId="0" shapeId="0" xr:uid="{97CCB656-580B-45BB-BB91-BD8FAE93F4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6" authorId="0" shapeId="0" xr:uid="{8DC0C457-E9AA-4BA6-8CED-1C3B85DF8B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66" authorId="0" shapeId="0" xr:uid="{DEC45CA8-A827-444B-ADF4-A53107C6FB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6" authorId="0" shapeId="0" xr:uid="{50834A54-8A95-4C97-80F0-FEE2137318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6" authorId="0" shapeId="0" xr:uid="{570E4F11-574F-40E7-A5B3-3067C7AF5D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6" authorId="0" shapeId="0" xr:uid="{0029CD14-BFAA-402E-B2A8-763DDE192D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6" authorId="0" shapeId="0" xr:uid="{B357AF3F-664F-43A4-BB6F-FBFC7AA395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6" authorId="0" shapeId="0" xr:uid="{507C5E97-D228-4A42-A61F-F692E90AFB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66" authorId="0" shapeId="0" xr:uid="{A501EB44-0EFE-4051-8EC5-731CF4321E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6" authorId="0" shapeId="0" xr:uid="{5A745B0A-1BED-47D1-AA53-AC7E4502B1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6" authorId="0" shapeId="0" xr:uid="{64C5E578-60CD-44BF-A050-2CC0F48163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6" authorId="0" shapeId="0" xr:uid="{D43AA24D-5790-45AB-8E96-CA736D355A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6" authorId="0" shapeId="0" xr:uid="{B9919DDD-C003-4FFA-BE3F-AEA0C0108F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6" authorId="0" shapeId="0" xr:uid="{FC3492EB-C7F2-4918-8B22-BEB3FF2382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6" authorId="0" shapeId="0" xr:uid="{D5A50BE9-0961-448F-AAE7-1C7FD7DF68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6" authorId="0" shapeId="0" xr:uid="{D37F3C5C-E80F-477E-92FE-76DB2ECF4C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6" authorId="0" shapeId="0" xr:uid="{A664628F-D60C-43A2-9CBB-ECA3FBBE4E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6" authorId="0" shapeId="0" xr:uid="{DBEF1F34-9168-4E2D-9CBE-DFE9BB2005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6" authorId="0" shapeId="0" xr:uid="{3B1C1FF8-E4C1-461C-B499-FCB20AA981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6" authorId="0" shapeId="0" xr:uid="{2CFE1346-668D-4134-9F0F-D90E09FC6D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6" authorId="0" shapeId="0" xr:uid="{4C6EA651-C02B-435D-AAB2-E8B74021AC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6" authorId="0" shapeId="0" xr:uid="{BFA7FFB9-ACCD-470F-BD2A-6C1DC14812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6" authorId="0" shapeId="0" xr:uid="{CD696364-D142-4E65-B70B-6ED50E0AE9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6" authorId="0" shapeId="0" xr:uid="{C5F52C7A-B3BD-47E4-90BA-F314630FA4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7" authorId="0" shapeId="0" xr:uid="{FE54E7B4-C8CD-4837-AB60-4021C5DF59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7" authorId="0" shapeId="0" xr:uid="{E18782D4-97E9-4FDF-BD49-FD694BA4AC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7" authorId="0" shapeId="0" xr:uid="{EAA81EBE-320F-4C60-B4A3-8E10140EBE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7" authorId="0" shapeId="0" xr:uid="{58BE4BFF-5E09-4713-BABF-DBFD278420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7" authorId="0" shapeId="0" xr:uid="{39C150A5-9F43-45E2-AA76-C1A5575E33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7" authorId="0" shapeId="0" xr:uid="{58466BC2-A611-4DFC-9EDD-950DD4F35B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7" authorId="0" shapeId="0" xr:uid="{81462783-9CE3-43C3-A5D6-03A0C17F47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7" authorId="0" shapeId="0" xr:uid="{5B9A8E0D-9F48-4667-91C7-06736CD049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7" authorId="0" shapeId="0" xr:uid="{9317D975-BF76-4708-841C-A9712FAE57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7" authorId="0" shapeId="0" xr:uid="{4BF59A0E-FC06-4B64-B7FD-EF5948F3F0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7" authorId="0" shapeId="0" xr:uid="{B28FE65A-4B54-4697-B55E-387C578D8D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7" authorId="0" shapeId="0" xr:uid="{127B3B63-18E5-49B3-A4E5-CE71D0B8E5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7" authorId="0" shapeId="0" xr:uid="{72616985-6EBA-4210-9ED4-EC6A5ADD0F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7" authorId="0" shapeId="0" xr:uid="{AD4E2490-6D9B-4AC9-B787-30D9B2D96E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7" authorId="0" shapeId="0" xr:uid="{F4162D58-FC80-4F06-A5B1-72DC6DFCC6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7" authorId="0" shapeId="0" xr:uid="{F9C5B645-197C-4B0B-8DC8-7A6F5F0E2A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7" authorId="0" shapeId="0" xr:uid="{80929951-BCE3-42F2-811A-77D145B7F3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7" authorId="0" shapeId="0" xr:uid="{99BEE99D-B911-4427-8472-3A44A7A51A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67" authorId="0" shapeId="0" xr:uid="{3F7F931A-133A-40FD-8FDC-BBAE292191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7" authorId="0" shapeId="0" xr:uid="{AA3DAB43-80EB-41C9-AB6A-BB426965E9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7" authorId="0" shapeId="0" xr:uid="{F9D7178A-6D32-44A9-9108-A1285D9FF5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7" authorId="0" shapeId="0" xr:uid="{3AACFDFD-4411-4E38-9218-D863C5BD83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7" authorId="0" shapeId="0" xr:uid="{1EB76F48-6691-43B5-9200-854BF6367E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7" authorId="0" shapeId="0" xr:uid="{AC4482A9-E4CD-4E05-82E0-D12C79CD02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7" authorId="0" shapeId="0" xr:uid="{201703F4-FA1A-4C76-A8A4-3B1C7287B0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7" authorId="0" shapeId="0" xr:uid="{1CA27EC2-CD03-465D-86F2-4EA52AFC30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67" authorId="0" shapeId="0" xr:uid="{4269BD7F-3A53-4BB5-8CF1-3647E666A9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7" authorId="0" shapeId="0" xr:uid="{3DF1AAF8-6D6F-4FC4-AFFB-7BD52BA975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67" authorId="0" shapeId="0" xr:uid="{BBC96398-8C40-4CFF-91A1-67E1C9CC7F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7" authorId="0" shapeId="0" xr:uid="{4C54F624-3A3A-4AC4-A912-D6484C3455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7" authorId="0" shapeId="0" xr:uid="{0470AE87-5A37-4AE8-9E7B-873EF9553D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7" authorId="0" shapeId="0" xr:uid="{EE591C16-E60F-482D-BD26-7858C4A084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7" authorId="0" shapeId="0" xr:uid="{6CCC228D-D287-4FF2-BC13-8DE5CDD219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7" authorId="0" shapeId="0" xr:uid="{BC6D0608-7307-4AD8-8C37-BDF0ABF770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7" authorId="0" shapeId="0" xr:uid="{AECB6A26-90D5-4670-B85A-BAE4677932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68" authorId="0" shapeId="0" xr:uid="{2D7DE314-FB20-4895-B701-7492EFF9FD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8" authorId="0" shapeId="0" xr:uid="{0A53CB0C-5990-4D50-A7D4-8664996302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8" authorId="0" shapeId="0" xr:uid="{5F8E6987-CB19-4ECB-99DD-2248BC0CAB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8" authorId="0" shapeId="0" xr:uid="{2557D218-7D7B-44D7-9123-2EC27FF9CC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8" authorId="0" shapeId="0" xr:uid="{D3744606-7AD7-4FB0-A706-F0C667B2E8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68" authorId="0" shapeId="0" xr:uid="{B91535FD-1898-40BA-AA00-1BFDD2DF2A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8" authorId="0" shapeId="0" xr:uid="{6591F6D1-E2ED-4319-9DF6-4DACF27096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8" authorId="0" shapeId="0" xr:uid="{BEC7AA15-5D44-4C7D-8B38-84BE3DCA20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8" authorId="0" shapeId="0" xr:uid="{F1EB76F7-CA44-4A51-AC3E-72B9ED0DC9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8" authorId="0" shapeId="0" xr:uid="{02237F20-2384-4710-8638-D627674657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8" authorId="0" shapeId="0" xr:uid="{3D7A3BD4-F3EF-4AC0-A143-7EC9964D53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8" authorId="0" shapeId="0" xr:uid="{F3B20F40-4D0B-4D60-A923-0A3FDD3AD9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8" authorId="0" shapeId="0" xr:uid="{8D9754C6-64A1-44B0-AE02-ED53F0EAB8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8" authorId="0" shapeId="0" xr:uid="{2E7EF687-9F92-48CD-9B12-A925D49B5E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8" authorId="0" shapeId="0" xr:uid="{030EF238-562C-434D-9754-6AE29F6F7D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68" authorId="0" shapeId="0" xr:uid="{FB4D4BCC-46E7-4CF0-970C-043D915EDE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8" authorId="0" shapeId="0" xr:uid="{B9D6D79A-FAC0-44CE-8202-D6F345ED8F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8" authorId="0" shapeId="0" xr:uid="{ED2F22B7-BFE5-4FB3-97C5-1AEAA603E6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68" authorId="0" shapeId="0" xr:uid="{CCABBD8C-C59E-412A-A809-DFD7A9F86A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8" authorId="0" shapeId="0" xr:uid="{3CE89DC6-257B-4734-BAFD-2414AC1166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8" authorId="0" shapeId="0" xr:uid="{6819EC2B-DBEA-4679-A894-B52526D9D2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8" authorId="0" shapeId="0" xr:uid="{7A78BD56-EE64-4344-99F7-E46E758681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8" authorId="0" shapeId="0" xr:uid="{BF1212CE-2C81-415F-98B9-565D9DBA09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8" authorId="0" shapeId="0" xr:uid="{EFE9DBCC-D0BD-422D-BDCF-5BEF51C412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8" authorId="0" shapeId="0" xr:uid="{188C6BEB-4BE2-4562-8772-8520BAD032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8" authorId="0" shapeId="0" xr:uid="{12597A03-4406-41BD-B572-EBCA120748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68" authorId="0" shapeId="0" xr:uid="{F3172EC4-6849-4B33-AACE-DC7B41ED41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8" authorId="0" shapeId="0" xr:uid="{86CB191A-E18C-4349-9D27-D358DDA2BB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8" authorId="0" shapeId="0" xr:uid="{A7F9D562-A09D-4B14-9D38-A975A42D08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8" authorId="0" shapeId="0" xr:uid="{9930607C-20E8-41E8-A89C-E9872AF7E2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8" authorId="0" shapeId="0" xr:uid="{DB44640C-0F19-4D6B-905F-A52118D30F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8" authorId="0" shapeId="0" xr:uid="{BA8CBB37-E5B2-4104-99E4-7FAD3537C3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8" authorId="0" shapeId="0" xr:uid="{38229F1A-0D03-48C6-8EB4-9A48C48592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8" authorId="0" shapeId="0" xr:uid="{F66228D3-7036-4DCB-9C07-04A67B1DFE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8" authorId="0" shapeId="0" xr:uid="{6D01FC41-37F4-4ECA-94D1-FC344686E6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8" authorId="0" shapeId="0" xr:uid="{AB78D04E-D377-43D6-9AB8-A2472BFBEC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68" authorId="0" shapeId="0" xr:uid="{AC225DC6-B206-44ED-826D-2EA5B95A5C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8" authorId="0" shapeId="0" xr:uid="{F61EB910-1675-431F-B0E6-884DCDC8A5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8" authorId="0" shapeId="0" xr:uid="{20C26EAC-C564-4EAD-A611-EA89A333DE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8" authorId="0" shapeId="0" xr:uid="{5156FFAD-8D3F-44E4-8AF4-CB6728558D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8" authorId="0" shapeId="0" xr:uid="{0971AD62-EDA0-4367-814B-5D37FAFA52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8" authorId="0" shapeId="0" xr:uid="{6C4F4674-8C83-432F-9730-17E0DFCD9C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8" authorId="0" shapeId="0" xr:uid="{AAEF8998-9516-4643-9568-5DDAF1B1E6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8" authorId="0" shapeId="0" xr:uid="{8EC26DF4-38F5-4AE4-9550-52DEC1555F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8" authorId="0" shapeId="0" xr:uid="{28621010-D99A-470F-8F1C-3F28AA4222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9" authorId="0" shapeId="0" xr:uid="{3FB37A97-162B-445B-89CC-6249406622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69" authorId="0" shapeId="0" xr:uid="{64B60FB9-EC45-416C-B5AE-D7126C783A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9" authorId="0" shapeId="0" xr:uid="{27D501A1-6A53-4717-8354-9B6E903432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9" authorId="0" shapeId="0" xr:uid="{4EA7F297-8B7A-4B6B-BCB4-842F007E5C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9" authorId="0" shapeId="0" xr:uid="{A23DAA2F-D130-4D06-AA32-889347B8CE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9" authorId="0" shapeId="0" xr:uid="{28EBA45E-3B32-4C00-959E-81339B7355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69" authorId="0" shapeId="0" xr:uid="{43EF9C45-8A89-4069-80A9-AF4060753D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9" authorId="0" shapeId="0" xr:uid="{AC04BB6A-9E33-45E7-86FC-FD2F317B34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9" authorId="0" shapeId="0" xr:uid="{9AD94244-F575-4CC6-BCB3-255FD8A881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9" authorId="0" shapeId="0" xr:uid="{0484D9D3-7741-4900-BBCF-7AEDE281DF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9" authorId="0" shapeId="0" xr:uid="{F233D4BC-09FA-4CF3-8377-FF08254762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69" authorId="0" shapeId="0" xr:uid="{2D622D91-5408-48C7-9C48-44D544B953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9" authorId="0" shapeId="0" xr:uid="{985B138B-F351-4DA2-AD8B-0053CF5ECB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9" authorId="0" shapeId="0" xr:uid="{4A0794D2-3526-4B9F-897E-DE9A43077B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9" authorId="0" shapeId="0" xr:uid="{57937B62-C21D-42BA-B728-5F4E4544E9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9" authorId="0" shapeId="0" xr:uid="{3CA532BC-6866-4855-A586-F22D5D540E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9" authorId="0" shapeId="0" xr:uid="{D7BD2198-AEBA-4F2E-8D0E-7F3FCEC1EB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69" authorId="0" shapeId="0" xr:uid="{265C7E1C-F0A3-4C42-A1E1-92B2B5DAE0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9" authorId="0" shapeId="0" xr:uid="{FC686F9E-2276-4E7F-8C51-9F99DC7A75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9" authorId="0" shapeId="0" xr:uid="{491D0CC0-FC14-4A3F-A301-75F37ECF77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9" authorId="0" shapeId="0" xr:uid="{CC4F3C15-4520-40DD-9984-D396ED7BEF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9" authorId="0" shapeId="0" xr:uid="{1D839B89-505A-478C-BBF2-4C5EE95D74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9" authorId="0" shapeId="0" xr:uid="{B1401BA1-2F8E-4FC0-A337-29D6CB7554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9" authorId="0" shapeId="0" xr:uid="{8C753EB5-94DB-4EFA-869C-C284508D61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9" authorId="0" shapeId="0" xr:uid="{21EAFD53-F7DB-4202-87A2-2FC5A1D302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9" authorId="0" shapeId="0" xr:uid="{04B4EC17-47DB-4DE4-80AC-9DF04B8D0A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9" authorId="0" shapeId="0" xr:uid="{4E3E1A33-88E1-481E-A2EB-74C76852F1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9" authorId="0" shapeId="0" xr:uid="{20D45892-7EF5-42C5-A6CD-F42F8449FB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9" authorId="0" shapeId="0" xr:uid="{21A724B8-B6D5-4FAE-862E-3F27F755F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9" authorId="0" shapeId="0" xr:uid="{78B52DAD-6A53-4CE3-A1D8-DD2C522114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9" authorId="0" shapeId="0" xr:uid="{F6DB77BB-9976-4DB5-A8D0-5D0E5FF2C5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9" authorId="0" shapeId="0" xr:uid="{16BB4F0E-7A9A-4CD7-BAEA-295B970EFC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9" authorId="0" shapeId="0" xr:uid="{B4188E42-7825-4D1E-8F7D-F4522C08A0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9" authorId="0" shapeId="0" xr:uid="{B3033A41-9AA7-44B8-84B1-2D7368A302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9" authorId="0" shapeId="0" xr:uid="{8703F166-4057-477B-93D9-AC18C8624A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9" authorId="0" shapeId="0" xr:uid="{2B91971D-3051-4650-BF8B-48372A6B32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9" authorId="0" shapeId="0" xr:uid="{DDFEE8FB-97AF-4D5A-AD88-0198B80E1F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69" authorId="0" shapeId="0" xr:uid="{8D89129F-BBB9-4D80-816F-3B0B8C8994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9" authorId="0" shapeId="0" xr:uid="{1A5B833F-EB65-4166-92EC-3C3F8C244E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69" authorId="0" shapeId="0" xr:uid="{5A76EBE9-B7F2-497A-99BF-EE9C16ADC1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9" authorId="0" shapeId="0" xr:uid="{5DF16001-FE6A-4EE7-AE34-ECD503533F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9" authorId="0" shapeId="0" xr:uid="{C17D5603-6528-4DE5-B140-2796469058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9" authorId="0" shapeId="0" xr:uid="{E7C7EA11-E40E-4477-A22B-9A817CCF83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9" authorId="0" shapeId="0" xr:uid="{A844D3E1-AA89-41E8-A412-88F798790E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9" authorId="0" shapeId="0" xr:uid="{7BE35018-F8A9-41EC-9BB5-0F3A339A10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9" authorId="0" shapeId="0" xr:uid="{E63E0272-2702-44D2-8D57-E6202C9CCB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70" authorId="0" shapeId="0" xr:uid="{D855EEBB-8A3A-4288-A45B-B41CB37311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70" authorId="0" shapeId="0" xr:uid="{817DAA29-00B6-4F7D-89D3-738011BCB3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70" authorId="0" shapeId="0" xr:uid="{72894FE5-71D7-47F7-B48D-F7C140C969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70" authorId="0" shapeId="0" xr:uid="{A53F8BD6-3882-4904-AB98-4EDB5306FC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70" authorId="0" shapeId="0" xr:uid="{4E8DC4D0-7FE7-40FD-B9F9-AA8FA5367B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70" authorId="0" shapeId="0" xr:uid="{C66F5DF9-098D-4EFB-A4B6-8520A8AE57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70" authorId="0" shapeId="0" xr:uid="{704A52A4-9E5E-4166-ABFF-D6C3806786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70" authorId="0" shapeId="0" xr:uid="{539F1595-FE72-4192-A0AC-9B62F7992F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70" authorId="0" shapeId="0" xr:uid="{A90AE351-3E83-4588-9B32-CA57DB15AE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70" authorId="0" shapeId="0" xr:uid="{65F8B91F-C30D-4C0F-8291-B0B8ACA33C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70" authorId="0" shapeId="0" xr:uid="{CE701F3F-5D9F-44FD-BA3F-ACAB214DE2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70" authorId="0" shapeId="0" xr:uid="{F6D6AB11-A4F5-4FDF-9332-B1F1BEB660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70" authorId="0" shapeId="0" xr:uid="{75AA6667-E2CE-4B20-8895-BCBD733DCC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70" authorId="0" shapeId="0" xr:uid="{313151AF-082C-4BEC-9268-33C54A094F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0" authorId="0" shapeId="0" xr:uid="{0024A421-B37F-4442-B721-C7772F1910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70" authorId="0" shapeId="0" xr:uid="{9AAF3818-3A69-4746-9A57-274391B16E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70" authorId="0" shapeId="0" xr:uid="{E26CF122-D90B-4AEC-9ED7-3271B5398F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70" authorId="0" shapeId="0" xr:uid="{4243EDE4-DF28-41A5-A4E9-DDA4C24931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70" authorId="0" shapeId="0" xr:uid="{FB34D781-2F8E-40DD-BC2F-029CBF80EA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70" authorId="0" shapeId="0" xr:uid="{A29DA663-4DE6-4A3E-A305-3B8C525110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70" authorId="0" shapeId="0" xr:uid="{C885D5C8-60A6-449F-B229-9871628E34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0" authorId="0" shapeId="0" xr:uid="{021DEC3B-EA67-44FB-9C12-4A58817E62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70" authorId="0" shapeId="0" xr:uid="{68CAFC2F-E3F0-4D83-A7D3-4C473D0D50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70" authorId="0" shapeId="0" xr:uid="{CE47B7E5-C385-4C6B-B95C-CCF6BE3557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70" authorId="0" shapeId="0" xr:uid="{DB92578C-0D79-4587-ADEB-6F266F732F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70" authorId="0" shapeId="0" xr:uid="{2FF00D8B-CF20-44B1-B7E2-437353BBDB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70" authorId="0" shapeId="0" xr:uid="{F3227842-B252-46CC-9052-CDAB4F8B22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70" authorId="0" shapeId="0" xr:uid="{E4EDD2FE-3329-4C41-8CD7-7872FC83CF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70" authorId="0" shapeId="0" xr:uid="{4B2016AE-57A2-435C-8C33-8DB7973383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70" authorId="0" shapeId="0" xr:uid="{55256C46-EE11-420B-9D64-E7322CE4F5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70" authorId="0" shapeId="0" xr:uid="{61431E32-663A-409C-8896-75070BE17E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70" authorId="0" shapeId="0" xr:uid="{2452552B-BBBF-4B34-94A2-685CF0AB4D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70" authorId="0" shapeId="0" xr:uid="{7017EEB2-E5BA-4559-92F4-B639881CE6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70" authorId="0" shapeId="0" xr:uid="{F8A1B332-A5F4-46C9-9685-05EDCBA377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70" authorId="0" shapeId="0" xr:uid="{60EE6777-4869-44DC-BDB9-DE2ED0FE5B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70" authorId="0" shapeId="0" xr:uid="{BC58074C-47CF-4245-97CC-7B2DED1467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70" authorId="0" shapeId="0" xr:uid="{69F12D9F-46B2-4B65-A715-7DEC1B4045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70" authorId="0" shapeId="0" xr:uid="{974D05B7-014E-40F6-9D93-2B364C14A5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70" authorId="0" shapeId="0" xr:uid="{70D442A2-BFC4-49F7-A536-31864BAB9E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70" authorId="0" shapeId="0" xr:uid="{BBA78848-9EEF-4949-85A4-7BDF3E9CD3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70" authorId="0" shapeId="0" xr:uid="{4AAFF81D-C029-45FC-BAEA-76B89BD123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70" authorId="0" shapeId="0" xr:uid="{092CB72B-E493-4FC8-81E0-4F262CA7A2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70" authorId="0" shapeId="0" xr:uid="{D3835D66-9A2D-4FC3-9AAF-2A5150C2EF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70" authorId="0" shapeId="0" xr:uid="{3C19E16E-D0A6-4718-A3E8-8F2B349A9F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71" authorId="0" shapeId="0" xr:uid="{65F43A8D-A63A-46BC-AC53-C9DF8A2D2C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71" authorId="0" shapeId="0" xr:uid="{3ADB21CD-7762-4DA6-900A-51252D6072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71" authorId="0" shapeId="0" xr:uid="{586C44CB-A427-457B-AB3F-30C0900ED9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71" authorId="0" shapeId="0" xr:uid="{FBF6B249-4D12-4430-B33F-FEC198E42C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71" authorId="0" shapeId="0" xr:uid="{C5202F5F-40FE-45E3-A19F-5A5F931875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71" authorId="0" shapeId="0" xr:uid="{DBE80AB1-975B-41A1-9521-99C1461A70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71" authorId="0" shapeId="0" xr:uid="{1DF46434-EE4C-444D-B648-A4B3258D36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71" authorId="0" shapeId="0" xr:uid="{D235639D-BA6D-4E0C-8168-F5D164270D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71" authorId="0" shapeId="0" xr:uid="{E4D13881-C183-40D8-827A-20EB7125DD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71" authorId="0" shapeId="0" xr:uid="{8CDCB573-137F-4DCA-9256-CE3B2093C0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71" authorId="0" shapeId="0" xr:uid="{D9A103CD-7BAF-4606-8F62-16EBE0216D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71" authorId="0" shapeId="0" xr:uid="{87046B7B-23DB-4051-A0C2-885CCA0DBA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71" authorId="0" shapeId="0" xr:uid="{5E8DC410-B680-4E5C-B1F4-590B6D8759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71" authorId="0" shapeId="0" xr:uid="{09C0A471-1CB6-4049-8111-3F20BF852F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71" authorId="0" shapeId="0" xr:uid="{585AE626-ED36-495E-A112-DD7BD6249C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1" authorId="0" shapeId="0" xr:uid="{93150F90-FB4F-412B-AFD9-205149FBBB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71" authorId="0" shapeId="0" xr:uid="{30B324B3-8E17-43D7-81C5-33A2F712F9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71" authorId="0" shapeId="0" xr:uid="{65EF6C56-47C7-4C07-8806-2BEFC08126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71" authorId="0" shapeId="0" xr:uid="{91F159F6-773B-476A-B4A6-1E30A15A54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71" authorId="0" shapeId="0" xr:uid="{3F84D478-98F1-4BC3-8C90-F2BD39B6FB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71" authorId="0" shapeId="0" xr:uid="{896D7C75-5D87-4A09-A86B-E4A3F9416D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71" authorId="0" shapeId="0" xr:uid="{AF08B733-4729-4FD9-A558-B0AAFCA15D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1" authorId="0" shapeId="0" xr:uid="{0AC870F6-1634-4456-8669-57C8D7DC77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71" authorId="0" shapeId="0" xr:uid="{CECCB81E-DE6D-4351-9173-4CB2DF832F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71" authorId="0" shapeId="0" xr:uid="{97E7C019-04D5-4D83-8DD9-9E2D3D5314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71" authorId="0" shapeId="0" xr:uid="{4B8D1CED-EF6F-46F7-9B53-527D7EF173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71" authorId="0" shapeId="0" xr:uid="{1D4C12D8-CF6D-40A9-8F7F-63942BFB3D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71" authorId="0" shapeId="0" xr:uid="{6514B936-3BD3-4656-9839-F7696EB88B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71" authorId="0" shapeId="0" xr:uid="{F8CFE70B-445F-43F5-AD09-B21FDB8D1D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71" authorId="0" shapeId="0" xr:uid="{308F423F-B026-4E45-9DB2-F7FB836437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71" authorId="0" shapeId="0" xr:uid="{5D25C48A-B56E-4F5E-A19A-AE6354F98E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71" authorId="0" shapeId="0" xr:uid="{3D66F61D-7BC4-4831-86E6-8FEED54485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71" authorId="0" shapeId="0" xr:uid="{3E14FAD5-EFBA-4340-AEA5-F2E05C8EF5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71" authorId="0" shapeId="0" xr:uid="{32E3A761-9B33-4ABA-AE92-9985B4D795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71" authorId="0" shapeId="0" xr:uid="{843A4ED2-D84E-4D78-9E48-D6A90BC6C7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71" authorId="0" shapeId="0" xr:uid="{6B473FEB-09C6-4274-856D-442ACD313C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71" authorId="0" shapeId="0" xr:uid="{150F910A-5DCA-4187-89D5-7D19F6F035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71" authorId="0" shapeId="0" xr:uid="{BFBFA8E4-832E-40D6-9FB0-96EF2860ED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71" authorId="0" shapeId="0" xr:uid="{84F176CF-90A3-4CDE-B243-46942E237D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71" authorId="0" shapeId="0" xr:uid="{78ECB53D-C517-4B78-AAAA-813807AD36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71" authorId="0" shapeId="0" xr:uid="{C057C9E7-69B5-43E0-8241-3FA48B1C26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71" authorId="0" shapeId="0" xr:uid="{44AF7E0B-7E98-4C34-9700-EC196915FE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71" authorId="0" shapeId="0" xr:uid="{3FA1B1F6-AD3A-4A81-8999-8FE50A9C0B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71" authorId="0" shapeId="0" xr:uid="{CB192025-2B82-4A5B-96B9-BD692EB8A7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7" authorId="0" shapeId="0" xr:uid="{00000000-0006-0000-02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7" authorId="0" shapeId="0" xr:uid="{00000000-0006-0000-02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7" authorId="0" shapeId="0" xr:uid="{00000000-0006-0000-02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7" authorId="0" shapeId="0" xr:uid="{00000000-0006-0000-02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7" authorId="0" shapeId="0" xr:uid="{00000000-0006-0000-02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7" authorId="0" shapeId="0" xr:uid="{00000000-0006-0000-02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7" authorId="0" shapeId="0" xr:uid="{00000000-0006-0000-02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7" authorId="0" shapeId="0" xr:uid="{00000000-0006-0000-02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7" authorId="0" shapeId="0" xr:uid="{00000000-0006-0000-02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7" authorId="0" shapeId="0" xr:uid="{00000000-0006-0000-02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7" authorId="0" shapeId="0" xr:uid="{00000000-0006-0000-02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7" authorId="0" shapeId="0" xr:uid="{00000000-0006-0000-02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7" authorId="0" shapeId="0" xr:uid="{00000000-0006-0000-02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7" authorId="0" shapeId="0" xr:uid="{00000000-0006-0000-02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7" authorId="0" shapeId="0" xr:uid="{00000000-0006-0000-02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7" authorId="0" shapeId="0" xr:uid="{00000000-0006-0000-02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7" authorId="0" shapeId="0" xr:uid="{00000000-0006-0000-02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7" authorId="0" shapeId="0" xr:uid="{00000000-0006-0000-02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8" authorId="0" shapeId="0" xr:uid="{00000000-0006-0000-02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8" authorId="0" shapeId="0" xr:uid="{00000000-0006-0000-02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8" authorId="0" shapeId="0" xr:uid="{00000000-0006-0000-02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8" authorId="0" shapeId="0" xr:uid="{00000000-0006-0000-02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8" authorId="0" shapeId="0" xr:uid="{00000000-0006-0000-02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8" authorId="0" shapeId="0" xr:uid="{00000000-0006-0000-02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8" authorId="0" shapeId="0" xr:uid="{00000000-0006-0000-02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8" authorId="0" shapeId="0" xr:uid="{00000000-0006-0000-02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20" authorId="0" shapeId="0" xr:uid="{00000000-0006-0000-02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20" authorId="0" shapeId="0" xr:uid="{00000000-0006-0000-02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20" authorId="0" shapeId="0" xr:uid="{00000000-0006-0000-02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20" authorId="0" shapeId="0" xr:uid="{00000000-0006-0000-02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20" authorId="0" shapeId="0" xr:uid="{00000000-0006-0000-02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20" authorId="0" shapeId="0" xr:uid="{00000000-0006-0000-02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20" authorId="0" shapeId="0" xr:uid="{00000000-0006-0000-02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20" authorId="0" shapeId="0" xr:uid="{00000000-0006-0000-02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20" authorId="0" shapeId="0" xr:uid="{00000000-0006-0000-02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20" authorId="0" shapeId="0" xr:uid="{00000000-0006-0000-02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20" authorId="0" shapeId="0" xr:uid="{00000000-0006-0000-02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20" authorId="0" shapeId="0" xr:uid="{00000000-0006-0000-02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21" authorId="0" shapeId="0" xr:uid="{00000000-0006-0000-02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21" authorId="0" shapeId="0" xr:uid="{00000000-0006-0000-02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21" authorId="0" shapeId="0" xr:uid="{00000000-0006-0000-02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21" authorId="0" shapeId="0" xr:uid="{00000000-0006-0000-02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21" authorId="0" shapeId="0" xr:uid="{00000000-0006-0000-02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21" authorId="0" shapeId="0" xr:uid="{00000000-0006-0000-02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21" authorId="0" shapeId="0" xr:uid="{00000000-0006-0000-02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21" authorId="0" shapeId="0" xr:uid="{00000000-0006-0000-02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21" authorId="0" shapeId="0" xr:uid="{00000000-0006-0000-02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21" authorId="0" shapeId="0" xr:uid="{00000000-0006-0000-02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21" authorId="0" shapeId="0" xr:uid="{00000000-0006-0000-02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21" authorId="0" shapeId="0" xr:uid="{00000000-0006-0000-02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44" authorId="0" shapeId="0" xr:uid="{DEFAACDA-7D0E-4D51-B34D-AE1E016C89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4" authorId="0" shapeId="0" xr:uid="{D5C0E22E-8FB7-4734-977F-F1AECB3746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4" authorId="0" shapeId="0" xr:uid="{4810E338-530B-4CA1-B935-BFCDE32135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4" authorId="0" shapeId="0" xr:uid="{4DB1CE24-1FE6-4665-AE90-E8916F8BB3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4" authorId="0" shapeId="0" xr:uid="{FC4A1ABD-F99D-47A8-8E54-F5E5F0830D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4" authorId="0" shapeId="0" xr:uid="{0A488799-A919-4B60-97CC-86163EDA10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4" authorId="0" shapeId="0" xr:uid="{C58F171C-E802-44A2-8C2E-5C6453B738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44" authorId="0" shapeId="0" xr:uid="{D6674F60-0DBA-4653-BD90-C14AEAFF9B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4" authorId="0" shapeId="0" xr:uid="{E3502C94-C583-4E9A-A475-E247E4464B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44" authorId="0" shapeId="0" xr:uid="{781E80F9-DB45-463F-B3F3-AC9250E191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4" authorId="0" shapeId="0" xr:uid="{49F43EE2-7DBA-4EAF-B3C1-AFBABE70A9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4" authorId="0" shapeId="0" xr:uid="{6D033767-E180-4040-BEB2-BC0B43D417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44" authorId="0" shapeId="0" xr:uid="{44E83A0F-373F-4D8B-9B1E-0BE9099261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4" authorId="0" shapeId="0" xr:uid="{90F089F5-8134-4FD5-A4AF-8F841FF1F9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4" authorId="0" shapeId="0" xr:uid="{54C3D8BB-FE81-491F-B49B-336AB08B90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44" authorId="0" shapeId="0" xr:uid="{3F8E995B-5254-4CD1-AB69-5D184C6D9D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44" authorId="0" shapeId="0" xr:uid="{9D5220F6-B8DA-4BC0-BD8E-E2D8B29372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44" authorId="0" shapeId="0" xr:uid="{9EB076F6-9FFA-4E96-8A6A-E470D68C5A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4" authorId="0" shapeId="0" xr:uid="{9E0E0276-64EE-4C74-A057-42497AB9B6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4" authorId="0" shapeId="0" xr:uid="{9AF91945-7239-4AD8-8EF9-2CC40DC201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4" authorId="0" shapeId="0" xr:uid="{0F55AE27-9F59-4BF4-9538-61EA55F084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44" authorId="0" shapeId="0" xr:uid="{027CB687-0D74-4D48-974B-6397D0BCFF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44" authorId="0" shapeId="0" xr:uid="{F992C968-0B42-4E39-8E85-CD212FACA9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4" authorId="0" shapeId="0" xr:uid="{6FCC6A4B-AAB4-4530-9D7E-73508D74DF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44" authorId="0" shapeId="0" xr:uid="{EA36E763-1AD7-43E2-A235-7EF4351515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44" authorId="0" shapeId="0" xr:uid="{CCF3D480-5703-4D74-A879-964313C0BA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44" authorId="0" shapeId="0" xr:uid="{D63501FA-74DD-4ED8-A39B-1B162A2AC1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4" authorId="0" shapeId="0" xr:uid="{4748328E-65F8-434D-847D-CDBB4A601E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4" authorId="0" shapeId="0" xr:uid="{7D1D9467-E718-44C8-B014-1B24937729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4" authorId="0" shapeId="0" xr:uid="{C68B8B45-11EB-4196-B558-81171EB7ED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4" authorId="0" shapeId="0" xr:uid="{67A19278-F34F-46F5-8125-11F7784E3C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4" authorId="0" shapeId="0" xr:uid="{6DFEF088-2342-4022-B9DD-7F9CB3BF40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44" authorId="0" shapeId="0" xr:uid="{81332276-6872-4525-9C7D-ECF70DC375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4" authorId="0" shapeId="0" xr:uid="{31D3F5F8-5481-423D-9C7E-F1CA71DE67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4" authorId="0" shapeId="0" xr:uid="{EAB81F55-781C-4B5B-8C7E-7D843E0573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4" authorId="0" shapeId="0" xr:uid="{2292E25D-185F-4FFF-A35F-6490065111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4" authorId="0" shapeId="0" xr:uid="{E6E834DD-8B17-43B7-8059-4645FAE2A0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4" authorId="0" shapeId="0" xr:uid="{9DBFB1CC-E277-4153-82AD-8DC442CAB2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4" authorId="0" shapeId="0" xr:uid="{049B22A8-882B-491A-BE0F-9F3756D715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4" authorId="0" shapeId="0" xr:uid="{48838EF2-BC58-4325-A075-E9455B4781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4" authorId="0" shapeId="0" xr:uid="{FE7580AB-7C13-4564-ADB0-93D0252E69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4" authorId="0" shapeId="0" xr:uid="{0C826535-D112-4FE8-BF4B-2D353FB1A6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4" authorId="0" shapeId="0" xr:uid="{D1504716-4D5B-4803-ACF1-050A77C264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4" authorId="0" shapeId="0" xr:uid="{4920DA38-342C-4F34-A0B2-9C5DED6803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44" authorId="0" shapeId="0" xr:uid="{46200E47-1C4F-4F50-8F1B-847434D392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4" authorId="0" shapeId="0" xr:uid="{FE83C469-A732-4626-82EA-BEB89E13DA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4" authorId="0" shapeId="0" xr:uid="{06ED745A-06E9-4C8F-974F-41A9D5BBD7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4" authorId="0" shapeId="0" xr:uid="{23715DC9-CD2F-401F-A65E-09D56F3205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4" authorId="0" shapeId="0" xr:uid="{8A15CE15-2822-436B-BA89-A5A46B7A63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44" authorId="0" shapeId="0" xr:uid="{16D78177-20B6-4538-84C3-AC15D5A48E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44" authorId="0" shapeId="0" xr:uid="{E8EB5420-9615-45EE-842D-D254613E32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4" authorId="0" shapeId="0" xr:uid="{C5679FC4-4121-4DD6-9BC0-F93C808F17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4" authorId="0" shapeId="0" xr:uid="{79C157D0-2ADF-48E4-AEA3-4F28397C62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44" authorId="0" shapeId="0" xr:uid="{4688484F-2244-4FE9-9446-14179D7C2D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45" authorId="0" shapeId="0" xr:uid="{06470189-6DD2-4395-85BE-B0FB26A0D5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45" authorId="0" shapeId="0" xr:uid="{F91A68DD-5B2A-44B2-911F-49781E6DA9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5" authorId="0" shapeId="0" xr:uid="{2619B7FE-402D-472F-B520-9687A42FAA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5" authorId="0" shapeId="0" xr:uid="{283B0A71-A270-4BC9-B6F4-FD48FDC713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5" authorId="0" shapeId="0" xr:uid="{8F870ABE-263B-40AA-94C0-B58337A80F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45" authorId="0" shapeId="0" xr:uid="{BC334802-FF6F-4E1B-BA25-4A1AE47031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45" authorId="0" shapeId="0" xr:uid="{23D03A83-93E3-47CE-B98C-01BCF2D91A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45" authorId="0" shapeId="0" xr:uid="{BB5AA6EA-0299-46D0-945B-F8AAC48B21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5" authorId="0" shapeId="0" xr:uid="{BA25D58D-43A7-4764-BF8B-36EAF78497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5" authorId="0" shapeId="0" xr:uid="{82ED53E3-8D99-4CEE-9337-1CE67186A6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5" authorId="0" shapeId="0" xr:uid="{42C6EA61-163A-475C-BB00-BB7028A10D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45" authorId="0" shapeId="0" xr:uid="{75E09529-7871-425A-A421-794DD89409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45" authorId="0" shapeId="0" xr:uid="{4E82C76C-FD4A-4460-8B8C-11C7D3961A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45" authorId="0" shapeId="0" xr:uid="{B0AF721D-025D-46B1-886D-259ECF3AE8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45" authorId="0" shapeId="0" xr:uid="{0C9D5A64-1EA6-48B2-87FA-0E5ADB0A22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45" authorId="0" shapeId="0" xr:uid="{4F68FB9B-AFFF-4BEC-ACC2-C850CA9510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45" authorId="0" shapeId="0" xr:uid="{DBAC9108-83AC-4E02-A1C9-6371C0B485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5" authorId="0" shapeId="0" xr:uid="{C96FF85E-BC6C-4FE5-964D-3BB85C82F7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5" authorId="0" shapeId="0" xr:uid="{8B0C4911-0200-4CF2-A14F-24C489EE22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5" authorId="0" shapeId="0" xr:uid="{1AF3EB8F-F1FA-4A39-AF1E-345C45CBE4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5" authorId="0" shapeId="0" xr:uid="{0C968701-5656-49D7-87D1-30DCD7884D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5" authorId="0" shapeId="0" xr:uid="{1ECD6F63-412B-4B02-9228-DE73267850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5" authorId="0" shapeId="0" xr:uid="{57B60AA1-404C-4E2B-A0A7-1659C9AFFD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45" authorId="0" shapeId="0" xr:uid="{841E5CE2-BCC8-4A4F-8E51-A6C781068B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45" authorId="0" shapeId="0" xr:uid="{F8E7CBE4-467E-406B-9DBA-9705D1D922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45" authorId="0" shapeId="0" xr:uid="{C6DD17FE-10C9-4721-AF64-6E2A0B1123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45" authorId="0" shapeId="0" xr:uid="{1AD86FB3-C557-452D-8373-641310A2A7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5" authorId="0" shapeId="0" xr:uid="{9E2E6220-A93A-4156-B0E8-1AB4D66FA0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5" authorId="0" shapeId="0" xr:uid="{722B8CEC-C88F-4CE3-B7DD-F074A9A1DE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5" authorId="0" shapeId="0" xr:uid="{E4B28F4C-FB52-4DAE-BB5E-0379630118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5" authorId="0" shapeId="0" xr:uid="{2317AE02-5318-4DF7-8758-085D19B533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5" authorId="0" shapeId="0" xr:uid="{235C710C-805C-4A21-A5DC-B9F657B609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5" authorId="0" shapeId="0" xr:uid="{7C7CABFA-530C-4A09-9CBB-87CE7F4F60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5" authorId="0" shapeId="0" xr:uid="{18D7E23C-CF74-4E98-8E3C-805BC724D4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5" authorId="0" shapeId="0" xr:uid="{BC5EBFBE-E668-4A69-9A3B-AC354831A6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5" authorId="0" shapeId="0" xr:uid="{83D30939-9D35-4DD2-904D-C35D50EA6A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5" authorId="0" shapeId="0" xr:uid="{195CDFFB-C58E-49A9-88C6-723003AA98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5" authorId="0" shapeId="0" xr:uid="{946270FC-893D-401F-9C2E-F07210AC74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5" authorId="0" shapeId="0" xr:uid="{8DCD5646-8983-435E-AA63-ED15FA3274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5" authorId="0" shapeId="0" xr:uid="{82B13FF9-1E79-43F4-B4E2-85A6F3FEA7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5" authorId="0" shapeId="0" xr:uid="{65131A36-299C-49C3-9F23-F4B6B79FBE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5" authorId="0" shapeId="0" xr:uid="{4C7202A1-28BB-45DB-8430-ED33BE5164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5" authorId="0" shapeId="0" xr:uid="{4E684625-2DCC-4B94-BB05-D069483CE5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5" authorId="0" shapeId="0" xr:uid="{9B07C8C5-5D58-4116-A1CC-06EF01D7F5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5" authorId="0" shapeId="0" xr:uid="{133510BB-B354-442F-8F78-5CAD9565CA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5" authorId="0" shapeId="0" xr:uid="{A779FBEE-0F2E-4ACA-985D-3A70711666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5" authorId="0" shapeId="0" xr:uid="{D23EC079-073A-4209-83F4-2490D4F78C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5" authorId="0" shapeId="0" xr:uid="{DE285059-24EB-4F71-9515-1F7272D5E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5" authorId="0" shapeId="0" xr:uid="{ACF8CD48-8A3A-4280-AB6F-5CD1B3B2EA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5" authorId="0" shapeId="0" xr:uid="{FE05100D-176F-4825-A2D4-3A57BDA7B3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45" authorId="0" shapeId="0" xr:uid="{9627E0FA-F7B1-4E92-A079-5F2FB7E7A2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45" authorId="0" shapeId="0" xr:uid="{3F6C25EE-9AAE-4424-8329-6B296E8B19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45" authorId="0" shapeId="0" xr:uid="{A2EA1672-407D-4F5E-80E4-D494760F55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5" authorId="0" shapeId="0" xr:uid="{B2ECCE30-2787-4293-8496-39873B7CC4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5" authorId="0" shapeId="0" xr:uid="{EC9FABAF-D10C-4759-B76A-6B6CFDCF53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45" authorId="0" shapeId="0" xr:uid="{D49B1E9A-E5D6-4BF2-88E0-32B71CA017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5" authorId="0" shapeId="0" xr:uid="{53E2CC4C-33F1-4D18-A3EB-F06BC4B01D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46" authorId="0" shapeId="0" xr:uid="{8E964E36-9507-4EF8-8EB2-BD9EF33444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6" authorId="0" shapeId="0" xr:uid="{072DF795-5897-454C-918E-F9DA00289A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6" authorId="0" shapeId="0" xr:uid="{9BBA3F29-1DC4-4F4F-B89E-0F06482AA9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6" authorId="0" shapeId="0" xr:uid="{16E65C86-D83F-44B9-9ACD-21ECC3CAB2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6" authorId="0" shapeId="0" xr:uid="{7543B43D-E55A-46F7-8F0C-42F317BAAA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6" authorId="0" shapeId="0" xr:uid="{1854CB51-7C6E-408E-827A-2B95EC4ECF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46" authorId="0" shapeId="0" xr:uid="{DE979B65-28F8-44E8-9840-A59E98FB24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6" authorId="0" shapeId="0" xr:uid="{72697525-BEC9-4FFF-B2E3-8CA659B979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46" authorId="0" shapeId="0" xr:uid="{C8177BDA-A3C5-4AE5-AF07-572A6DA875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6" authorId="0" shapeId="0" xr:uid="{92D35398-56F3-4E24-8785-6D90BCB14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6" authorId="0" shapeId="0" xr:uid="{5BC64C87-E555-443E-8BCD-93032FF5B7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6" authorId="0" shapeId="0" xr:uid="{A152F465-7280-47F2-882D-488A03D9F6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6" authorId="0" shapeId="0" xr:uid="{29F3AEE7-7831-4876-8B0E-49F3C21397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6" authorId="0" shapeId="0" xr:uid="{D3CF68B1-6124-4192-BF83-F4677EBC76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46" authorId="0" shapeId="0" xr:uid="{CA1B31C8-0384-460B-BD3A-4EA06CF280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46" authorId="0" shapeId="0" xr:uid="{4EE9243B-AEE0-4E20-9228-B06396CCD0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6" authorId="0" shapeId="0" xr:uid="{1B72454A-D5F3-4075-9D19-0CC3480640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6" authorId="0" shapeId="0" xr:uid="{C6208EBD-D0C6-4AEA-97D4-A801C6AE44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46" authorId="0" shapeId="0" xr:uid="{4BBCE47E-1809-4333-A1CC-D2FF1448E3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6" authorId="0" shapeId="0" xr:uid="{7C46F2CB-C681-49CB-BBF3-6CE70748E8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6" authorId="0" shapeId="0" xr:uid="{E42B3A3D-6A1E-4503-9790-F840963F98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6" authorId="0" shapeId="0" xr:uid="{24E824CA-39C8-418A-9544-2B5A624D6B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46" authorId="0" shapeId="0" xr:uid="{250F8A62-9C86-436B-94EC-5F21F63999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6" authorId="0" shapeId="0" xr:uid="{487DD758-C01C-4D62-8FD0-3161245870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46" authorId="0" shapeId="0" xr:uid="{D4E54984-4B30-423D-9329-59504101D9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46" authorId="0" shapeId="0" xr:uid="{053B90F9-020C-41B3-AE7A-154C8222BD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46" authorId="0" shapeId="0" xr:uid="{10D5528D-2A2A-4EB7-A1BA-5F28394B86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6" authorId="0" shapeId="0" xr:uid="{CD555BFF-B149-4949-8C4E-1F3759077B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46" authorId="0" shapeId="0" xr:uid="{F2B00998-F905-4BAB-8E32-C5A9D3C8CF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6" authorId="0" shapeId="0" xr:uid="{A4678422-C78B-4EFB-AB8E-D012F6B296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46" authorId="0" shapeId="0" xr:uid="{3D784563-BE30-4A07-B9C1-867B584666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6" authorId="0" shapeId="0" xr:uid="{15691A67-B9FB-4F45-A0C0-0DDE3F8378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6" authorId="0" shapeId="0" xr:uid="{5EB731B2-91F3-45C2-889E-420E497E68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6" authorId="0" shapeId="0" xr:uid="{CB95AE38-5F8D-42BC-898F-4FBF0C7FEA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6" authorId="0" shapeId="0" xr:uid="{2F4A3C5F-B821-4F71-A254-7445186D60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6" authorId="0" shapeId="0" xr:uid="{03950E6D-8BC3-4332-A221-9FD0659147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6" authorId="0" shapeId="0" xr:uid="{4BDD76E9-2360-450D-A541-818C4384E7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6" authorId="0" shapeId="0" xr:uid="{9390344B-B00D-4167-B7C8-8C4CDBE896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6" authorId="0" shapeId="0" xr:uid="{23465D8D-A1B1-41C4-8DFA-EF07D732B9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6" authorId="0" shapeId="0" xr:uid="{3736F76E-80A6-43EE-AAB7-66D77FB3ED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46" authorId="0" shapeId="0" xr:uid="{48519F24-BD44-4F08-992C-8FEFAB75E7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6" authorId="0" shapeId="0" xr:uid="{E6DF4B57-CA85-44BF-9D07-84B760D807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6" authorId="0" shapeId="0" xr:uid="{8B001E9B-97C0-4A0E-9095-8E08057837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6" authorId="0" shapeId="0" xr:uid="{411A3830-F9C8-48F6-AA2C-BEE55EF7B6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46" authorId="0" shapeId="0" xr:uid="{BD384247-1653-420D-A99C-2B24FED9A8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6" authorId="0" shapeId="0" xr:uid="{8F78C652-8B18-42D9-9CB6-D628D8DF23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6" authorId="0" shapeId="0" xr:uid="{860DBC55-3447-43A0-A835-A11001845A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6" authorId="0" shapeId="0" xr:uid="{DD4BD975-DEBF-41D3-9D64-088AB8A474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6" authorId="0" shapeId="0" xr:uid="{9FB2F17C-798E-4A09-AD81-67F302EC4A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6" authorId="0" shapeId="0" xr:uid="{901BCB79-20A3-4167-8E6E-1256109DAF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6" authorId="0" shapeId="0" xr:uid="{E352BF68-26FC-4499-B85B-8514C7213F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6" authorId="0" shapeId="0" xr:uid="{6A5B4A1F-B82F-473D-BB6C-361FDB95AF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6" authorId="0" shapeId="0" xr:uid="{0D22FBC9-95EA-45D4-9F76-0A1BE55DB7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6" authorId="0" shapeId="0" xr:uid="{6BCA6F12-6BFB-4287-84F8-42A5A551DA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46" authorId="0" shapeId="0" xr:uid="{3B6E776C-DCD5-4068-B3A5-0924C54ED4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6" authorId="0" shapeId="0" xr:uid="{469BF566-6F74-4894-A2E9-FC6AEC9063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6" authorId="0" shapeId="0" xr:uid="{24BFC5AA-6086-44D8-A70A-535D98587C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46" authorId="0" shapeId="0" xr:uid="{43FB23D1-F429-4922-BD25-4AA029C235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46" authorId="0" shapeId="0" xr:uid="{E48425D3-F8F6-4A06-8BC5-443A9C4B5B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46" authorId="0" shapeId="0" xr:uid="{83FC4BCF-741E-40DE-B280-F0E06DC51E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6" authorId="0" shapeId="0" xr:uid="{35259AB0-04FD-4FC3-AF66-53DFE64D15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46" authorId="0" shapeId="0" xr:uid="{EAA63134-A353-42D5-A4D9-BE567FC0C8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6" authorId="0" shapeId="0" xr:uid="{80E36602-8C22-4C6D-B3AD-BDFC600133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47" authorId="0" shapeId="0" xr:uid="{0346E765-4492-49F6-B6EB-788F05759A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47" authorId="0" shapeId="0" xr:uid="{8E23F22D-2FF5-41EA-9488-946F8092C9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7" authorId="0" shapeId="0" xr:uid="{1FB3AC9C-540F-4CFD-A09B-D8843AFB48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7" authorId="0" shapeId="0" xr:uid="{B66037A8-6947-471B-BE3F-95DC93F2EA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7" authorId="0" shapeId="0" xr:uid="{CEA6DBA4-8E70-419D-9299-0BA278A9A1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7" authorId="0" shapeId="0" xr:uid="{A9938729-170C-49B2-BFBC-C79E2526B1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7" authorId="0" shapeId="0" xr:uid="{8F28CBE3-89DD-4334-AC37-0A6B458D71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47" authorId="0" shapeId="0" xr:uid="{4D386B0F-AA1E-4661-8992-2A18D1102E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47" authorId="0" shapeId="0" xr:uid="{13CCB065-5052-4141-AB5C-28F96DD812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7" authorId="0" shapeId="0" xr:uid="{3BCC4F85-4E07-42F1-9E44-ACA6498F7E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7" authorId="0" shapeId="0" xr:uid="{A7222638-DF93-40EB-8189-3BDB8BF612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7" authorId="0" shapeId="0" xr:uid="{F5B9C52A-64E6-4B70-8E3E-3ECF795D92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47" authorId="0" shapeId="0" xr:uid="{33269C51-253C-4C90-B31E-7FA6846A60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7" authorId="0" shapeId="0" xr:uid="{9AA654F7-A431-4745-917D-E3FD6E6C2C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47" authorId="0" shapeId="0" xr:uid="{1B8A9202-354E-4E54-ADC3-33A9DAC64D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47" authorId="0" shapeId="0" xr:uid="{B211D4CE-6E03-4B09-91D9-0A2A671ECF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47" authorId="0" shapeId="0" xr:uid="{5153B598-A112-410D-A05C-CA0034419C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47" authorId="0" shapeId="0" xr:uid="{5A56C688-E673-449E-8C0F-4FAA6590D6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47" authorId="0" shapeId="0" xr:uid="{B508EC41-C152-451E-990A-7092A96A8A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7" authorId="0" shapeId="0" xr:uid="{2AC5BCC7-A13B-4A77-A960-AC6E141E30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7" authorId="0" shapeId="0" xr:uid="{377B46C9-A4A6-4DBE-9974-1269E89A5A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7" authorId="0" shapeId="0" xr:uid="{EA899ABF-5E9D-4B53-AD67-D873B4FB5D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47" authorId="0" shapeId="0" xr:uid="{E87CFA00-1E3A-4BE9-BB8A-A613216AA4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7" authorId="0" shapeId="0" xr:uid="{C12309D5-6608-4F32-BAC4-3E227372B4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47" authorId="0" shapeId="0" xr:uid="{A36EFA6F-DEEF-4CC8-9583-D4F548B905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7" authorId="0" shapeId="0" xr:uid="{873799AB-FD6B-434E-9941-29231D3708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47" authorId="0" shapeId="0" xr:uid="{27ABFC70-6F82-44C1-9B4A-62475119CA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7" authorId="0" shapeId="0" xr:uid="{252E1E7F-4F80-4DC7-B5AD-DC30CC3383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47" authorId="0" shapeId="0" xr:uid="{CC8F25AF-BBAD-4C67-9E14-71A6928A96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47" authorId="0" shapeId="0" xr:uid="{730064B3-E25E-4D99-82F2-DB44CCCCCA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47" authorId="0" shapeId="0" xr:uid="{087296D7-6EB1-43C1-BDF6-6BD6C0CE5A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7" authorId="0" shapeId="0" xr:uid="{01D76F1B-449A-4F55-A43E-6D8D645369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7" authorId="0" shapeId="0" xr:uid="{2CC84FBB-3387-4985-AAC2-AB5C19851F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7" authorId="0" shapeId="0" xr:uid="{FEF1EE95-D5DC-4F3D-9FB8-914ABE875C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7" authorId="0" shapeId="0" xr:uid="{F2866163-06C4-4521-9501-131D44A7E3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7" authorId="0" shapeId="0" xr:uid="{D666CE6D-8CB8-4E21-86ED-1FD8245A10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47" authorId="0" shapeId="0" xr:uid="{BE740036-CB20-431F-A82D-FC830E1498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7" authorId="0" shapeId="0" xr:uid="{7FEE69D4-97F9-42D4-8AE0-70DBC1D3DC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7" authorId="0" shapeId="0" xr:uid="{29A14E0E-FB29-4029-87B7-9B393250A6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47" authorId="0" shapeId="0" xr:uid="{84755529-7E2B-4887-954D-44947B093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7" authorId="0" shapeId="0" xr:uid="{A513128B-D9F1-4DD7-969B-3D90D6B114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47" authorId="0" shapeId="0" xr:uid="{EAA20A91-4FBC-4B14-8BC0-00FB41CDCA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7" authorId="0" shapeId="0" xr:uid="{2B11B9F1-2F69-4AE8-8759-460CA2A42D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7" authorId="0" shapeId="0" xr:uid="{35A3BC98-E232-4C8F-B0F3-DD764EB235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7" authorId="0" shapeId="0" xr:uid="{835CDCFB-769F-4382-ABB0-D495F17AB0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7" authorId="0" shapeId="0" xr:uid="{846368DE-BA8B-47FA-B9A0-26628C981F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7" authorId="0" shapeId="0" xr:uid="{FBB81F29-8703-4B2D-AB6A-9A8BF35F6A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7" authorId="0" shapeId="0" xr:uid="{F4E81C5C-675D-4EFF-9E55-897A5CF5E3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7" authorId="0" shapeId="0" xr:uid="{3BC89E18-DD3E-412E-B460-2804F34B44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7" authorId="0" shapeId="0" xr:uid="{2C936D60-90D1-447F-91CB-A9A3C88B9D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7" authorId="0" shapeId="0" xr:uid="{2EF51EE1-274A-4FC2-8872-6A7CBF0D08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7" authorId="0" shapeId="0" xr:uid="{BE6ABCC1-5876-4749-94C7-EE9A5FCD39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7" authorId="0" shapeId="0" xr:uid="{F73F2DC0-AEDF-4058-94FE-6246A4A975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47" authorId="0" shapeId="0" xr:uid="{4AA723BC-551E-41BB-9372-303CDA1334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7" authorId="0" shapeId="0" xr:uid="{90B8ECC5-778F-4A08-B3CD-7E98166CF8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47" authorId="0" shapeId="0" xr:uid="{11789C5C-6AFF-4BA5-A4F0-29CB4B7013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47" authorId="0" shapeId="0" xr:uid="{40D060C7-F0DB-491C-AE69-6AA74A6260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7" authorId="0" shapeId="0" xr:uid="{44F2E9CD-3344-4121-BB2B-B0A88B0752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47" authorId="0" shapeId="0" xr:uid="{A3B46E87-1EF6-4BD2-936F-FB4A270BC7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47" authorId="0" shapeId="0" xr:uid="{DC0460E4-C0FC-4525-9CD9-082701403D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7" authorId="0" shapeId="0" xr:uid="{64F28A2E-541E-4638-AD25-A9C7211A00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47" authorId="0" shapeId="0" xr:uid="{BF822A52-DDBA-4244-B201-E57542B981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7" authorId="0" shapeId="0" xr:uid="{778404A6-B151-4BF9-8F83-BDC2B58223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48" authorId="0" shapeId="0" xr:uid="{CCD0721B-37BE-483C-843F-802B4A741F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48" authorId="0" shapeId="0" xr:uid="{E57CE2BD-1050-4AD5-B275-FEB14D6AF2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8" authorId="0" shapeId="0" xr:uid="{4AEA1FBE-B5B2-4FD1-BAAE-E86B4A42B6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8" authorId="0" shapeId="0" xr:uid="{9914E061-584F-4F90-9575-8E08643FE4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8" authorId="0" shapeId="0" xr:uid="{E6B21822-F313-46A5-BC00-08D7ED960A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8" authorId="0" shapeId="0" xr:uid="{6EE9A48D-192C-48E6-AC7B-08947F50FC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8" authorId="0" shapeId="0" xr:uid="{E13EA0CE-62E9-44BB-ADBC-0C408415FC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8" authorId="0" shapeId="0" xr:uid="{754E3FCC-3066-4BDA-8E7C-246C3A5A8E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48" authorId="0" shapeId="0" xr:uid="{3076C1DC-2E17-43F3-84F5-A98B199BB6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48" authorId="0" shapeId="0" xr:uid="{2F647A8D-B78A-410F-9738-252F121DC6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8" authorId="0" shapeId="0" xr:uid="{A65481EB-D38A-4E38-BC9E-AE6ABDFB16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48" authorId="0" shapeId="0" xr:uid="{873A7899-EDD7-4C46-802C-75B2539311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48" authorId="0" shapeId="0" xr:uid="{50494FE3-358A-4DA8-8585-572B00841D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8" authorId="0" shapeId="0" xr:uid="{E0B5787F-6B64-4EA2-842E-21D6EB71B1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48" authorId="0" shapeId="0" xr:uid="{C1D416B8-9B00-4989-A620-C7B94164E2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8" authorId="0" shapeId="0" xr:uid="{B1B19FB8-20AC-4917-BEB4-03B503EC9D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8" authorId="0" shapeId="0" xr:uid="{FA170740-D755-40B1-AC5A-8688F43D98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8" authorId="0" shapeId="0" xr:uid="{14E8C6FC-5969-4C04-A21F-DC78F9CAB1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8" authorId="0" shapeId="0" xr:uid="{D637A320-CB48-48EF-8306-AABC0F3EDC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8" authorId="0" shapeId="0" xr:uid="{F9122C59-5557-4C63-9117-831649E302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48" authorId="0" shapeId="0" xr:uid="{E8AE760D-7F31-4FF4-8555-58E1F66609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48" authorId="0" shapeId="0" xr:uid="{9DCE1FBD-D96E-4851-A759-B2391E0124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48" authorId="0" shapeId="0" xr:uid="{A7B187E2-7939-4198-9968-E8E71F9D85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48" authorId="0" shapeId="0" xr:uid="{906B3F2B-D5C3-4D2D-B09A-6BF31B03DB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48" authorId="0" shapeId="0" xr:uid="{92EF8563-5085-46E3-A750-7E4D3FDDD0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48" authorId="0" shapeId="0" xr:uid="{CC66B9AF-1B75-4650-A331-88748130A6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8" authorId="0" shapeId="0" xr:uid="{C1281448-FF03-406F-8951-9B4C7CBD40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8" authorId="0" shapeId="0" xr:uid="{631DAD9D-F5B3-4070-85B5-3581A6071F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8" authorId="0" shapeId="0" xr:uid="{4CEFDE40-FD60-4C94-931D-C705EAF4E2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8" authorId="0" shapeId="0" xr:uid="{7DFA5F6E-40CC-4576-A48D-8CFF466602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48" authorId="0" shapeId="0" xr:uid="{502EED6C-2937-4DF0-9936-5CB3B75B0F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48" authorId="0" shapeId="0" xr:uid="{BB126780-C633-45AD-8A95-BCF700D492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8" authorId="0" shapeId="0" xr:uid="{7F908853-6395-4DE7-8483-BA4B0CC355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48" authorId="0" shapeId="0" xr:uid="{E0CF3B62-0BF6-4F06-839D-475B8F6246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48" authorId="0" shapeId="0" xr:uid="{AC69F941-9AC5-41CA-BFFD-4B6637E554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8" authorId="0" shapeId="0" xr:uid="{F852863C-C19F-41B4-9F76-DA59D2E3E0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48" authorId="0" shapeId="0" xr:uid="{294AF53C-E379-4FDD-B40A-99AD5BF5D6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8" authorId="0" shapeId="0" xr:uid="{646B605C-47E7-4E8E-AF20-298293F17B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8" authorId="0" shapeId="0" xr:uid="{9FDFBB13-0A98-44EB-8A2A-059D3BABEF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48" authorId="0" shapeId="0" xr:uid="{646E7F4F-C8A0-4CEE-BADE-50A2BFE786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8" authorId="0" shapeId="0" xr:uid="{89835E16-8FDB-4850-A020-E651C17A39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8" authorId="0" shapeId="0" xr:uid="{EE456634-E457-4DB8-A551-45DEA477FE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48" authorId="0" shapeId="0" xr:uid="{274720CB-83A0-40F9-A241-6037D6E072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48" authorId="0" shapeId="0" xr:uid="{3E8CBA62-51B5-43E8-A4BE-6C07CD239A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8" authorId="0" shapeId="0" xr:uid="{75773F92-8B73-44BC-AD6E-B2C5F4154A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48" authorId="0" shapeId="0" xr:uid="{83C1A781-FD38-4B6D-887C-F641B12674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8" authorId="0" shapeId="0" xr:uid="{42F311D9-48B8-4AFE-A6E7-2DBE100267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48" authorId="0" shapeId="0" xr:uid="{36DD6574-D8C3-434C-A6DE-8669AC3C38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8" authorId="0" shapeId="0" xr:uid="{4CF3AFBC-0510-4422-B689-1FF4C173B0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8" authorId="0" shapeId="0" xr:uid="{3633EAA3-3C6F-4FFB-A85D-B7C13F4890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8" authorId="0" shapeId="0" xr:uid="{896145C8-1214-4ECF-9AE0-0B4A75A4D2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48" authorId="0" shapeId="0" xr:uid="{8A7A6DDD-11C9-4D71-81E4-29176C4FD2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8" authorId="0" shapeId="0" xr:uid="{A3458803-8AB0-4D67-90A8-8396276115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48" authorId="0" shapeId="0" xr:uid="{2F0398D6-ADB6-4050-9076-D690EAE720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8" authorId="0" shapeId="0" xr:uid="{2F7CA561-945B-4124-B69D-2829C44A7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48" authorId="0" shapeId="0" xr:uid="{B1D45C96-9FC4-44F6-9635-C836012E67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48" authorId="0" shapeId="0" xr:uid="{1130F00F-5738-411B-BCAA-52B0105231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8" authorId="0" shapeId="0" xr:uid="{8B0ED37F-3011-41B0-A372-182F6A2E35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8" authorId="0" shapeId="0" xr:uid="{2B343493-F8DA-4489-B882-DB4CF3E922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8" authorId="0" shapeId="0" xr:uid="{8F5940BD-5FA1-4D57-A469-952213073E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8" authorId="0" shapeId="0" xr:uid="{6B80A2CF-12DB-4866-A5F1-14EA213E28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8" authorId="0" shapeId="0" xr:uid="{6B2353A1-4D47-429F-AD7E-211604025C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8" authorId="0" shapeId="0" xr:uid="{B9863912-2897-43D5-A542-DB020A96DD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48" authorId="0" shapeId="0" xr:uid="{09FFEF01-0864-48D9-916C-977B6F9527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8" authorId="0" shapeId="0" xr:uid="{E0B53AEF-AE7E-49CD-B702-A3BBF40311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48" authorId="0" shapeId="0" xr:uid="{04F7759B-1D82-4769-AA96-A64CE11985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8" authorId="0" shapeId="0" xr:uid="{97317CE1-B86F-4B41-BB5F-739D85A848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48" authorId="0" shapeId="0" xr:uid="{0F034DE6-B7D5-4FC2-8D19-0159E2BDEF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8" authorId="0" shapeId="0" xr:uid="{951EE814-1570-447C-B751-090D7AC759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48" authorId="0" shapeId="0" xr:uid="{1095ECFB-DCD8-4295-80B1-CD5123BD41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8" authorId="0" shapeId="0" xr:uid="{E027DF6C-D405-467B-A59E-B4D62B7339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48" authorId="0" shapeId="0" xr:uid="{5BE61E25-FDD6-4465-B88D-E7F2BE347C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8" authorId="0" shapeId="0" xr:uid="{649CFB3E-D78E-4174-9E27-2CCF748A28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48" authorId="0" shapeId="0" xr:uid="{B06586A1-B653-4225-98D4-999293DF1E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8" authorId="0" shapeId="0" xr:uid="{B5A45C31-6B33-45FF-AFDF-4DBF0D1E85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48" authorId="0" shapeId="0" xr:uid="{17156C42-36A3-4C0F-97F3-5DC4FA5573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48" authorId="0" shapeId="0" xr:uid="{5BCFFF16-C17C-4D2F-A82A-16085F0E06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8" authorId="0" shapeId="0" xr:uid="{CB118F58-7643-4CBF-8640-0FAC6E5F0F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49" authorId="0" shapeId="0" xr:uid="{1570941C-AC79-4668-9A94-726BBEB374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49" authorId="0" shapeId="0" xr:uid="{C6A926F0-D0FB-4EBF-AC6E-32D1816BE2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9" authorId="0" shapeId="0" xr:uid="{01C04D96-B253-4782-811A-7D63DF30F0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49" authorId="0" shapeId="0" xr:uid="{77C5AED2-9932-45D8-87E4-DAA3653A9F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49" authorId="0" shapeId="0" xr:uid="{6CBB910A-EEFE-4CA5-839F-9A747B4A71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49" authorId="0" shapeId="0" xr:uid="{2145D5E2-7DC7-4B74-9F1D-F6FC66D889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9" authorId="0" shapeId="0" xr:uid="{A379E73C-A0AE-49DF-B0FA-BEB97F8AA2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9" authorId="0" shapeId="0" xr:uid="{9DFC99EF-1172-42AB-83C1-ECBE896AD3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9" authorId="0" shapeId="0" xr:uid="{9165DFCE-7551-4D7C-A90E-7375023C70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9" authorId="0" shapeId="0" xr:uid="{649C7DF1-220A-464D-8B46-4AF73F1C48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49" authorId="0" shapeId="0" xr:uid="{704B0BA6-499D-4211-B397-02EA93E385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9" authorId="0" shapeId="0" xr:uid="{D391982B-744D-4B80-80AB-CB21FC25C1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9" authorId="0" shapeId="0" xr:uid="{DA740BEB-0C72-4C55-97BF-2E531BC955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49" authorId="0" shapeId="0" xr:uid="{4BD26824-71C4-424D-8022-98FC60446F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49" authorId="0" shapeId="0" xr:uid="{EE2BFFA8-87A7-41CA-8A4F-9D3FED0A67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49" authorId="0" shapeId="0" xr:uid="{BFF1A788-2FAB-4DBF-9308-6C951F9843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49" authorId="0" shapeId="0" xr:uid="{3B13C9A0-F08A-4881-B039-6F80ED59DC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49" authorId="0" shapeId="0" xr:uid="{4892B076-4F4A-4B06-996E-F85DCB31CE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49" authorId="0" shapeId="0" xr:uid="{7CC039D8-7991-495E-B53A-5F349DDCE7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49" authorId="0" shapeId="0" xr:uid="{DBBC163C-8EE4-493A-8759-8F5F5327E4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9" authorId="0" shapeId="0" xr:uid="{5FD89F0A-CBD4-4916-8B52-242427F6C9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49" authorId="0" shapeId="0" xr:uid="{F6B84CBB-AEB6-47EE-B383-D280EF5033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9" authorId="0" shapeId="0" xr:uid="{561BCE57-8D62-4B51-9853-342F849879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49" authorId="0" shapeId="0" xr:uid="{5DFA2959-724E-49E5-B43B-AB58CB5326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49" authorId="0" shapeId="0" xr:uid="{CFCFE2BA-6306-483D-8C3E-04784568EB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49" authorId="0" shapeId="0" xr:uid="{B3C1917B-8259-4CAB-ADC2-44E75DDAFD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9" authorId="0" shapeId="0" xr:uid="{42B479C4-F3FA-4DA0-904C-0D97B8D5EF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49" authorId="0" shapeId="0" xr:uid="{747EE76E-0403-41DF-9F4C-EF1997AE97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9" authorId="0" shapeId="0" xr:uid="{A56D4D2B-4FEB-4FF2-9FBA-F93A27C378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9" authorId="0" shapeId="0" xr:uid="{3A726629-F70B-4625-8314-0CE4163503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9" authorId="0" shapeId="0" xr:uid="{FC41CBB2-934C-4B62-8DA1-4AD5E1EA38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9" authorId="0" shapeId="0" xr:uid="{E9383C78-139C-4F86-B0B6-7F9140AAE2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49" authorId="0" shapeId="0" xr:uid="{02C4A6FB-D457-46CE-A1F5-9A342EECA2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9" authorId="0" shapeId="0" xr:uid="{F0DD4172-4F0C-4214-B674-5C00B5F763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49" authorId="0" shapeId="0" xr:uid="{058E2AC7-8876-45EF-9FA0-0A757CF162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49" authorId="0" shapeId="0" xr:uid="{072C8D1A-B15F-4915-95AC-6A6CEED9B4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9" authorId="0" shapeId="0" xr:uid="{D77CF8C4-FA8C-4503-8BCD-AD026049DF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9" authorId="0" shapeId="0" xr:uid="{1519BA8D-297A-45B6-849A-238B84C9AB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49" authorId="0" shapeId="0" xr:uid="{4FC8700F-3D11-49DA-811A-77ED357271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49" authorId="0" shapeId="0" xr:uid="{EEBE385E-9778-40AB-B342-51E58E5A92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9" authorId="0" shapeId="0" xr:uid="{46F3DF98-98C1-49D4-98FD-CA462309D0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9" authorId="0" shapeId="0" xr:uid="{F0E2CB95-930B-4823-BAC2-5E55F4B0A1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9" authorId="0" shapeId="0" xr:uid="{87EAC5DD-3F7B-4436-8E1E-766C6A1C6D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49" authorId="0" shapeId="0" xr:uid="{1FF31B3C-67D1-483C-8FB5-607738DAB0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9" authorId="0" shapeId="0" xr:uid="{A717BECC-592C-42FC-B97A-934883FAE5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49" authorId="0" shapeId="0" xr:uid="{498D0E44-3FD0-46FC-AAC6-E2AFD9B4DD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49" authorId="0" shapeId="0" xr:uid="{5CA0552C-AFC3-4F20-B8F8-9D62362DA1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9" authorId="0" shapeId="0" xr:uid="{7AA9A76A-5347-40E8-B8A1-FF2F14FC84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9" authorId="0" shapeId="0" xr:uid="{2409965A-C5FC-4E71-9E13-588C130DFC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49" authorId="0" shapeId="0" xr:uid="{2B0A7716-50C7-4758-8223-E2EE3F5823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9" authorId="0" shapeId="0" xr:uid="{A6A08788-482A-40E5-B01C-586A756444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49" authorId="0" shapeId="0" xr:uid="{027F207B-0990-4EB7-8B02-32E2C842F6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9" authorId="0" shapeId="0" xr:uid="{877397E0-8174-4044-8A54-1313642D14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49" authorId="0" shapeId="0" xr:uid="{C2F28D76-74F6-480E-8E98-313E49A22B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9" authorId="0" shapeId="0" xr:uid="{B7C1AE2F-9EB9-496D-ABD8-DD8B24B190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49" authorId="0" shapeId="0" xr:uid="{65D67BD2-187F-4A6C-815E-FABE8E6EA3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49" authorId="0" shapeId="0" xr:uid="{B3819CE0-03A2-4602-86AF-DC2CEF0BFC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49" authorId="0" shapeId="0" xr:uid="{CCEA9A8C-D0C1-415A-8146-B21D0A6C9F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49" authorId="0" shapeId="0" xr:uid="{E1539481-BA41-4E1E-BF16-DF9C7AA53B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49" authorId="0" shapeId="0" xr:uid="{C75466BA-C793-4BD6-B39C-F27D1271BF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9" authorId="0" shapeId="0" xr:uid="{5D25B744-8A22-4BCB-8206-6CB373CFA5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49" authorId="0" shapeId="0" xr:uid="{6E87EFC0-A876-408C-96CE-63CE2399BB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9" authorId="0" shapeId="0" xr:uid="{D9E775DA-C0C7-4F2A-AA15-13290E8F4A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9" authorId="0" shapeId="0" xr:uid="{E70574A4-640A-48B0-9F2D-6E46EC12F6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0" authorId="0" shapeId="0" xr:uid="{C8F7F77D-6D62-4703-9F44-6B06086FFA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0" authorId="0" shapeId="0" xr:uid="{00D83402-DFB4-4B59-B4CF-0BDB6D0E89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0" authorId="0" shapeId="0" xr:uid="{FB74C6DC-3C95-407D-9FB2-3FEECBF7BC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0" authorId="0" shapeId="0" xr:uid="{EE41ADAB-4219-4F89-BFA9-2EF2BAB106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0" authorId="0" shapeId="0" xr:uid="{97700F80-302B-49C3-802B-A788CAC64B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0" authorId="0" shapeId="0" xr:uid="{CBDA1595-A53F-4E3B-9852-BC9F029A5B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0" authorId="0" shapeId="0" xr:uid="{076EB687-B4E5-478D-A4CE-C8FE0A663B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0" authorId="0" shapeId="0" xr:uid="{E3BC476D-76F2-4519-A773-EC5EF1ACA9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0" authorId="0" shapeId="0" xr:uid="{CE3A246B-9F9C-4565-827D-BC9A94B3D3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0" authorId="0" shapeId="0" xr:uid="{D7AC0709-0AB2-41E8-8FB7-89A0CCE904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0" authorId="0" shapeId="0" xr:uid="{EA52CF9C-5FEE-4254-92A1-9147476796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0" authorId="0" shapeId="0" xr:uid="{DA4A17D6-4B85-4D24-AB3B-D16019124B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0" authorId="0" shapeId="0" xr:uid="{2B27C68C-4352-4B78-934B-7D698251FC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0" authorId="0" shapeId="0" xr:uid="{46EF8090-06F9-4109-9C62-1D57684546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0" authorId="0" shapeId="0" xr:uid="{F6CCE6EF-EBA7-48FA-B134-30DA932090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0" authorId="0" shapeId="0" xr:uid="{E86CECBA-C9A4-4270-A950-702548152B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0" authorId="0" shapeId="0" xr:uid="{71A52D34-E8B2-4BAC-B97D-2E33BF80C8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0" authorId="0" shapeId="0" xr:uid="{D34218A6-424B-4B61-BDA1-F6B2E2FA95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50" authorId="0" shapeId="0" xr:uid="{E137F3A1-90AD-4BD3-A210-07AE11DB6D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50" authorId="0" shapeId="0" xr:uid="{99ED1195-95AE-4E93-8555-6A10FAB564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0" authorId="0" shapeId="0" xr:uid="{FFD20CC4-707F-48CD-BCEA-8747050517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0" authorId="0" shapeId="0" xr:uid="{D7DDA939-FB00-41AE-9FB8-1E1CE0CA02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0" authorId="0" shapeId="0" xr:uid="{CE57BE50-A6D6-4E3F-B532-FDA66DB514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0" authorId="0" shapeId="0" xr:uid="{EBB025F5-FEF3-4057-8627-1C6D5CDA15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0" authorId="0" shapeId="0" xr:uid="{5C86F256-3B47-43D9-8169-31ED94502B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0" authorId="0" shapeId="0" xr:uid="{A80200E7-13E5-45FC-8E2D-1EE4C7181B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0" authorId="0" shapeId="0" xr:uid="{20E54605-5BE2-407D-AEF5-D636961849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0" authorId="0" shapeId="0" xr:uid="{4A53EDFB-DB11-40F2-A139-6DCBAF9653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0" authorId="0" shapeId="0" xr:uid="{D6AD5401-0D32-46A9-9336-3E15A730B8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0" authorId="0" shapeId="0" xr:uid="{DD6EFC05-0DDB-4FD7-B237-33A05E49DA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0" authorId="0" shapeId="0" xr:uid="{62EDB667-1566-4AA3-8141-9D53B5E922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0" authorId="0" shapeId="0" xr:uid="{D9C18D19-1220-4D11-AB42-D4BB7CE427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50" authorId="0" shapeId="0" xr:uid="{913D7098-21EC-4F56-93B1-64263389A6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0" authorId="0" shapeId="0" xr:uid="{8A7BE30B-8429-4CBD-AA6B-689934061D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0" authorId="0" shapeId="0" xr:uid="{5263A299-CB96-4BFA-8F0C-997D20F8A5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0" authorId="0" shapeId="0" xr:uid="{E985A813-CD6D-4B56-91EF-8DBFCE40E3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0" authorId="0" shapeId="0" xr:uid="{2C1E3642-4B04-4415-AD54-CDFB6A8496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0" authorId="0" shapeId="0" xr:uid="{69E208C7-C0B5-481F-BD07-B4B5C275FE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0" authorId="0" shapeId="0" xr:uid="{062D9CC0-035B-43F5-957C-06102254F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50" authorId="0" shapeId="0" xr:uid="{798688AC-4B37-41FF-A12C-BF74CE19B0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0" authorId="0" shapeId="0" xr:uid="{DACD33E9-9EFF-4E85-93A7-27192F6EE9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0" authorId="0" shapeId="0" xr:uid="{FD4A84D6-A090-49D2-B832-74D63C709B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0" authorId="0" shapeId="0" xr:uid="{18B04D72-DF7F-4398-9F18-4549BB41EA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0" authorId="0" shapeId="0" xr:uid="{BB54E35A-75EB-4F95-A350-FF13A89D5F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0" authorId="0" shapeId="0" xr:uid="{1E20BF17-B6AA-485F-8B08-50051C0690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0" authorId="0" shapeId="0" xr:uid="{054C4914-41A9-49F9-A69B-75916191E0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0" authorId="0" shapeId="0" xr:uid="{F257FFF2-DEEC-4CC8-8FB0-0865A865E8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0" authorId="0" shapeId="0" xr:uid="{0DB8A985-5DA2-4FE5-AB26-5BF860366D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50" authorId="0" shapeId="0" xr:uid="{2FF82FD9-703A-4286-98D4-4231A44ABC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50" authorId="0" shapeId="0" xr:uid="{BA9FE3C5-1331-47D4-8D1D-899E4FE684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0" authorId="0" shapeId="0" xr:uid="{B05A6D48-2CF1-414C-A59D-4E660544AD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0" authorId="0" shapeId="0" xr:uid="{99FA11E8-A999-485B-A013-4237329CEC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0" authorId="0" shapeId="0" xr:uid="{002D55CF-1A78-44D6-A50E-C1E9E9F2F8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0" authorId="0" shapeId="0" xr:uid="{6000B9F3-75ED-4830-80AC-3BA5F4C309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0" authorId="0" shapeId="0" xr:uid="{432434F9-12B3-4722-84C8-15DBEFA8A4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50" authorId="0" shapeId="0" xr:uid="{FF92BE16-B149-44D4-8268-E4E04044DD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0" authorId="0" shapeId="0" xr:uid="{BC3548BA-03E7-4AB7-844F-E85A0AAB66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0" authorId="0" shapeId="0" xr:uid="{B2F5B4A7-1EDC-43A2-87BB-D34110C65D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0" authorId="0" shapeId="0" xr:uid="{0095480E-C7FA-41EA-8CE5-6F063CC8F1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50" authorId="0" shapeId="0" xr:uid="{C3FF557C-A7AB-4CF1-A7A6-76EBABCB52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50" authorId="0" shapeId="0" xr:uid="{69BA3381-0ED8-47EA-A669-24EB33D9E8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0" authorId="0" shapeId="0" xr:uid="{8C572A00-988E-4C12-BEEA-A2A3F46CE9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50" authorId="0" shapeId="0" xr:uid="{40CF2F49-2A29-4FE7-ACBE-45EBCDF88A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0" authorId="0" shapeId="0" xr:uid="{A906264D-07C4-4043-8203-A9C4AA5505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0" authorId="0" shapeId="0" xr:uid="{32CEA87C-FA25-4936-88E4-A24C9D4E88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50" authorId="0" shapeId="0" xr:uid="{8AE1047C-4F84-4DEB-B54B-76B94F97BA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1" authorId="0" shapeId="0" xr:uid="{F7ED9CF2-2386-4D78-BEEA-4C0337DAFC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1" authorId="0" shapeId="0" xr:uid="{DEA946EE-BAAE-494B-BBEB-004005AC84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1" authorId="0" shapeId="0" xr:uid="{D7D7726E-BFE4-48FC-8CDE-3DEB97DB96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1" authorId="0" shapeId="0" xr:uid="{CE13E296-2049-4F7D-9A6E-586AE7EC47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1" authorId="0" shapeId="0" xr:uid="{869B9E9C-B8DF-4B4F-B93C-A07F070C61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51" authorId="0" shapeId="0" xr:uid="{C6885D26-F64A-4B0A-A82A-CABF7D2DA5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1" authorId="0" shapeId="0" xr:uid="{45636519-9C60-4694-A2B4-3D7502A732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1" authorId="0" shapeId="0" xr:uid="{33D8BEF4-25C4-4B9F-9889-4CE6C47847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1" authorId="0" shapeId="0" xr:uid="{F85B8D27-253A-4AF5-AEFC-E325465BED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51" authorId="0" shapeId="0" xr:uid="{932E5509-BF6C-4324-B022-C5A207BE2B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1" authorId="0" shapeId="0" xr:uid="{1902045B-2ED0-4F44-B75B-200AF65BEA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1" authorId="0" shapeId="0" xr:uid="{460BB01C-C447-4B94-A988-E1D85B31C1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51" authorId="0" shapeId="0" xr:uid="{52939C52-B5E9-4328-960B-342E7A183D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1" authorId="0" shapeId="0" xr:uid="{430573AD-8880-4084-8B3F-E1AF1324E1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1" authorId="0" shapeId="0" xr:uid="{BBBE0321-650F-49C1-BF3D-30EA43936D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51" authorId="0" shapeId="0" xr:uid="{0F4301F6-77B3-40B0-A14B-FF4C45973F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1" authorId="0" shapeId="0" xr:uid="{8A0597DF-4059-4DE2-A02F-5625C22464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1" authorId="0" shapeId="0" xr:uid="{4F86DD58-EB30-409B-8A46-7FC374EC4E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1" authorId="0" shapeId="0" xr:uid="{2F968597-219F-46AA-B1DB-6C3630C566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1" authorId="0" shapeId="0" xr:uid="{5F535E13-5737-42D3-BE3A-57DCAFC463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1" authorId="0" shapeId="0" xr:uid="{2C2A3EB8-C1CD-40C9-87A1-CDB50776B6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1" authorId="0" shapeId="0" xr:uid="{4A92F787-BBB8-4398-AAD4-7673296619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1" authorId="0" shapeId="0" xr:uid="{86BBF0ED-6707-41DB-9BCF-0B69057704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1" authorId="0" shapeId="0" xr:uid="{545BC72F-B7F7-4F8E-A3C3-4E159B1BC5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1" authorId="0" shapeId="0" xr:uid="{1BD6FBB0-A26B-46C9-BB0A-ADDEE5CEA0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1" authorId="0" shapeId="0" xr:uid="{3CE8CC56-5F43-4D86-A0A5-CBC63C6DDA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1" authorId="0" shapeId="0" xr:uid="{1B0095B7-8319-4B7F-8964-B0E7145447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1" authorId="0" shapeId="0" xr:uid="{B6454F82-E4C6-4CFD-B3C8-FA365547F2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1" authorId="0" shapeId="0" xr:uid="{7EA5BEB8-F45F-402D-98B6-59598F9E79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1" authorId="0" shapeId="0" xr:uid="{329615F8-71E4-45F4-92BE-D61394F7B0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1" authorId="0" shapeId="0" xr:uid="{C13E8EDB-1A0F-4297-A71A-CF697701E6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1" authorId="0" shapeId="0" xr:uid="{A2012557-675C-4325-9411-AFAA19E469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1" authorId="0" shapeId="0" xr:uid="{14F1B93B-0A24-4757-957D-9481305CF3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1" authorId="0" shapeId="0" xr:uid="{45D9DAB1-5982-489E-B4D7-87DFE1361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1" authorId="0" shapeId="0" xr:uid="{0B55670F-179B-4EB9-8119-1659C1B1D8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1" authorId="0" shapeId="0" xr:uid="{075EA9F4-7922-44FC-96D4-9E3C1A59F6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1" authorId="0" shapeId="0" xr:uid="{144943B0-7F45-4776-9861-A47249A8D4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1" authorId="0" shapeId="0" xr:uid="{7339C722-6CF4-44CF-815F-353640171C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1" authorId="0" shapeId="0" xr:uid="{3D5598F4-B4A7-4348-8441-693C5653D7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1" authorId="0" shapeId="0" xr:uid="{8BF24B20-539D-49A2-96DE-F1C6ECA37E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51" authorId="0" shapeId="0" xr:uid="{1E0C36E1-6F6C-4DDB-B9CA-CF8092E0B8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51" authorId="0" shapeId="0" xr:uid="{87EF0528-ACFD-4400-8E54-762140D6AE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1" authorId="0" shapeId="0" xr:uid="{D488CAD8-2F96-4450-BBA3-25DF0ABA6C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1" authorId="0" shapeId="0" xr:uid="{3BD5F392-BBAD-4EC3-AA95-5DF743FCC3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1" authorId="0" shapeId="0" xr:uid="{27425D07-E33F-4CF2-BB25-6073F1C498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1" authorId="0" shapeId="0" xr:uid="{FA9B691F-4CFE-40A5-A14E-EC70ABC43B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1" authorId="0" shapeId="0" xr:uid="{D8153627-53BF-4276-8F38-F70F48D872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1" authorId="0" shapeId="0" xr:uid="{3D5603D9-A721-43F5-8BE6-6F0010E717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1" authorId="0" shapeId="0" xr:uid="{78990F60-8BB4-4438-B7E1-19CCA7BD18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1" authorId="0" shapeId="0" xr:uid="{8EBA7083-2A6B-4017-94A8-3E52D06C07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51" authorId="0" shapeId="0" xr:uid="{0537D436-E2C6-4C7D-BA76-F4AAAACDE7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1" authorId="0" shapeId="0" xr:uid="{5C6958E1-F78C-4AE7-832A-5CCECC1320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1" authorId="0" shapeId="0" xr:uid="{1F22CCF2-F14A-4B5E-B39D-1E858DAD38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51" authorId="0" shapeId="0" xr:uid="{AE4E7DD1-85E7-4D9A-BB9D-751D092188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1" authorId="0" shapeId="0" xr:uid="{738183BC-508B-4300-B718-D6844A7464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1" authorId="0" shapeId="0" xr:uid="{630B9BA2-6B00-4B1D-9ED5-921742EC70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1" authorId="0" shapeId="0" xr:uid="{27FC45C5-2EEA-4828-A228-97E4372404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1" authorId="0" shapeId="0" xr:uid="{98D81362-8C66-4B83-B5B6-0A5D3033E2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1" authorId="0" shapeId="0" xr:uid="{5791026F-DD59-44CC-862D-CC81848C03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52" authorId="0" shapeId="0" xr:uid="{CEF6BC00-59D2-49CC-89EF-3D0868FFCE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2" authorId="0" shapeId="0" xr:uid="{CEB5F428-A4F7-4ED1-84B8-950DA76AB9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2" authorId="0" shapeId="0" xr:uid="{2AC1D70D-E7F5-4A7F-B6F0-B3D0AA2E6E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2" authorId="0" shapeId="0" xr:uid="{E043B385-6092-46E1-AC74-EA36C79865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52" authorId="0" shapeId="0" xr:uid="{3B0BE6A2-8CCA-4098-9DBE-05FBDD9B0D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52" authorId="0" shapeId="0" xr:uid="{111DBBCF-A405-45E5-8F6A-F4772F7F2E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2" authorId="0" shapeId="0" xr:uid="{3CEB37AC-C5DC-46BD-8748-4DCEE628F1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2" authorId="0" shapeId="0" xr:uid="{17426A30-3835-4B0C-9334-71198DD971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52" authorId="0" shapeId="0" xr:uid="{1C536ABF-736D-4B39-9212-FD341F7B4C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2" authorId="0" shapeId="0" xr:uid="{ABD1268F-728C-41EB-8ED8-98D1B37326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2" authorId="0" shapeId="0" xr:uid="{3C005F2D-FC14-47AA-A08A-2EA57407BF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2" authorId="0" shapeId="0" xr:uid="{C9018097-6147-4728-8A7A-305763E038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52" authorId="0" shapeId="0" xr:uid="{A29AA36F-6691-40B6-ACD6-3446886F5C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52" authorId="0" shapeId="0" xr:uid="{2BB77267-AE1D-4A15-8BE1-035119CCD9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2" authorId="0" shapeId="0" xr:uid="{D391AEAD-74A2-499C-9202-E13BCFA885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52" authorId="0" shapeId="0" xr:uid="{8AB0D04E-C71E-418F-BF39-CF50B2E69C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2" authorId="0" shapeId="0" xr:uid="{3365157D-A143-463A-8435-4B7CE8E26E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2" authorId="0" shapeId="0" xr:uid="{D82245AE-F509-4122-9D73-39C19D49A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2" authorId="0" shapeId="0" xr:uid="{372384E1-E636-4141-9BBC-07AE43255B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2" authorId="0" shapeId="0" xr:uid="{6E2FD59F-31C4-4895-9E45-BCEA64288D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2" authorId="0" shapeId="0" xr:uid="{8D0102EF-AD4A-4167-A998-3B9525474A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2" authorId="0" shapeId="0" xr:uid="{32F70A88-1B79-48DF-BBC3-4BECCAF606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2" authorId="0" shapeId="0" xr:uid="{C3E61CEB-417E-4C23-8E87-F366A96B66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2" authorId="0" shapeId="0" xr:uid="{17ED5364-B098-4982-9918-2B8127DB8A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2" authorId="0" shapeId="0" xr:uid="{5F1527C3-E1FA-4DA6-8CAF-30BAA6153A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52" authorId="0" shapeId="0" xr:uid="{2128C26E-A660-472B-95E5-74D609FB1F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2" authorId="0" shapeId="0" xr:uid="{516A17BA-AB18-4366-A77C-8ADB0B3F75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2" authorId="0" shapeId="0" xr:uid="{A32C57A7-6753-4656-8C10-B5C82852C3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2" authorId="0" shapeId="0" xr:uid="{0593A043-D0F4-4B4A-B8C0-B7D357476F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2" authorId="0" shapeId="0" xr:uid="{734C075C-333D-485D-99C6-24F17932BF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2" authorId="0" shapeId="0" xr:uid="{8FCE2B6B-3791-46C3-A690-9ADFCFD6F6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2" authorId="0" shapeId="0" xr:uid="{96323037-76A1-4522-8E46-EF7DB788BE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2" authorId="0" shapeId="0" xr:uid="{1A2AE250-E49C-47ED-810D-3A58EDBF16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2" authorId="0" shapeId="0" xr:uid="{9A8C10FD-D7C9-48C3-A5DC-F519B808EF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52" authorId="0" shapeId="0" xr:uid="{2F15985D-9578-49A0-8015-77EDD13337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2" authorId="0" shapeId="0" xr:uid="{73FD21CC-6EE2-4D2B-B154-5A141B4222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2" authorId="0" shapeId="0" xr:uid="{FE43A0BA-9C0C-417D-9CE0-8C7ADEAD28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2" authorId="0" shapeId="0" xr:uid="{E3DF31DE-D2BC-4182-A13E-B88D753D87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2" authorId="0" shapeId="0" xr:uid="{6C096F8A-944B-4DB0-AC5C-A7F1D59EFF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2" authorId="0" shapeId="0" xr:uid="{30DCC801-4E2E-4296-BC59-4E65E03E5D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2" authorId="0" shapeId="0" xr:uid="{DBD26300-149E-4558-AD7F-6BEE1EE2FA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52" authorId="0" shapeId="0" xr:uid="{EFF82CA6-F444-42F1-B794-9DA4E3D1FE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2" authorId="0" shapeId="0" xr:uid="{0506ADBC-3029-47CE-8770-DEC389B013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52" authorId="0" shapeId="0" xr:uid="{E7E0686F-75EE-47B0-B829-873D4F5F7C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2" authorId="0" shapeId="0" xr:uid="{67DD7D6E-F6A7-497D-AA4D-3299927921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2" authorId="0" shapeId="0" xr:uid="{427999A2-B2FF-40F9-AC5A-C670A985BE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2" authorId="0" shapeId="0" xr:uid="{F2A1349E-8835-4C68-892B-BD10CECFAD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2" authorId="0" shapeId="0" xr:uid="{061297A4-0ACE-439E-92A3-87FB2AF214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2" authorId="0" shapeId="0" xr:uid="{D97840AE-617A-4222-B97D-82FAD5F3CE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2" authorId="0" shapeId="0" xr:uid="{55948914-9F1F-40BC-9895-50392E84F5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2" authorId="0" shapeId="0" xr:uid="{7EF22EE3-D251-4D8F-8676-12B2003C14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52" authorId="0" shapeId="0" xr:uid="{9DCBB8AF-49EC-43DB-B06F-B65706F246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2" authorId="0" shapeId="0" xr:uid="{8044899B-BEBF-48E8-8FC4-E1AD04FBC2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2" authorId="0" shapeId="0" xr:uid="{F32018C2-C319-4144-9EB7-9AA3E882D8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2" authorId="0" shapeId="0" xr:uid="{FB9B31AC-A4F4-4E7F-84C1-43F0A95F68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2" authorId="0" shapeId="0" xr:uid="{3638B271-C567-4C21-BAC8-803A915A90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2" authorId="0" shapeId="0" xr:uid="{D23FBD8D-B066-49DF-BD14-3797B3DADA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2" authorId="0" shapeId="0" xr:uid="{B9B4700E-53E8-41AD-8BD4-119069BBA9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3" authorId="0" shapeId="0" xr:uid="{400F1845-3C45-495B-AA08-E2FCD51259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53" authorId="0" shapeId="0" xr:uid="{3195CB28-C9BB-44C2-8D5C-ED268A42A4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3" authorId="0" shapeId="0" xr:uid="{5E2C7B59-8717-4A1F-9169-FFD48031E2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3" authorId="0" shapeId="0" xr:uid="{1661C975-F1B4-4DAE-8B76-787A65FDE6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53" authorId="0" shapeId="0" xr:uid="{71D48EFA-64C0-473B-8EC9-196B36DA68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53" authorId="0" shapeId="0" xr:uid="{3347D4DE-2F49-4D2A-896D-C2E908E934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3" authorId="0" shapeId="0" xr:uid="{29F4F92D-DEBB-45FB-AE11-A35DDC81D7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3" authorId="0" shapeId="0" xr:uid="{CC4FC3E9-DD83-4B9C-A8CA-4430EB31CC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3" authorId="0" shapeId="0" xr:uid="{508F0AB7-A88B-4009-98AE-D7031BC52A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3" authorId="0" shapeId="0" xr:uid="{95A84491-F35C-46D5-805F-47DF4A2BF2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3" authorId="0" shapeId="0" xr:uid="{A3738009-869F-40CB-A01A-E2BB46869E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3" authorId="0" shapeId="0" xr:uid="{41697360-AD9A-4381-B5BC-30E9AB9EAB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3" authorId="0" shapeId="0" xr:uid="{A281FAA4-FA43-4BC9-9A31-0F1A57DDD1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53" authorId="0" shapeId="0" xr:uid="{74FAAE51-365E-442F-B39E-9E5B6B9B5C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53" authorId="0" shapeId="0" xr:uid="{B5FFC5D7-415A-44D7-A154-2F550424B8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3" authorId="0" shapeId="0" xr:uid="{75116852-7820-4989-825E-760FE7DC35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3" authorId="0" shapeId="0" xr:uid="{156C55BD-8111-4C75-9CFA-98CAE2888B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3" authorId="0" shapeId="0" xr:uid="{2C2F2291-0B02-477B-9C31-7C85C1F5BA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3" authorId="0" shapeId="0" xr:uid="{E11D69AD-4859-489A-A473-3B53B8E9F8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3" authorId="0" shapeId="0" xr:uid="{26893DBD-3882-4377-A17C-AE0435C3B3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3" authorId="0" shapeId="0" xr:uid="{36C5DC3A-1865-443A-A0F4-FF2EFDA217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3" authorId="0" shapeId="0" xr:uid="{4ADCE119-2B31-4835-A58E-86C61B042B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3" authorId="0" shapeId="0" xr:uid="{7D56FC5E-1DDD-464F-B6C3-354EE8CFD7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53" authorId="0" shapeId="0" xr:uid="{AF11D800-5CB3-4BFE-AFC4-9B25DAA45C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3" authorId="0" shapeId="0" xr:uid="{04ECEC55-C319-48A4-A757-400B87EA0F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3" authorId="0" shapeId="0" xr:uid="{937670CC-2B8C-409F-9A0E-9D1C67521C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3" authorId="0" shapeId="0" xr:uid="{7A3E4E31-0AC4-4970-A541-1D2D4B5D54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3" authorId="0" shapeId="0" xr:uid="{8D6D10FE-FB51-4AD9-9990-FE12D69858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3" authorId="0" shapeId="0" xr:uid="{30C325B3-C53B-4F48-A5C6-EE60FE862F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3" authorId="0" shapeId="0" xr:uid="{67231180-DFF4-4371-B382-B544766FF5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3" authorId="0" shapeId="0" xr:uid="{81C77B29-F014-4CF1-AD26-F1D6D3925F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53" authorId="0" shapeId="0" xr:uid="{E9601A81-6E91-4CB8-978D-31538F8712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3" authorId="0" shapeId="0" xr:uid="{9CE9904F-905B-4E41-B78E-985B1D667B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3" authorId="0" shapeId="0" xr:uid="{8F7CE2F0-8BC8-4078-8A13-F9EE601404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3" authorId="0" shapeId="0" xr:uid="{508C1B27-0CC0-4DB4-91E5-5CD363C9B2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3" authorId="0" shapeId="0" xr:uid="{BAF98C96-3771-4492-984B-56F93A30BB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3" authorId="0" shapeId="0" xr:uid="{90755CEA-4CC5-4E89-9F83-C3773DFE2B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3" authorId="0" shapeId="0" xr:uid="{98E1F83C-A956-4769-9303-706DCEB677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3" authorId="0" shapeId="0" xr:uid="{E1A75079-8A9F-4899-91B8-365D93C392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53" authorId="0" shapeId="0" xr:uid="{CFC8C633-9BB5-41ED-8A37-E0210EA777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53" authorId="0" shapeId="0" xr:uid="{AC5A64AE-6E61-4C4C-892B-11C38A63C7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53" authorId="0" shapeId="0" xr:uid="{2CFB89E5-8325-42A2-A75F-CC649276BC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3" authorId="0" shapeId="0" xr:uid="{576299E9-E1C3-4236-B696-C92419DED4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3" authorId="0" shapeId="0" xr:uid="{19F6A412-91BB-44DF-98AA-0FD31B8347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3" authorId="0" shapeId="0" xr:uid="{080FFD45-515A-4EF7-96B5-B0038C314C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3" authorId="0" shapeId="0" xr:uid="{C9605876-788C-4684-A575-69055B715A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3" authorId="0" shapeId="0" xr:uid="{8987E8A9-C2B1-4D66-B245-61FFDFEE4D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3" authorId="0" shapeId="0" xr:uid="{B41D502C-C66D-4ECF-AF03-52F493D3E4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53" authorId="0" shapeId="0" xr:uid="{6B4924C0-A671-42E4-A7FA-6A6EDD4684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3" authorId="0" shapeId="0" xr:uid="{D577C005-FBC6-47C7-A7FC-0CE9218677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3" authorId="0" shapeId="0" xr:uid="{27CB4B42-0AF9-423D-9968-CB52CCFE2B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53" authorId="0" shapeId="0" xr:uid="{FFECA4DE-A8CB-4FB5-97C4-117F75B45C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53" authorId="0" shapeId="0" xr:uid="{781DDE72-2C17-4FC6-BEE3-13A1CCEE9B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53" authorId="0" shapeId="0" xr:uid="{578C7CD8-9E04-468A-9D4E-3294498654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3" authorId="0" shapeId="0" xr:uid="{ECD95195-25DC-47EA-B586-8FADF03406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3" authorId="0" shapeId="0" xr:uid="{12D17D40-AA7C-4078-AF85-2B613BC148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3" authorId="0" shapeId="0" xr:uid="{2EB72C1D-FA44-4582-A2F7-5B1AB1193C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3" authorId="0" shapeId="0" xr:uid="{9A4BC2CF-9E1B-4B41-9023-CEE07044A8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3" authorId="0" shapeId="0" xr:uid="{0FCF4348-8ED5-46A8-A193-A01BF60892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54" authorId="0" shapeId="0" xr:uid="{70BF5F38-07BD-464F-9332-F6466C66E4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4" authorId="0" shapeId="0" xr:uid="{02C7C94C-4781-425F-A882-AD748899F7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4" authorId="0" shapeId="0" xr:uid="{2F7692E4-E122-4F54-A939-1FDFF5E85D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4" authorId="0" shapeId="0" xr:uid="{4DC3F9AA-53EB-41B8-AABB-B9686998AE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4" authorId="0" shapeId="0" xr:uid="{D7C9B2FA-9710-4728-B269-C15EEF78CB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4" authorId="0" shapeId="0" xr:uid="{07720858-AEB5-43B7-ABF6-41542378E0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4" authorId="0" shapeId="0" xr:uid="{FC060FE4-F7CE-4C88-93C2-9E09407C98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4" authorId="0" shapeId="0" xr:uid="{A9B58DF4-A1F1-4F1B-9393-1F30BAD314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4" authorId="0" shapeId="0" xr:uid="{62830EBE-F365-44B4-BDF3-98778DAC99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4" authorId="0" shapeId="0" xr:uid="{7D57F359-E382-4DCE-8241-F57DAC9EFB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4" authorId="0" shapeId="0" xr:uid="{EE181125-D3B2-48D8-8B05-CDD522CEA1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4" authorId="0" shapeId="0" xr:uid="{FDD3ADDA-3122-49E0-950D-85718EB2EA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4" authorId="0" shapeId="0" xr:uid="{2AD2782D-B9C1-4FD8-8A36-0345A3A1C1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4" authorId="0" shapeId="0" xr:uid="{DA34100C-73A1-42DB-912A-5D051CAA6C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4" authorId="0" shapeId="0" xr:uid="{F13A93AA-696B-4288-B31B-9EEFA4838D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4" authorId="0" shapeId="0" xr:uid="{97B9DA23-BF62-4FA8-8770-EE20355ACE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4" authorId="0" shapeId="0" xr:uid="{6EDD1C6A-91E6-4222-BEE4-463F31DB82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4" authorId="0" shapeId="0" xr:uid="{5FFDAEC4-ABDF-47E7-900D-952D5DC312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54" authorId="0" shapeId="0" xr:uid="{6E652A26-BBDA-438B-8F0A-C18705DD87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4" authorId="0" shapeId="0" xr:uid="{E49375E1-B371-4928-ACEB-88DCCE863D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54" authorId="0" shapeId="0" xr:uid="{DDE3DB1E-54B4-40F1-A707-E6BB2826ED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4" authorId="0" shapeId="0" xr:uid="{83E75968-517B-4843-BF9D-9045634808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4" authorId="0" shapeId="0" xr:uid="{40E2CA53-1C3B-418B-AAA7-DFA310C1B4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4" authorId="0" shapeId="0" xr:uid="{A154C89F-E0BD-4DB8-8020-A814B62C76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4" authorId="0" shapeId="0" xr:uid="{6EC0A8EA-0237-415A-AAF2-ECB63BC0A6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4" authorId="0" shapeId="0" xr:uid="{65A2FB39-27CE-4CC7-8BFE-9A9A7D7D81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4" authorId="0" shapeId="0" xr:uid="{BCA7D1A5-8DEC-4847-B0B1-56272BD2B2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4" authorId="0" shapeId="0" xr:uid="{95C42666-58E1-4FAB-854D-0639A6E8AA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4" authorId="0" shapeId="0" xr:uid="{6530A65B-EB83-42B0-8CAA-9DB298AC01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4" authorId="0" shapeId="0" xr:uid="{9448543E-ABE0-401D-AB2B-B9AA64D8C7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4" authorId="0" shapeId="0" xr:uid="{1E6216FD-6A89-47AE-8DC0-4015031F25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4" authorId="0" shapeId="0" xr:uid="{A8F1AF62-D447-44F5-818E-CB16E5B6DE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4" authorId="0" shapeId="0" xr:uid="{83021193-6066-439A-B91A-9002DA43F3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4" authorId="0" shapeId="0" xr:uid="{9A34B5D4-0185-4571-AD43-2A96B8062C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4" authorId="0" shapeId="0" xr:uid="{D2F295B6-A6F4-4016-A6E6-5CB11A9B56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4" authorId="0" shapeId="0" xr:uid="{75F73E7F-1298-40E7-B7AE-F7585BF49D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4" authorId="0" shapeId="0" xr:uid="{32EEF50D-35C7-4B37-A6D0-F11B70A7AC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4" authorId="0" shapeId="0" xr:uid="{97C768FF-7ED4-4EC9-B7C8-96E2671070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4" authorId="0" shapeId="0" xr:uid="{8D33413A-8583-4DAE-89EF-AA89F06972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4" authorId="0" shapeId="0" xr:uid="{1B813599-64CD-471E-B7B6-0791B5889A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4" authorId="0" shapeId="0" xr:uid="{CB68E89E-4724-40E4-9F3E-B7BC342415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4" authorId="0" shapeId="0" xr:uid="{050A2D1C-ABF1-4957-BE1F-0B209A452A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4" authorId="0" shapeId="0" xr:uid="{C99512A7-39D8-43F9-AE4B-88F9925DA5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4" authorId="0" shapeId="0" xr:uid="{21FE15A9-258D-46E4-98FC-A346211227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4" authorId="0" shapeId="0" xr:uid="{EB52B83A-9652-4A71-A9D3-4C47437814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4" authorId="0" shapeId="0" xr:uid="{6CBD5776-F8A4-4A81-B92B-B79C256178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54" authorId="0" shapeId="0" xr:uid="{8FAC3282-E007-4B7A-8A15-AFFD28E489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54" authorId="0" shapeId="0" xr:uid="{BE618DDF-42BD-48A2-B43A-A5FFA8D0EB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54" authorId="0" shapeId="0" xr:uid="{18BF6EEE-B228-495E-8824-0B59F1BD9F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54" authorId="0" shapeId="0" xr:uid="{4C6ED72B-DD9A-4C51-A961-8E32D3D033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4" authorId="0" shapeId="0" xr:uid="{768190F9-DED2-4F8A-A81F-3B4AEEE262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4" authorId="0" shapeId="0" xr:uid="{BE035F44-1F3D-4660-895F-B8322AF1F6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4" authorId="0" shapeId="0" xr:uid="{834570F9-2345-4917-B6A2-482319FBA9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4" authorId="0" shapeId="0" xr:uid="{3DFE8E92-5AE7-4A2A-96FC-72219106A7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4" authorId="0" shapeId="0" xr:uid="{8BFA9765-52B3-4129-B2DA-D9B842DCC9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4" authorId="0" shapeId="0" xr:uid="{A110EE09-711C-441F-B5C4-8E24D27D78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54" authorId="0" shapeId="0" xr:uid="{044672A7-BE99-4442-97D7-4D377A68D3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4" authorId="0" shapeId="0" xr:uid="{F34F5FFD-23D1-4923-868D-C720AB500C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54" authorId="0" shapeId="0" xr:uid="{D77ACB25-27AE-49CA-9098-ADA13275A5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54" authorId="0" shapeId="0" xr:uid="{0C0910F0-7AA5-4B5F-8AD3-9890D9961E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54" authorId="0" shapeId="0" xr:uid="{90F51FD0-2BAF-436C-A18F-8B4F8DD781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4" authorId="0" shapeId="0" xr:uid="{274F4005-D09F-483D-A54C-210A201FA8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4" authorId="0" shapeId="0" xr:uid="{1CD0DC3E-7F2B-4EE4-98FB-E8706D3D7B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4" authorId="0" shapeId="0" xr:uid="{24A8B214-FB60-4DFF-A412-542EF0B035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4" authorId="0" shapeId="0" xr:uid="{FCE41102-6C6D-42BE-A2DA-A7FFFFAA03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4" authorId="0" shapeId="0" xr:uid="{62AB36B5-0489-4FD6-B8D7-1B4A235702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4" authorId="0" shapeId="0" xr:uid="{0DE22A31-03B4-46AA-AAE8-AABDFEA588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5" authorId="0" shapeId="0" xr:uid="{DD5E3CAC-B0CB-4E35-9A04-C018985A19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55" authorId="0" shapeId="0" xr:uid="{A4B0709D-0020-4DF9-A0EE-E57E0D1F9B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55" authorId="0" shapeId="0" xr:uid="{CC8B6D6E-6869-42FD-B78F-E539339D8C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5" authorId="0" shapeId="0" xr:uid="{FB98CF62-582A-41FF-8967-5E61B80022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5" authorId="0" shapeId="0" xr:uid="{81AD0DFA-9EB6-47ED-9F6C-5D87ED3836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5" authorId="0" shapeId="0" xr:uid="{2852169B-1B5E-4DB1-A822-A0F389E504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55" authorId="0" shapeId="0" xr:uid="{9F172FD0-E419-4649-9F71-E0BDFDE709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5" authorId="0" shapeId="0" xr:uid="{3658AFFD-E337-4F26-95C4-6E01AA8837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5" authorId="0" shapeId="0" xr:uid="{1A7830EC-CCF4-49BF-B78B-F3B993D7B4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5" authorId="0" shapeId="0" xr:uid="{0C652451-004B-4C08-B651-D2A5D97C8E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5" authorId="0" shapeId="0" xr:uid="{AA5EE953-C789-417A-9587-EA8C40E95E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55" authorId="0" shapeId="0" xr:uid="{7FB0B418-1A8F-4038-8D37-F31A6037BC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5" authorId="0" shapeId="0" xr:uid="{912E5379-6FCC-4199-A1AB-C78035D1CE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5" authorId="0" shapeId="0" xr:uid="{4CF91FD4-44E5-4026-8933-6003420454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5" authorId="0" shapeId="0" xr:uid="{5E12365F-83A4-4A26-A0BD-B472F8F064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5" authorId="0" shapeId="0" xr:uid="{C7605371-0206-4F3D-9503-EBBA304B1A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5" authorId="0" shapeId="0" xr:uid="{61E33F76-ABD4-4523-9900-352C3889FB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5" authorId="0" shapeId="0" xr:uid="{E5C5E883-43C6-491F-B685-61D5B36C30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5" authorId="0" shapeId="0" xr:uid="{4CFA3D0E-B313-4B5E-9032-C73EEF1CC9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5" authorId="0" shapeId="0" xr:uid="{768C4224-ABA5-4EF9-8B19-8927F45C91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5" authorId="0" shapeId="0" xr:uid="{BB3230C5-85A1-4008-A955-07A42FCB27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5" authorId="0" shapeId="0" xr:uid="{5D6E4621-1BD1-400D-B415-87ECD79B0E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55" authorId="0" shapeId="0" xr:uid="{D243C19C-8658-44A1-9AE7-A1D6992D3F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55" authorId="0" shapeId="0" xr:uid="{AF7968EE-3E33-47D5-92A7-D94E3CE18B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5" authorId="0" shapeId="0" xr:uid="{8B87192B-9908-449A-9719-15BE8C74F8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5" authorId="0" shapeId="0" xr:uid="{E1763AD8-7A9D-41DD-B15C-0D132D8CC8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5" authorId="0" shapeId="0" xr:uid="{16C2E795-1E12-426B-BE46-21F7E2F731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5" authorId="0" shapeId="0" xr:uid="{C96DD128-4854-48C2-A295-08A6A83C14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5" authorId="0" shapeId="0" xr:uid="{9B20B5C9-D7F3-46A3-A896-36667F14ED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5" authorId="0" shapeId="0" xr:uid="{D3711F5C-9A6C-41E9-9FFC-9263D1216B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5" authorId="0" shapeId="0" xr:uid="{4F4B352E-2339-4A86-9A1B-55E495A92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5" authorId="0" shapeId="0" xr:uid="{8BAC2242-E004-4BF4-8C80-58A0C7E165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5" authorId="0" shapeId="0" xr:uid="{0369270D-46BD-467F-B3E3-D7C112039F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55" authorId="0" shapeId="0" xr:uid="{E09385EE-9E95-4D7A-91CA-A1F85951A5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55" authorId="0" shapeId="0" xr:uid="{BEE12D12-EFCB-4CB8-9EA5-BEC153ECD4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55" authorId="0" shapeId="0" xr:uid="{E1469410-4F90-49AC-9CBA-B1A958FDDE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5" authorId="0" shapeId="0" xr:uid="{7772D267-2044-4AA0-B32A-FC4752EE13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5" authorId="0" shapeId="0" xr:uid="{A5ADE98D-BB64-4906-846B-048C59A5BC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5" authorId="0" shapeId="0" xr:uid="{2262B659-C5AC-4EAA-995E-8DF1901771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5" authorId="0" shapeId="0" xr:uid="{340EE245-1495-41A8-839A-7056608F60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5" authorId="0" shapeId="0" xr:uid="{7789A68D-C8D5-4D12-9366-31AD6D431A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5" authorId="0" shapeId="0" xr:uid="{564A7FAC-3935-4EBC-95CD-7708F9A954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5" authorId="0" shapeId="0" xr:uid="{153A1E2D-E64C-462C-A322-0C0D13529F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5" authorId="0" shapeId="0" xr:uid="{F72C60AA-CD7B-4702-BDDD-6950191EF3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5" authorId="0" shapeId="0" xr:uid="{CC0F5306-6A4E-49DD-9E65-D1D2898B2F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5" authorId="0" shapeId="0" xr:uid="{51B92660-D54F-4301-AA61-7A6B2D841F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5" authorId="0" shapeId="0" xr:uid="{80D95719-BE68-48A1-A5E9-8044EF6664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5" authorId="0" shapeId="0" xr:uid="{FD9292D5-E235-4422-B9A8-55DC147D23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5" authorId="0" shapeId="0" xr:uid="{57512CD7-C0A3-4034-B197-2062345308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5" authorId="0" shapeId="0" xr:uid="{C8FE65A1-FE44-4911-B5AA-57B0319DF6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55" authorId="0" shapeId="0" xr:uid="{279BAF78-2694-4C3E-A87C-540EBC2709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5" authorId="0" shapeId="0" xr:uid="{B3809324-7F4A-4580-B89D-DE028F3C60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5" authorId="0" shapeId="0" xr:uid="{079FA7BA-CBAF-4C3E-A148-7C24EBA77A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5" authorId="0" shapeId="0" xr:uid="{E42F7305-7E6C-4706-A3FD-DF661C5866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5" authorId="0" shapeId="0" xr:uid="{35E3BF92-6047-41F5-9258-5AAAF69288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55" authorId="0" shapeId="0" xr:uid="{FE6E6B6E-536B-4F53-BEED-888DD5AD11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5" authorId="0" shapeId="0" xr:uid="{51728CC9-975D-4878-9D86-792F5D92F1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5" authorId="0" shapeId="0" xr:uid="{35868A8D-B681-4F13-9E1D-68BFD6B9D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5" authorId="0" shapeId="0" xr:uid="{8688D84E-604B-4CE3-835F-625C3E8379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55" authorId="0" shapeId="0" xr:uid="{0469A7BB-A897-4C3B-8153-64276654A4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55" authorId="0" shapeId="0" xr:uid="{1D227A91-54A5-4D0E-80F2-0F47ED24AB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5" authorId="0" shapeId="0" xr:uid="{C085D381-E705-481A-9262-51EDD0100B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5" authorId="0" shapeId="0" xr:uid="{5483BECB-2E15-473A-B2C5-A1631D8DC4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5" authorId="0" shapeId="0" xr:uid="{1E94433E-84E8-4242-8DC3-ABA9822435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5" authorId="0" shapeId="0" xr:uid="{8892DA36-6A4A-48FD-8FEA-28FC406238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5" authorId="0" shapeId="0" xr:uid="{217235FC-8039-40A9-BF9B-2A99AC9761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56" authorId="0" shapeId="0" xr:uid="{A3A6E430-FB9D-4A89-9BA0-BB54728DD4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6" authorId="0" shapeId="0" xr:uid="{58ACB46D-5128-4F5D-8704-0D829235D2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6" authorId="0" shapeId="0" xr:uid="{DC02B51E-057F-46C6-9AD6-CD61156168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6" authorId="0" shapeId="0" xr:uid="{C842F411-2116-45E3-9B9F-B6F1463261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6" authorId="0" shapeId="0" xr:uid="{8F9E5380-2070-4710-B1A5-BDE196CF8F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6" authorId="0" shapeId="0" xr:uid="{880A56EE-1EA3-41E7-A06C-78532281DF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6" authorId="0" shapeId="0" xr:uid="{F8D92536-4A27-49A8-9A41-1B54DD5B2C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56" authorId="0" shapeId="0" xr:uid="{0E3FE255-E129-4969-A8C5-BD2622EC30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6" authorId="0" shapeId="0" xr:uid="{F92890D1-FB53-4364-B559-5968F48915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56" authorId="0" shapeId="0" xr:uid="{5DC82E59-14A4-40DC-8CFA-E7BB1E9E60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56" authorId="0" shapeId="0" xr:uid="{95DA9DBC-3DEC-4A33-8759-D0F37F64D2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6" authorId="0" shapeId="0" xr:uid="{23DA7A6B-E117-410B-8F83-B0FDFB283F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6" authorId="0" shapeId="0" xr:uid="{3372BF42-8DC0-449C-9996-3B3AE5B13D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6" authorId="0" shapeId="0" xr:uid="{84FB6791-C25F-4DEE-A75E-3255F265CF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6" authorId="0" shapeId="0" xr:uid="{99500438-FE07-44F7-AF4E-CE4F8E5333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6" authorId="0" shapeId="0" xr:uid="{06ACF06A-CBEB-4F05-B507-35A762784A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6" authorId="0" shapeId="0" xr:uid="{88DC23C3-434F-484E-99B2-E8A5C65D4F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56" authorId="0" shapeId="0" xr:uid="{72CCE34C-D2C3-4F3B-A9A7-79DED1B336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6" authorId="0" shapeId="0" xr:uid="{9458D2AE-57E6-4915-B0A3-F34B330EA5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56" authorId="0" shapeId="0" xr:uid="{5653CAF1-1F25-4B03-B6A1-DCC2A38C49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56" authorId="0" shapeId="0" xr:uid="{7524A715-50B8-48F3-9136-82E2F0BE09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56" authorId="0" shapeId="0" xr:uid="{88C1CDB6-C23C-4E16-9220-5BD5C58C4B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6" authorId="0" shapeId="0" xr:uid="{DBD9955A-DF46-4625-A70B-8B58738EC3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6" authorId="0" shapeId="0" xr:uid="{EDF0B8E4-166C-4D1C-A102-855DB8EB55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6" authorId="0" shapeId="0" xr:uid="{88C1BD27-C1DA-49B0-96E2-548DB76C60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6" authorId="0" shapeId="0" xr:uid="{1D7B4414-41B3-43E4-B5BA-E53321240C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6" authorId="0" shapeId="0" xr:uid="{AAB2874F-2E43-45F5-A633-1987DF02EF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6" authorId="0" shapeId="0" xr:uid="{669C9B09-C6C0-4C29-8842-AA3BF6A29C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6" authorId="0" shapeId="0" xr:uid="{613AE2D3-E59D-47EE-AD4B-CF19DBF783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6" authorId="0" shapeId="0" xr:uid="{94BDC352-DA19-4DC3-AF31-30BDB28EBC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56" authorId="0" shapeId="0" xr:uid="{6B777C09-EE37-46EF-A35B-5CBAE939AC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6" authorId="0" shapeId="0" xr:uid="{15C34DE0-F971-4664-BD9F-15945D1C73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56" authorId="0" shapeId="0" xr:uid="{E32E4410-F77D-4F75-87D0-7DFF99445F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6" authorId="0" shapeId="0" xr:uid="{D69C75E3-AC66-4261-9952-86CB224421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6" authorId="0" shapeId="0" xr:uid="{C75C841A-EE95-4492-BEA2-D17100A019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6" authorId="0" shapeId="0" xr:uid="{8035378D-6129-4D54-9E9D-6A81B12F58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6" authorId="0" shapeId="0" xr:uid="{703A1131-7DD6-4D08-A6FF-9DC3D521D9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6" authorId="0" shapeId="0" xr:uid="{9C2F5DFC-F002-4A3E-AA39-9BDB6F92DA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6" authorId="0" shapeId="0" xr:uid="{CD4B91DC-EB1B-4F51-A60D-73741AAA2F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6" authorId="0" shapeId="0" xr:uid="{3EB5C9C6-D693-4B39-9D9F-2694F8161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6" authorId="0" shapeId="0" xr:uid="{E9B225D4-E842-4296-A4E5-963111674B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6" authorId="0" shapeId="0" xr:uid="{4888B718-0859-4D7E-B019-37ACAA0ABC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6" authorId="0" shapeId="0" xr:uid="{80FD2A38-87BD-437C-B92E-AA46467492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6" authorId="0" shapeId="0" xr:uid="{1EAC2373-493B-419B-9375-F25C05434B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6" authorId="0" shapeId="0" xr:uid="{A15686C5-FED6-481B-99A7-5CF7D567E9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6" authorId="0" shapeId="0" xr:uid="{B20D8435-5C8C-49A1-9F68-AEACAEFB87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6" authorId="0" shapeId="0" xr:uid="{50084CD2-E4E5-4292-BBC4-641FE4555B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56" authorId="0" shapeId="0" xr:uid="{62C48F83-AD46-414F-A98C-3213BC6DE6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6" authorId="0" shapeId="0" xr:uid="{FCA21BEC-22C0-4130-9F4A-3402D05F03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6" authorId="0" shapeId="0" xr:uid="{F31FB5ED-99F1-4427-8E86-99395CBBA9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6" authorId="0" shapeId="0" xr:uid="{F3FC8399-A654-427F-AC6E-3B8C2C3453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6" authorId="0" shapeId="0" xr:uid="{B607849B-F86C-47ED-BCD4-02A01052FD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6" authorId="0" shapeId="0" xr:uid="{49E39409-EB40-46D1-9BDF-966BBE0B63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6" authorId="0" shapeId="0" xr:uid="{EBACB553-9B5D-4854-ADF5-CE469D1A45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6" authorId="0" shapeId="0" xr:uid="{37914A24-56C4-40C8-BBFC-62826BB2AE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6" authorId="0" shapeId="0" xr:uid="{7EE214A3-E8A4-44B9-87CB-CD3C39536A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56" authorId="0" shapeId="0" xr:uid="{35FD3AEB-293B-4D0F-8C1D-B0BD0347E9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6" authorId="0" shapeId="0" xr:uid="{CA2D38FD-CBEA-4B7A-82D1-F736976D64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6" authorId="0" shapeId="0" xr:uid="{3DAAD2D9-C55E-4C1D-9929-850AE80727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6" authorId="0" shapeId="0" xr:uid="{A81B14AC-2CC8-4030-A341-F00FBD4AA7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57" authorId="0" shapeId="0" xr:uid="{08E66AAC-1608-4B75-9D2B-9B1CE2B118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7" authorId="0" shapeId="0" xr:uid="{F7AC65B9-4E62-4B76-ACBC-4D94A319A2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7" authorId="0" shapeId="0" xr:uid="{31C4CACF-BF4A-4918-A4D0-989233D232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7" authorId="0" shapeId="0" xr:uid="{3468A849-B081-4766-BBB0-77A3E1B8AF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7" authorId="0" shapeId="0" xr:uid="{D25D527D-A3FF-4975-BB7D-65E5166E3B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7" authorId="0" shapeId="0" xr:uid="{5DA997B1-E916-434E-8BA2-38E5CCF873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7" authorId="0" shapeId="0" xr:uid="{3CE3DCFA-CEE3-4D46-83E4-1197994257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57" authorId="0" shapeId="0" xr:uid="{45FED3B7-4772-41CB-AA00-7C7A93B1A8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7" authorId="0" shapeId="0" xr:uid="{D88A4B93-0989-44B9-BD44-060E2C26D8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57" authorId="0" shapeId="0" xr:uid="{571F481B-5957-457C-967B-055EB91603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57" authorId="0" shapeId="0" xr:uid="{CCAA26C5-4088-42E8-AE8B-608A00B17A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7" authorId="0" shapeId="0" xr:uid="{FA83739F-D8E2-4269-BA46-E594BBEC76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7" authorId="0" shapeId="0" xr:uid="{AA97744F-F3E5-417D-BFA2-D65CC413E7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7" authorId="0" shapeId="0" xr:uid="{AD8BF528-CC6D-4E0F-87B6-85A56416FF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7" authorId="0" shapeId="0" xr:uid="{56BC375A-E803-4168-9B2E-54F55789D9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57" authorId="0" shapeId="0" xr:uid="{AD3E0A54-B37F-4EF6-858C-EFE007D7C3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57" authorId="0" shapeId="0" xr:uid="{45521A0A-E10B-4904-B147-4B2CC662ED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7" authorId="0" shapeId="0" xr:uid="{50F73B7B-2C42-42EB-A28A-368781286F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7" authorId="0" shapeId="0" xr:uid="{07729B22-46E7-4834-A8F2-21DC02AAAD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7" authorId="0" shapeId="0" xr:uid="{7EA8EFBD-F745-4B12-9F19-2A9B5367F7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7" authorId="0" shapeId="0" xr:uid="{2EB67DC5-EB69-4C3F-B2D4-34502671EA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7" authorId="0" shapeId="0" xr:uid="{E7C794EC-55A6-488C-8B8A-252DE7CCBD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7" authorId="0" shapeId="0" xr:uid="{C0437512-2283-4156-AE61-F1584A6BB5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7" authorId="0" shapeId="0" xr:uid="{6D48F1D5-5A8F-45A6-A50E-82415BE4C3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7" authorId="0" shapeId="0" xr:uid="{43F68556-AB89-42CD-BF7E-60C9BAEA9E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7" authorId="0" shapeId="0" xr:uid="{511B32B4-36D5-421B-BC4F-C9D8F58344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7" authorId="0" shapeId="0" xr:uid="{FAC66149-688F-4978-96C3-B4A7C00EBA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7" authorId="0" shapeId="0" xr:uid="{5C2AB678-57A9-49E7-9898-0AFB4C96D1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7" authorId="0" shapeId="0" xr:uid="{614AC51F-286B-4AEF-9D90-8C14AC8781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7" authorId="0" shapeId="0" xr:uid="{95F97E07-A0B0-4F6C-9417-09D048150E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7" authorId="0" shapeId="0" xr:uid="{731DE2CB-55D6-4BF9-91FA-6E83B6F03F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7" authorId="0" shapeId="0" xr:uid="{EBFDD2AC-33EF-4761-8541-21BF845644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7" authorId="0" shapeId="0" xr:uid="{B9841AE2-E7A3-4972-8FF5-747401B156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7" authorId="0" shapeId="0" xr:uid="{243E1550-0BE5-467C-91C6-2EAB7E4242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57" authorId="0" shapeId="0" xr:uid="{3CCE0F2D-D415-492C-B5D1-4C5F9D3A04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7" authorId="0" shapeId="0" xr:uid="{CA166B67-814F-4C1F-8C7A-870FC5474B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7" authorId="0" shapeId="0" xr:uid="{4369B9C0-8FE5-4855-A057-79D412D622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7" authorId="0" shapeId="0" xr:uid="{3F106898-BEB3-4F41-8216-6E157FA124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7" authorId="0" shapeId="0" xr:uid="{9038467B-8338-46F6-987B-84721602D2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7" authorId="0" shapeId="0" xr:uid="{D4D4C32E-2BD8-4AE8-AB77-4207C535F3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7" authorId="0" shapeId="0" xr:uid="{23DB0E7A-1C2C-40AD-980C-E13782372E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7" authorId="0" shapeId="0" xr:uid="{F25FC83F-D13F-4D60-884D-CCAB702077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7" authorId="0" shapeId="0" xr:uid="{B65ED720-49F5-455D-A28C-9075F6A13C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57" authorId="0" shapeId="0" xr:uid="{104366ED-92D3-4DF6-A358-D67CABCABB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57" authorId="0" shapeId="0" xr:uid="{9F26E05F-2D93-465F-85F7-C2C45563DD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7" authorId="0" shapeId="0" xr:uid="{5D3A4DDC-2AA8-45F0-AD54-A4592BA6D5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7" authorId="0" shapeId="0" xr:uid="{EB9698E1-CA4B-42CD-8514-640EC70F54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7" authorId="0" shapeId="0" xr:uid="{C52DF335-D35F-4EC6-9C8F-088DCBE37A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7" authorId="0" shapeId="0" xr:uid="{EE1284C9-7302-49C1-BB44-22CC34EB30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57" authorId="0" shapeId="0" xr:uid="{4EDC8081-E02E-4938-863C-1EBBC2669C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7" authorId="0" shapeId="0" xr:uid="{1890B203-6541-4374-A29C-F8D382B56F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7" authorId="0" shapeId="0" xr:uid="{D52E4354-788A-4B51-A86B-2EB3792DDA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7" authorId="0" shapeId="0" xr:uid="{90A907E9-20C4-4C1E-8218-EF3E1BCFFB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7" authorId="0" shapeId="0" xr:uid="{4B9A5CDF-3933-44F7-9B6A-6DCF8C93EF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7" authorId="0" shapeId="0" xr:uid="{42079D8C-8392-4300-957D-65B8A79074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7" authorId="0" shapeId="0" xr:uid="{C42C3AE1-2457-48E6-B353-8C36BDBB6F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57" authorId="0" shapeId="0" xr:uid="{D1C7420B-EBE0-4E6E-BF52-F2C3AB7727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7" authorId="0" shapeId="0" xr:uid="{BD96C497-FB12-457C-9406-F5F9405373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8" authorId="0" shapeId="0" xr:uid="{28405D7A-2EC9-4171-9594-9D6FC3B941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8" authorId="0" shapeId="0" xr:uid="{05034904-27E0-41E4-A816-31C9659915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8" authorId="0" shapeId="0" xr:uid="{15CD1C8B-1C01-43BC-B39D-37C8494D37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8" authorId="0" shapeId="0" xr:uid="{A8D45134-337C-4D57-B8D3-C8749B7741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8" authorId="0" shapeId="0" xr:uid="{A01CC368-4921-4B5A-953D-5C7F9B8BA4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8" authorId="0" shapeId="0" xr:uid="{0A01B4EF-EC17-485A-A42C-82FE56F1CF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8" authorId="0" shapeId="0" xr:uid="{3BF39024-C696-47DA-A888-89E67072A5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8" authorId="0" shapeId="0" xr:uid="{3CDE16E0-EDF9-41F0-B6DE-FE946951A4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8" authorId="0" shapeId="0" xr:uid="{325B32CD-020C-4AFD-A828-2D34A37FBA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58" authorId="0" shapeId="0" xr:uid="{D51E69A0-EADB-4D97-A98C-DDF49F1F4D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58" authorId="0" shapeId="0" xr:uid="{8864CFE9-00C3-4CD0-A1DB-21CB480BD0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58" authorId="0" shapeId="0" xr:uid="{726FBEC2-4C0D-4975-90A2-CEDD6026C0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8" authorId="0" shapeId="0" xr:uid="{D4407FA6-BBF7-431D-BD0A-F288BA5BCE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8" authorId="0" shapeId="0" xr:uid="{4A76F0A7-D01B-40DB-93F4-712AE11EB1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8" authorId="0" shapeId="0" xr:uid="{C8050023-0376-41C5-9FC5-F891C88AF8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8" authorId="0" shapeId="0" xr:uid="{06C34EBB-A92A-438A-89C4-6C083FAD74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8" authorId="0" shapeId="0" xr:uid="{3F80ECF5-D5D8-42DA-BF28-F1637B85B3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8" authorId="0" shapeId="0" xr:uid="{7BD29AE4-1248-44EF-863E-74E3E924B9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8" authorId="0" shapeId="0" xr:uid="{90E950FD-359D-4FD0-B2BF-D1D1E72B56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8" authorId="0" shapeId="0" xr:uid="{F9A2A4A8-A25B-4B1F-9168-F3FB879219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8" authorId="0" shapeId="0" xr:uid="{A0E6539F-D985-4C84-A7B8-BB9C4D4360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58" authorId="0" shapeId="0" xr:uid="{F7BA062C-1963-4703-AE13-25AA87E7B6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58" authorId="0" shapeId="0" xr:uid="{8985BA3F-5E77-415A-A258-CABBB98C78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8" authorId="0" shapeId="0" xr:uid="{F5C22944-1D04-4910-BC06-AFBC056A4B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8" authorId="0" shapeId="0" xr:uid="{099D2089-78F7-453E-9B4D-E8A29164B9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8" authorId="0" shapeId="0" xr:uid="{F6B0D060-3623-4DAD-9962-8038D691D1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8" authorId="0" shapeId="0" xr:uid="{82B8128C-DEE9-48D5-9AA3-CFB98A9D75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8" authorId="0" shapeId="0" xr:uid="{3ED95CD9-A35C-4381-8A76-2F1288FF16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8" authorId="0" shapeId="0" xr:uid="{BC195E3D-01AF-4795-8B1E-6470440E68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8" authorId="0" shapeId="0" xr:uid="{49A298D9-1C39-4FA5-BCBC-5347E32A26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58" authorId="0" shapeId="0" xr:uid="{89A89B72-F0E4-4C19-A764-8AA8313B68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8" authorId="0" shapeId="0" xr:uid="{2E01A02E-0C6E-4B2C-BB44-B96650822F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58" authorId="0" shapeId="0" xr:uid="{37BCE8AA-C3D0-4CF8-88A2-834E11355F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58" authorId="0" shapeId="0" xr:uid="{FC804E8A-A400-49DC-9B05-A30589D0FD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58" authorId="0" shapeId="0" xr:uid="{346D8939-62FB-4E14-9255-F022534519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8" authorId="0" shapeId="0" xr:uid="{CC1D2F6E-AE1E-4BE1-81B5-4BCF346A8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58" authorId="0" shapeId="0" xr:uid="{BD3CDFE9-51F6-434B-9B08-6C52AD2B59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8" authorId="0" shapeId="0" xr:uid="{0A9F6C47-16DB-456C-A8D8-EDB7B9C43E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8" authorId="0" shapeId="0" xr:uid="{19E2F5C2-9F89-4188-A0EB-11F133892C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8" authorId="0" shapeId="0" xr:uid="{7036FE6A-AB09-4B5B-8068-89283F0AAB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8" authorId="0" shapeId="0" xr:uid="{C53EEA80-41CB-48BA-8CDB-57F43735FA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8" authorId="0" shapeId="0" xr:uid="{B281D854-DF64-47C5-85E1-10D60348F7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8" authorId="0" shapeId="0" xr:uid="{79879783-4F6A-4FCC-9AAC-02F9A67EC0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8" authorId="0" shapeId="0" xr:uid="{610930CA-8CC3-4CD5-A445-CEE18C0465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8" authorId="0" shapeId="0" xr:uid="{F3046681-ACBF-4C22-A557-14005CF0E6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8" authorId="0" shapeId="0" xr:uid="{83961FE6-4550-4889-825F-575DC20C1A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8" authorId="0" shapeId="0" xr:uid="{CC282AD0-AEF2-4AAA-88BA-39F9CD9974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8" authorId="0" shapeId="0" xr:uid="{643A918B-314E-4003-A13E-80B710E356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8" authorId="0" shapeId="0" xr:uid="{746A040C-2365-4713-B9A7-BB623870B0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8" authorId="0" shapeId="0" xr:uid="{C63E59CB-D079-4BA3-93AD-EEE1787ED5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58" authorId="0" shapeId="0" xr:uid="{DDF4F78A-EBD5-4EC3-95B2-BA91636ECE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8" authorId="0" shapeId="0" xr:uid="{CF2CCA73-714C-4050-B1E8-A63A371478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58" authorId="0" shapeId="0" xr:uid="{9B65719A-0295-424D-B8CE-BB3DD18B0B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8" authorId="0" shapeId="0" xr:uid="{93535129-0AFD-4687-B683-9BFA02DD7F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8" authorId="0" shapeId="0" xr:uid="{5B3AFEBA-0D29-4331-872D-E0AEF27A30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58" authorId="0" shapeId="0" xr:uid="{567A0CC1-FF88-494F-985C-CABB942197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8" authorId="0" shapeId="0" xr:uid="{E270AB9D-2FA2-4649-ADEA-C03071FB58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58" authorId="0" shapeId="0" xr:uid="{89570CDA-48C4-4192-995F-F7389025DE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8" authorId="0" shapeId="0" xr:uid="{ADBD5410-5ABF-44A9-A265-C234F96A7D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58" authorId="0" shapeId="0" xr:uid="{9C8AED77-3989-4A29-ACCF-52F1FCA38F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8" authorId="0" shapeId="0" xr:uid="{6DAA0787-7549-44F4-A839-E3BEF6649D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58" authorId="0" shapeId="0" xr:uid="{DDDC09DD-9D00-47B2-975A-35354D1CF6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8" authorId="0" shapeId="0" xr:uid="{BE93C261-8552-416C-BCD0-7CA0F7BC22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8" authorId="0" shapeId="0" xr:uid="{E7E0C0B5-B312-4315-BFE4-0E5974A248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8" authorId="0" shapeId="0" xr:uid="{A6E4DB8C-A120-4E9B-A670-EB26533877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8" authorId="0" shapeId="0" xr:uid="{9BF1C979-581C-4A89-9508-F24BD562EF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8" authorId="0" shapeId="0" xr:uid="{CF10D245-F996-4042-9C6D-30647309CB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8" authorId="0" shapeId="0" xr:uid="{0E920B34-4409-4AB0-905E-0D45FBC1E1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9" authorId="0" shapeId="0" xr:uid="{66D6CBCC-7AF1-4427-BBD8-B7A6FBB89F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59" authorId="0" shapeId="0" xr:uid="{DF59086F-2532-46F6-AF35-CE807BCE18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59" authorId="0" shapeId="0" xr:uid="{8A6AFE50-264D-4055-A00F-2FC80C3CAA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59" authorId="0" shapeId="0" xr:uid="{C53F836B-F397-4454-9E72-96CA04310D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9" authorId="0" shapeId="0" xr:uid="{BB24237D-3341-4773-9CC3-A2CDA4C028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9" authorId="0" shapeId="0" xr:uid="{6EC93655-7217-4B3D-B627-55C724303C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59" authorId="0" shapeId="0" xr:uid="{2CA0F94C-E487-4288-9D9B-AF963118B8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9" authorId="0" shapeId="0" xr:uid="{9EE1FDFA-17BB-44B7-BC4C-F5F2A03DB1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59" authorId="0" shapeId="0" xr:uid="{D7596F48-0DA8-4ADE-824F-516536F9A6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9" authorId="0" shapeId="0" xr:uid="{71AF8F69-1E9A-407D-A684-9BAE4771CB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9" authorId="0" shapeId="0" xr:uid="{C7B4243C-B98B-4EB5-AAD3-1DF882D301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59" authorId="0" shapeId="0" xr:uid="{4CBC8B7C-F6FA-4AF7-AE9D-20E8616A16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9" authorId="0" shapeId="0" xr:uid="{374F5DD5-7096-4810-B5FF-BBB4712CA7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59" authorId="0" shapeId="0" xr:uid="{7BBF0847-1284-42CA-911D-76C35A33BC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9" authorId="0" shapeId="0" xr:uid="{6D856AE9-FBF7-4BBD-BDBE-9B22DC228D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9" authorId="0" shapeId="0" xr:uid="{3C53656D-13BA-49CA-AA8C-EC7054ACC1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9" authorId="0" shapeId="0" xr:uid="{6BE4CA89-B7AB-4558-BFE5-5C151AAFF4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9" authorId="0" shapeId="0" xr:uid="{FEA73961-D3AF-49DE-A446-51FB1970F7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59" authorId="0" shapeId="0" xr:uid="{673BEB92-D890-49E4-B827-FE390BE60F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9" authorId="0" shapeId="0" xr:uid="{40D4FBE6-2FE8-45D6-9843-C58CE40DE1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59" authorId="0" shapeId="0" xr:uid="{FAAF3779-1BCC-4F53-ACF2-F9AFEA8056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9" authorId="0" shapeId="0" xr:uid="{D5D2B5EC-AE00-4A44-A089-5EBF5F907C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59" authorId="0" shapeId="0" xr:uid="{D61DF922-8FB8-4E6A-8B76-7518CCAED9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59" authorId="0" shapeId="0" xr:uid="{67B21296-6E0D-4826-85B4-0C2042D8C9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59" authorId="0" shapeId="0" xr:uid="{4007E1DD-0B42-4E85-8671-BDA2F92437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59" authorId="0" shapeId="0" xr:uid="{2BC6E203-83AA-4016-95C0-FD00840BCE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59" authorId="0" shapeId="0" xr:uid="{2BE7086B-C8DB-4AFF-99BA-DB48B55CFE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59" authorId="0" shapeId="0" xr:uid="{5AED8F22-FFDC-42A3-9505-47A0770369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9" authorId="0" shapeId="0" xr:uid="{CD413F7C-E356-496B-83DB-D90541DC2A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59" authorId="0" shapeId="0" xr:uid="{704ED9DA-DA69-43D9-AB34-F0E584F20C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9" authorId="0" shapeId="0" xr:uid="{58DB7406-87E0-405B-BCCA-B0B6C3F7E6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9" authorId="0" shapeId="0" xr:uid="{440BEA49-72F6-4AE1-8B74-07F930A1B4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9" authorId="0" shapeId="0" xr:uid="{701739E9-4463-415C-A9FE-CC27EC7968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9" authorId="0" shapeId="0" xr:uid="{F01E42D2-D1CD-4922-A0B6-5BC863726E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59" authorId="0" shapeId="0" xr:uid="{22CF57E2-22FE-44A9-AF0D-B70CB2615F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59" authorId="0" shapeId="0" xr:uid="{9E4D637F-E01E-438F-A17D-836F0E5106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9" authorId="0" shapeId="0" xr:uid="{BC915853-DE37-41AF-8169-1A5F870C0B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9" authorId="0" shapeId="0" xr:uid="{08C95E99-B99D-4EB5-875C-4DD771AE79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9" authorId="0" shapeId="0" xr:uid="{D91E4B13-7282-4BE0-A4B2-5AF5CFBC4D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9" authorId="0" shapeId="0" xr:uid="{A642BE72-7C2C-4479-B5C3-6C36AE2659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9" authorId="0" shapeId="0" xr:uid="{E903B59A-7846-4E76-B8FE-FDD3D9973D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59" authorId="0" shapeId="0" xr:uid="{915F782F-91BA-447C-988F-50F9FA07A9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59" authorId="0" shapeId="0" xr:uid="{24C5098B-1D11-43CA-8AF8-08112772C2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9" authorId="0" shapeId="0" xr:uid="{9F68F698-6762-4A0C-B688-D458238090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9" authorId="0" shapeId="0" xr:uid="{52EACDA9-1B1A-4393-B1E7-CDC1E3863E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9" authorId="0" shapeId="0" xr:uid="{DC54A168-9D80-4BC2-8E47-55167C2FC6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9" authorId="0" shapeId="0" xr:uid="{07780E44-9C29-4EEF-856D-F1324418F3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9" authorId="0" shapeId="0" xr:uid="{4E47D207-14D8-41ED-BF4E-3B399F39F5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9" authorId="0" shapeId="0" xr:uid="{0EDD9BFF-8FD4-4DF6-BB98-12A63D787C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9" authorId="0" shapeId="0" xr:uid="{91ACD6CF-989D-4C84-B568-A9E94E0A3A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59" authorId="0" shapeId="0" xr:uid="{469A3996-11DD-421A-ABC9-209D09DB3A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59" authorId="0" shapeId="0" xr:uid="{D781C998-BB11-4952-816F-DCEA1A5D18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59" authorId="0" shapeId="0" xr:uid="{BBD3EAD6-EBDF-43B3-9686-025F247E93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59" authorId="0" shapeId="0" xr:uid="{E9320C76-5D38-4CC3-867C-B31AA70084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9" authorId="0" shapeId="0" xr:uid="{23003587-3EDB-41CB-A9EF-760A9A87DB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59" authorId="0" shapeId="0" xr:uid="{7D46AA94-0A93-4A09-95F9-2FD834EC31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9" authorId="0" shapeId="0" xr:uid="{6AB592E9-64D1-4695-A258-51691B0A0C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9" authorId="0" shapeId="0" xr:uid="{839F0EDC-F435-4F4A-AE77-7AB8385121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9" authorId="0" shapeId="0" xr:uid="{38A06C29-C993-4FFC-A226-07E79FB185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59" authorId="0" shapeId="0" xr:uid="{ED263F2D-F066-4CE8-A4AD-B521872CED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9" authorId="0" shapeId="0" xr:uid="{7C1E4A91-B9E4-4024-AA91-B1D4407051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59" authorId="0" shapeId="0" xr:uid="{FBEDC862-1E1E-4F9B-9BAB-29793CA06F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9" authorId="0" shapeId="0" xr:uid="{BE80EC09-7D0C-450C-954E-E37EE99620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59" authorId="0" shapeId="0" xr:uid="{4151F794-931B-4C3F-9CAA-CA9839718C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59" authorId="0" shapeId="0" xr:uid="{25170963-692A-430C-8D44-425D1EB888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9" authorId="0" shapeId="0" xr:uid="{3B208188-3780-4C3A-A5D1-B616A5C608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59" authorId="0" shapeId="0" xr:uid="{924578C6-B0D2-44A2-988D-6306274C3B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9" authorId="0" shapeId="0" xr:uid="{546DA628-BB91-4A69-8C5A-803C298419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59" authorId="0" shapeId="0" xr:uid="{E5209C7B-A3A9-4F18-A014-39B2A9CCAD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9" authorId="0" shapeId="0" xr:uid="{80F814A4-88D5-40CB-B6B4-B5C0FF92FE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0" authorId="0" shapeId="0" xr:uid="{2B9DCB5D-EFB9-4863-945B-15FDCFD9C8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0" authorId="0" shapeId="0" xr:uid="{C8E26F71-1A8C-4CF9-B16F-89A6814912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60" authorId="0" shapeId="0" xr:uid="{9A93DA5C-86E1-493E-A949-22CEEFB1F0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0" authorId="0" shapeId="0" xr:uid="{56A1E69A-C37E-49CD-9D41-0519D276F1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0" authorId="0" shapeId="0" xr:uid="{DC777D64-A676-485E-8975-4D39A50F52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60" authorId="0" shapeId="0" xr:uid="{C43BE9E1-C95C-4FDC-AA1C-B69DEC7B35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0" authorId="0" shapeId="0" xr:uid="{630179D9-2024-42B2-9298-42649E2237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0" authorId="0" shapeId="0" xr:uid="{4DD0D68B-4E4A-4ADD-A3E4-B7B41476F7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0" authorId="0" shapeId="0" xr:uid="{4DACFC17-EC47-4521-ABE2-2999E3F9C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0" authorId="0" shapeId="0" xr:uid="{26828535-0E76-4C6C-8EDD-FFA68B97D7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0" authorId="0" shapeId="0" xr:uid="{841B1FDC-AF17-4007-B904-37A88CFF2B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0" authorId="0" shapeId="0" xr:uid="{24C18E13-981D-4D50-B10C-8F752D8E1E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0" authorId="0" shapeId="0" xr:uid="{59A25881-9EB0-42DF-89B2-E5BC8AD2C2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0" authorId="0" shapeId="0" xr:uid="{22F61166-38C5-47DD-9A61-1262AE0FA5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0" authorId="0" shapeId="0" xr:uid="{528E8380-0561-47F9-A230-CEC4E4D26A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0" authorId="0" shapeId="0" xr:uid="{74014C50-7E84-461C-999B-CC9F9A25F5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0" authorId="0" shapeId="0" xr:uid="{2454AE4D-7FAD-4D11-804A-6A3A0244A5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60" authorId="0" shapeId="0" xr:uid="{09A28DBE-794E-4E1A-9806-0A42C84E5B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0" authorId="0" shapeId="0" xr:uid="{25AAEF12-E2F5-41F1-B3D5-44AF60AC44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60" authorId="0" shapeId="0" xr:uid="{1CBE3717-AF09-43A1-9A58-D83E68DBC3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0" authorId="0" shapeId="0" xr:uid="{A6800E19-87F7-46EC-9885-50D59B8B05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0" authorId="0" shapeId="0" xr:uid="{75358F40-493F-45F1-8FC5-CF8CB05181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0" authorId="0" shapeId="0" xr:uid="{1C13A4FE-2B7B-4049-83FD-BCE324E2FA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0" authorId="0" shapeId="0" xr:uid="{3326BBD9-8C98-4DCF-8316-6BEC8E430F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0" authorId="0" shapeId="0" xr:uid="{4036D9B4-9247-4BDF-A228-46B54BCFF6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0" authorId="0" shapeId="0" xr:uid="{A3C3AEF1-49ED-49B0-9CD9-908C48FDCE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0" authorId="0" shapeId="0" xr:uid="{B9CADB6F-6782-44FB-BAE4-02491CCEFA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0" authorId="0" shapeId="0" xr:uid="{8C5F4B56-D844-4E21-BCBE-B46D730995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60" authorId="0" shapeId="0" xr:uid="{77C8B783-953F-429C-835B-E6015D44C7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0" authorId="0" shapeId="0" xr:uid="{7DDD7A37-C69E-4684-85FA-AEC150AD33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0" authorId="0" shapeId="0" xr:uid="{35247C8B-BDCC-41A4-AB9E-9C42C4EB2A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0" authorId="0" shapeId="0" xr:uid="{3800E724-0039-41F9-886C-FF7EB049D9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0" authorId="0" shapeId="0" xr:uid="{69B9C2A8-4B94-44E7-A90F-BA665DBB72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0" authorId="0" shapeId="0" xr:uid="{20014E09-64DB-4621-9E47-9A3E82C41A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60" authorId="0" shapeId="0" xr:uid="{53AFC297-F456-4A9F-8573-AFE83D1A4C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0" authorId="0" shapeId="0" xr:uid="{6F89C481-16C3-42EB-BE27-AAC93CFA39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0" authorId="0" shapeId="0" xr:uid="{7B7638DD-38C3-4691-A597-237A59B1A4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0" authorId="0" shapeId="0" xr:uid="{9E6C813B-41CC-47C6-B178-DB351D44AF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0" authorId="0" shapeId="0" xr:uid="{4B455816-A952-4CB8-9B46-85DDE9D607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0" authorId="0" shapeId="0" xr:uid="{AB38C10D-07C2-4966-A446-D441E873B6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0" authorId="0" shapeId="0" xr:uid="{8BE04BD2-2C9C-4DE2-A5EE-E249A43530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60" authorId="0" shapeId="0" xr:uid="{80B60845-7E28-484D-BACF-5086866174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0" authorId="0" shapeId="0" xr:uid="{67FDAFA2-A365-4444-B857-1DBB04C7F8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60" authorId="0" shapeId="0" xr:uid="{79FA3967-8669-405B-B388-7DFCBE147E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0" authorId="0" shapeId="0" xr:uid="{CE7278ED-AA2B-4549-8B3E-6D428C0644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0" authorId="0" shapeId="0" xr:uid="{8C33A81B-ECC8-48C0-B661-E8FF949CE7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0" authorId="0" shapeId="0" xr:uid="{B17FB8A1-C642-4051-BBD6-34777CAA94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0" authorId="0" shapeId="0" xr:uid="{8EFEC6B0-8331-44D0-B940-479F425518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0" authorId="0" shapeId="0" xr:uid="{F47B4572-49F4-4F59-964E-021949F8D9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0" authorId="0" shapeId="0" xr:uid="{33777655-3F52-4791-A259-96E0C573E4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60" authorId="0" shapeId="0" xr:uid="{68910E81-3CF7-4E70-9DDE-2ECD1581E0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60" authorId="0" shapeId="0" xr:uid="{1873037A-4D1B-41D7-BB1C-DDEDEB76B5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0" authorId="0" shapeId="0" xr:uid="{2C24ABCA-414A-4546-A2A2-0853711AF2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60" authorId="0" shapeId="0" xr:uid="{AEB2AD07-BB3A-438A-AC80-801E5D1319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0" authorId="0" shapeId="0" xr:uid="{D8F0BC80-F942-4098-8FD1-879E75684B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0" authorId="0" shapeId="0" xr:uid="{6F6B01FC-75A1-4308-9BB6-7E665C6E99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0" authorId="0" shapeId="0" xr:uid="{9A78A0A9-35DF-43AE-B6C5-CAFAEC6D0B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0" authorId="0" shapeId="0" xr:uid="{383DAA13-7783-4145-9633-2FE18B37FD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0" authorId="0" shapeId="0" xr:uid="{51B395D6-4454-4604-AB77-EE4C20F549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0" authorId="0" shapeId="0" xr:uid="{1C5C5D7C-76A0-4FFC-8935-18DCBA7139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60" authorId="0" shapeId="0" xr:uid="{DF267C1E-2916-478B-B13D-484D11843C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0" authorId="0" shapeId="0" xr:uid="{5BC1F304-0F74-4D30-A483-2CAB40EEBC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0" authorId="0" shapeId="0" xr:uid="{AD372D47-395F-4BA8-A334-D522ABD937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0" authorId="0" shapeId="0" xr:uid="{9391F53C-599A-47BD-9F5E-815E36417A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0" authorId="0" shapeId="0" xr:uid="{57A66472-E064-405E-9E99-24BACB83A5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0" authorId="0" shapeId="0" xr:uid="{A0B4E4FF-AA60-4A2C-8D8B-096463E839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0" authorId="0" shapeId="0" xr:uid="{58362397-CD46-4695-9583-3B76494C86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60" authorId="0" shapeId="0" xr:uid="{54524F0C-ED9A-4379-B68F-52DE5453CC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0" authorId="0" shapeId="0" xr:uid="{994A71BE-7714-48F6-967E-AECDB9BEFF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1" authorId="0" shapeId="0" xr:uid="{5327AA63-F725-447B-A0EE-731F356C40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1" authorId="0" shapeId="0" xr:uid="{7A56E2DD-B96D-4E98-B15C-488FEF3D6A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1" authorId="0" shapeId="0" xr:uid="{1BC00719-3240-48BF-B6C7-D432BF7879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1" authorId="0" shapeId="0" xr:uid="{5287C6DB-4080-4AF0-833D-718EBA8E2B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1" authorId="0" shapeId="0" xr:uid="{89119A8C-7F4F-401C-A5B3-35DB9DF314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1" authorId="0" shapeId="0" xr:uid="{06B541B7-99E6-4080-B90E-BBEDFC0151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61" authorId="0" shapeId="0" xr:uid="{AA5BFF85-88B4-460D-A66A-14BA2CCCB7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61" authorId="0" shapeId="0" xr:uid="{9C3FA281-3008-42B0-A749-C35395C4EC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1" authorId="0" shapeId="0" xr:uid="{7CE7600C-F5BB-4C29-A8E9-22070C913F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1" authorId="0" shapeId="0" xr:uid="{F8D1FF3C-2A75-4C4E-9C07-871FA70D57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1" authorId="0" shapeId="0" xr:uid="{53F8ABDF-95B5-4C51-805F-55E2CCC0AB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61" authorId="0" shapeId="0" xr:uid="{AA6839D7-F552-4CBD-9DF2-3A973CFB74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1" authorId="0" shapeId="0" xr:uid="{928A8788-4636-4FE3-96CD-387EDB91A1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1" authorId="0" shapeId="0" xr:uid="{971C1709-960D-4B28-96C7-16DCC1EA63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1" authorId="0" shapeId="0" xr:uid="{E98C5492-4114-49E1-9AF5-509887962A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1" authorId="0" shapeId="0" xr:uid="{C618F750-B8CC-4461-87B0-0750F55E99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1" authorId="0" shapeId="0" xr:uid="{127110A4-453A-4164-97C3-17DEA615D1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1" authorId="0" shapeId="0" xr:uid="{C0CF030F-17B6-4C46-A068-E44C98A1AB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61" authorId="0" shapeId="0" xr:uid="{59C54F07-B7BF-48E6-A7ED-8B7E8D1C39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61" authorId="0" shapeId="0" xr:uid="{9FD0BF24-D4D3-4A43-A3AF-6E89E66759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1" authorId="0" shapeId="0" xr:uid="{338F34E6-0C50-40A7-A52D-C91DCE3198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1" authorId="0" shapeId="0" xr:uid="{18DA9852-3E1D-41E5-BA1C-6EB77AE6FF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61" authorId="0" shapeId="0" xr:uid="{5FE78844-B352-4ED2-AFA1-2E6C48C7DD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1" authorId="0" shapeId="0" xr:uid="{EB6C8EDB-0265-4026-B790-9558B64228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1" authorId="0" shapeId="0" xr:uid="{7D944991-3A61-44DE-AA4F-A4DB0A3076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1" authorId="0" shapeId="0" xr:uid="{A46D6676-8108-42FA-8C3F-24016AF4F2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61" authorId="0" shapeId="0" xr:uid="{085D2F86-B925-48C2-8145-56FA418017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1" authorId="0" shapeId="0" xr:uid="{C704A612-61CD-41D8-A08C-91CE3DFB9A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61" authorId="0" shapeId="0" xr:uid="{1D8C2AD3-19AE-4AE1-A450-F4177FAA96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1" authorId="0" shapeId="0" xr:uid="{0EAC0EB3-13D6-4120-AC70-26CB915A16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61" authorId="0" shapeId="0" xr:uid="{58DA96D5-7B81-436B-BC12-19D39B0AD1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1" authorId="0" shapeId="0" xr:uid="{20FFCE00-E3D5-46AF-9C3E-5F1BD1AE38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1" authorId="0" shapeId="0" xr:uid="{E48C6815-8C8D-40AC-91C9-B1C667745C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61" authorId="0" shapeId="0" xr:uid="{17CF5B43-6B45-4396-B5ED-574D368603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1" authorId="0" shapeId="0" xr:uid="{9D9210F0-AE9D-4883-9435-600296C1E3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1" authorId="0" shapeId="0" xr:uid="{ACA47197-B015-4EB4-8872-655FF798AF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61" authorId="0" shapeId="0" xr:uid="{1CE6B58C-D972-42B5-9EDE-39FAD930C6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1" authorId="0" shapeId="0" xr:uid="{75FF4230-F6B0-4916-8D58-FC4023F137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1" authorId="0" shapeId="0" xr:uid="{83BB9442-6487-407F-93C4-CD654042DB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1" authorId="0" shapeId="0" xr:uid="{24762419-A179-4F80-B481-EB395CB751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1" authorId="0" shapeId="0" xr:uid="{F29B04E2-26E0-49EB-9D00-BBEF33D687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1" authorId="0" shapeId="0" xr:uid="{C1AF6921-CF41-40D0-86A9-8B5D6823D8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1" authorId="0" shapeId="0" xr:uid="{71E32AD5-2AA4-4C8D-97A9-F3FAF3D3B3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1" authorId="0" shapeId="0" xr:uid="{06129ED4-154D-4048-B905-2C211FEBA4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1" authorId="0" shapeId="0" xr:uid="{C0C2E226-5437-428E-80AF-FF319E8F82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61" authorId="0" shapeId="0" xr:uid="{89298666-F683-4AD0-96EA-F3D7493BB0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1" authorId="0" shapeId="0" xr:uid="{491A4673-BD5D-4287-B01E-3AD4C0E303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1" authorId="0" shapeId="0" xr:uid="{B8F8DA60-4967-4D81-81D9-EABCF92B02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1" authorId="0" shapeId="0" xr:uid="{59CA3CFE-0A0C-4E68-8F0B-DCDAA51B85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1" authorId="0" shapeId="0" xr:uid="{23C1EDF1-B22B-4D08-B410-B836D68906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1" authorId="0" shapeId="0" xr:uid="{41F3E627-6803-4D24-AD50-25F6147DA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1" authorId="0" shapeId="0" xr:uid="{C7BC35D0-0F54-4980-A68A-DD371E8303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1" authorId="0" shapeId="0" xr:uid="{2EBCEFB0-9DAE-4ABE-8B25-6D4C6B57E4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1" authorId="0" shapeId="0" xr:uid="{088952B6-32D8-4A72-B71A-70D994E369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61" authorId="0" shapeId="0" xr:uid="{49BDABE0-0E77-429F-837A-5C2C4EDA0F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1" authorId="0" shapeId="0" xr:uid="{9A3FE20F-FE90-4D59-9551-CDDA1B470E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1" authorId="0" shapeId="0" xr:uid="{643BA201-A9CC-4E7D-93F7-9A909EE684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61" authorId="0" shapeId="0" xr:uid="{C4D89963-FB2D-4BCE-9CBD-018FA5A009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1" authorId="0" shapeId="0" xr:uid="{2E9B5C4F-0669-45AE-90AC-18315AC8DF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1" authorId="0" shapeId="0" xr:uid="{60A81026-8D5A-480E-B923-86DB2333A8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1" authorId="0" shapeId="0" xr:uid="{0C4DD844-FE24-4126-8D3C-A112ECA898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1" authorId="0" shapeId="0" xr:uid="{D45E7BB8-BFCA-4691-B064-122B7AB0AC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1" authorId="0" shapeId="0" xr:uid="{A0C66619-1FD6-4D95-BE4D-BD34D3858E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1" authorId="0" shapeId="0" xr:uid="{FBE7405C-41A7-44F8-B0A0-FC3B0D9286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1" authorId="0" shapeId="0" xr:uid="{00A39E16-952C-4C6F-A053-447999218E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1" authorId="0" shapeId="0" xr:uid="{E639E94A-096C-4237-BCBF-CCB1098A77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1" authorId="0" shapeId="0" xr:uid="{C8DAC741-00BF-4E9C-B115-2D8DDF304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1" authorId="0" shapeId="0" xr:uid="{E6F22DFA-E58D-4904-9266-90C6981F59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1" authorId="0" shapeId="0" xr:uid="{0BE7F9A4-D7CD-4069-BC50-05FDAF0D4F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1" authorId="0" shapeId="0" xr:uid="{6E11BF94-AA84-47F3-8232-AA8D85EC33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1" authorId="0" shapeId="0" xr:uid="{2AD401D4-A047-4B77-B198-96B26F9C04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1" authorId="0" shapeId="0" xr:uid="{F39F0025-67D7-46FE-BF7E-1E91A8DA7F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1" authorId="0" shapeId="0" xr:uid="{14FF3AAB-732A-45DD-A5B7-797EE5CB4E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1" authorId="0" shapeId="0" xr:uid="{112B4D5B-BA44-4C29-8500-9017D5AF03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61" authorId="0" shapeId="0" xr:uid="{F0BA8AC5-18ED-40A8-8F48-A6CC1ECF59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1" authorId="0" shapeId="0" xr:uid="{423D6C6D-371D-44AB-9A20-0A224AA80D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1" authorId="0" shapeId="0" xr:uid="{526E7102-74EC-42D1-9236-8D217DDE14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2" authorId="0" shapeId="0" xr:uid="{8CFDCFB5-97C6-45DB-B83F-46606A9E86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2" authorId="0" shapeId="0" xr:uid="{090A7B64-D0E9-428E-A939-0D37C791C9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62" authorId="0" shapeId="0" xr:uid="{2AC1D6B6-9F6E-424B-AAC2-3501D8872C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2" authorId="0" shapeId="0" xr:uid="{E208C4A9-662D-4B7E-A7B6-2ACC90DBCE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2" authorId="0" shapeId="0" xr:uid="{6D43D8B3-65F1-4846-A552-2939B59843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2" authorId="0" shapeId="0" xr:uid="{AEE9AA6E-FCA3-4118-BC14-8E7D02DA6B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2" authorId="0" shapeId="0" xr:uid="{54813C1F-B155-4226-BDEE-0195478CB5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2" authorId="0" shapeId="0" xr:uid="{219C6968-59F7-4921-943C-2FB5DAF554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2" authorId="0" shapeId="0" xr:uid="{DC3BC80B-A153-4671-866E-9B4FD249A6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2" authorId="0" shapeId="0" xr:uid="{761266E5-829D-4F95-A174-75E61DC032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2" authorId="0" shapeId="0" xr:uid="{93E66BA0-A34A-4DD2-BCCC-83397E7B52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2" authorId="0" shapeId="0" xr:uid="{CFA8C9F2-3DEB-4C52-88A4-146C48BB5D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2" authorId="0" shapeId="0" xr:uid="{5B3AADC2-1339-4C15-BE01-AE95C6CD78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2" authorId="0" shapeId="0" xr:uid="{65F75F82-D7A4-49DD-910B-DE0DF72D4D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2" authorId="0" shapeId="0" xr:uid="{EA2AB53B-DF44-4ECF-8697-A5D1B25E7C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2" authorId="0" shapeId="0" xr:uid="{B81649E1-1BF7-466D-8908-03947DD807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2" authorId="0" shapeId="0" xr:uid="{D7B46E2E-27B1-4A9E-A9EC-45B6D3F674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2" authorId="0" shapeId="0" xr:uid="{C5B5C66D-C92F-47F7-BD2B-99B229DCD6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2" authorId="0" shapeId="0" xr:uid="{7255E5C6-6E90-4BCD-A44F-ECA9A0CD92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2" authorId="0" shapeId="0" xr:uid="{AB75B95D-B658-46B9-8C7E-BACBEA17CF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2" authorId="0" shapeId="0" xr:uid="{A4DAC264-8AEE-4A2F-8ACE-415F435C03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2" authorId="0" shapeId="0" xr:uid="{120DC299-F5D0-4D7E-A3CB-6B8D3447A9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2" authorId="0" shapeId="0" xr:uid="{2E07EB8C-C010-490A-BAED-073BB5431C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2" authorId="0" shapeId="0" xr:uid="{C0F50208-52FB-430A-ABB4-EB4F13540E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2" authorId="0" shapeId="0" xr:uid="{E433FA57-79B8-49A7-962D-A04546BA3A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2" authorId="0" shapeId="0" xr:uid="{8EE818B0-17A0-4F66-BAA1-5A821900CA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2" authorId="0" shapeId="0" xr:uid="{16E1B947-7238-477D-A396-0AEEE53302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2" authorId="0" shapeId="0" xr:uid="{21DDFDF4-DEB2-4B3D-868F-A26576C8E2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62" authorId="0" shapeId="0" xr:uid="{C9631986-DB7E-4A23-AE14-1CFDC08EE2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2" authorId="0" shapeId="0" xr:uid="{9F53AC85-303B-4110-BC44-C9485B4D49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2" authorId="0" shapeId="0" xr:uid="{E64C9A2F-FB9E-46E7-B81E-42486B3E85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62" authorId="0" shapeId="0" xr:uid="{1C685B30-58E9-4457-AE70-1C2A2BE09D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2" authorId="0" shapeId="0" xr:uid="{7B3BD374-F626-41C7-B008-E855F6CB0E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2" authorId="0" shapeId="0" xr:uid="{4F5E1329-6086-41EA-BE73-C180B7BF35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62" authorId="0" shapeId="0" xr:uid="{543FAD91-5361-45AA-A5AD-60B45AF4B8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2" authorId="0" shapeId="0" xr:uid="{0273AB6A-B1A4-409C-8730-C14A6838A2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2" authorId="0" shapeId="0" xr:uid="{D5B0C156-92C9-4037-92E7-4B0722631F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2" authorId="0" shapeId="0" xr:uid="{C254654D-54D5-46A9-8B16-D6D56A19A6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2" authorId="0" shapeId="0" xr:uid="{70B1F3AA-38BB-475D-A75A-44E23431B7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62" authorId="0" shapeId="0" xr:uid="{A7CF960E-E34B-4259-ACCE-8B61B9E6DA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62" authorId="0" shapeId="0" xr:uid="{AFD57DE4-75B9-4935-8683-0107054E4A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62" authorId="0" shapeId="0" xr:uid="{F28A8079-E4A5-4561-A8AE-0B663E0AD0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2" authorId="0" shapeId="0" xr:uid="{126A18AD-6288-455B-8A7F-5F298D73D0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2" authorId="0" shapeId="0" xr:uid="{FFEEAF7F-D15A-4F5D-8D36-6AAC472951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2" authorId="0" shapeId="0" xr:uid="{1C512FE6-F7CC-4396-9FB9-88C63FF965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62" authorId="0" shapeId="0" xr:uid="{E9BB7433-5934-471E-B5F7-5940530D1F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2" authorId="0" shapeId="0" xr:uid="{622EFE4B-BB26-4C10-94B8-E9809BD965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2" authorId="0" shapeId="0" xr:uid="{A05416ED-8367-4E8D-A83A-1F0637061D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2" authorId="0" shapeId="0" xr:uid="{F5F5C80F-B9C7-4FA9-9660-63E431194F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2" authorId="0" shapeId="0" xr:uid="{5D2808D9-6493-4201-AFF3-F390B792DD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62" authorId="0" shapeId="0" xr:uid="{BBD56E3A-DFBB-42D2-A302-0225694524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62" authorId="0" shapeId="0" xr:uid="{B42B8D80-A1F6-49D3-BB17-31AE29D478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2" authorId="0" shapeId="0" xr:uid="{1362D9B4-95AB-4C05-A897-ACD83EF029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2" authorId="0" shapeId="0" xr:uid="{DA80FD02-3089-4349-96DD-F335F6C2CC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2" authorId="0" shapeId="0" xr:uid="{E853A192-7AB9-4D13-AD35-6B46B5F67C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2" authorId="0" shapeId="0" xr:uid="{AEF8DC37-DB48-4D81-B682-1EC0DA4845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2" authorId="0" shapeId="0" xr:uid="{79F31B59-5711-432C-86B1-F04AAF6C7C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2" authorId="0" shapeId="0" xr:uid="{2E403AFC-39DF-46AF-9D48-4E91CA3F86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62" authorId="0" shapeId="0" xr:uid="{244690B9-73F5-4526-B26F-E7FF9DF4A1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2" authorId="0" shapeId="0" xr:uid="{C171115D-9936-4C13-9051-3CDBF3FCE5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2" authorId="0" shapeId="0" xr:uid="{4C6D36EF-DFFF-43FE-9233-DBEE4F1803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2" authorId="0" shapeId="0" xr:uid="{E77CD22F-94C9-4E63-9CD2-CEEC79F38A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2" authorId="0" shapeId="0" xr:uid="{4C700DDD-614C-4269-980F-816DAE381B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2" authorId="0" shapeId="0" xr:uid="{5353B1D2-A77A-4A18-95B4-701B3F88A6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2" authorId="0" shapeId="0" xr:uid="{19B434F1-C954-4ED8-B2A9-95CAE8C70D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62" authorId="0" shapeId="0" xr:uid="{4ED6EE89-20DD-4B34-A303-D79DB2626E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2" authorId="0" shapeId="0" xr:uid="{CD0FEFB3-C1A0-44B6-9264-7079D4BF82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3" authorId="0" shapeId="0" xr:uid="{BEC67EA7-38DB-46DE-BEDA-B05932BDDB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3" authorId="0" shapeId="0" xr:uid="{AD3AC029-E5B7-4099-976B-C842CA7D08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3" authorId="0" shapeId="0" xr:uid="{06CB2394-2990-4BC7-8AFC-6D4846D2D6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3" authorId="0" shapeId="0" xr:uid="{355AA846-324A-4D85-8373-BAC9C77A62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3" authorId="0" shapeId="0" xr:uid="{21DD3DEF-B82E-442D-B392-A8ADDCF1D1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3" authorId="0" shapeId="0" xr:uid="{C7C2A794-5F54-4FE2-A842-3E64B1123E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63" authorId="0" shapeId="0" xr:uid="{15218837-A67F-49B3-BA8B-D817B40083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3" authorId="0" shapeId="0" xr:uid="{D4E0A7F5-6CE4-476A-B61C-54F4E6BAEC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3" authorId="0" shapeId="0" xr:uid="{0F5CDFBF-918F-4D26-A1D9-4821E27958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3" authorId="0" shapeId="0" xr:uid="{8AD2A47D-28CD-426C-A447-E702E8A8D7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3" authorId="0" shapeId="0" xr:uid="{D8E0CE51-A2E0-4C47-B72C-202EF7EB8B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63" authorId="0" shapeId="0" xr:uid="{FA4DFBEB-9416-4135-B299-E10E1E4CFA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3" authorId="0" shapeId="0" xr:uid="{1008BE38-0722-4110-B137-775AC1E8AE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3" authorId="0" shapeId="0" xr:uid="{037FF1F0-8C1B-4E33-A585-27BBABE3FF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3" authorId="0" shapeId="0" xr:uid="{2D6C51DA-4932-46A3-86D7-79193A3157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3" authorId="0" shapeId="0" xr:uid="{360D5FC3-1AA7-4A72-96D3-31B888279E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3" authorId="0" shapeId="0" xr:uid="{6B317FB7-C535-431A-BC04-F672C72908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63" authorId="0" shapeId="0" xr:uid="{C89F7E5D-386E-4C8D-9B23-F819B8A92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3" authorId="0" shapeId="0" xr:uid="{925F51E9-AEA7-456B-A752-32F7E24A83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3" authorId="0" shapeId="0" xr:uid="{0609F086-5268-40D3-BB29-C6CB824039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63" authorId="0" shapeId="0" xr:uid="{5DD10351-86FE-4D0D-84C8-1C8A8D98D4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3" authorId="0" shapeId="0" xr:uid="{5A4D8781-B0AD-4D43-8039-03C47234D8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3" authorId="0" shapeId="0" xr:uid="{84348B5F-635B-4DBC-B5AD-AC3A2DD138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3" authorId="0" shapeId="0" xr:uid="{2F35360D-F259-4AAD-B04D-F5ABCED300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3" authorId="0" shapeId="0" xr:uid="{0C01477A-0C69-4381-9F1F-C0EB00A11C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3" authorId="0" shapeId="0" xr:uid="{9A201590-ADC5-4136-A5B5-AB4CAA382D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63" authorId="0" shapeId="0" xr:uid="{09A0F068-3FD8-41E3-AF84-7E51597F5D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3" authorId="0" shapeId="0" xr:uid="{E62DD169-983E-40EE-A696-866EC25911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63" authorId="0" shapeId="0" xr:uid="{EE9A4C27-1BD1-4C60-9566-FE074A440C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3" authorId="0" shapeId="0" xr:uid="{698F949A-FA5A-4786-987E-083C7A32B0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3" authorId="0" shapeId="0" xr:uid="{3FF77CF2-E3D2-43A1-A11C-CA7E60166A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3" authorId="0" shapeId="0" xr:uid="{69E906B3-335D-4B45-991B-9EF9A495F5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3" authorId="0" shapeId="0" xr:uid="{9B61D676-B1E6-49EF-AC79-0758D283FF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63" authorId="0" shapeId="0" xr:uid="{E2BF5CA3-A543-4B84-98CF-5F561F897C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63" authorId="0" shapeId="0" xr:uid="{3FB9321E-4743-4E3E-AAC0-0579F7440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3" authorId="0" shapeId="0" xr:uid="{1416358E-C0E0-4E20-A670-DB67E307D7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3" authorId="0" shapeId="0" xr:uid="{495B8F7D-C607-41A8-8BD0-107989F238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63" authorId="0" shapeId="0" xr:uid="{AD95D5F2-5B43-419D-A938-98690C936E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3" authorId="0" shapeId="0" xr:uid="{BD381264-78B3-4AAC-A15D-453B79ED63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3" authorId="0" shapeId="0" xr:uid="{BE304D09-C80A-45F6-B369-6BA0069C26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63" authorId="0" shapeId="0" xr:uid="{23BB3C61-E8B6-4B48-AEB0-A07AABE466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3" authorId="0" shapeId="0" xr:uid="{876EE296-8F36-48AD-BA80-C5643C3A8C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63" authorId="0" shapeId="0" xr:uid="{0C8EFBF8-9FCF-4A38-9095-C784882B38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3" authorId="0" shapeId="0" xr:uid="{C5405668-8CF1-4691-8419-6088181694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3" authorId="0" shapeId="0" xr:uid="{4DB903AE-0B91-41CD-8337-EB45898DFA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3" authorId="0" shapeId="0" xr:uid="{053E440F-956D-43EB-8E69-15F0B6DDD9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3" authorId="0" shapeId="0" xr:uid="{8501B371-42C7-46AD-BD85-029FBD0ADC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3" authorId="0" shapeId="0" xr:uid="{8BA209BA-B218-4E89-BF82-1DB603D267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3" authorId="0" shapeId="0" xr:uid="{5BE773DB-AE8A-48B3-869B-2284439A8D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3" authorId="0" shapeId="0" xr:uid="{5A2EC254-B1EF-4E6B-9903-2DE50AC114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3" authorId="0" shapeId="0" xr:uid="{2F6474C0-FF90-4B4F-BEBA-F62673A3A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63" authorId="0" shapeId="0" xr:uid="{6DD50BF6-1339-4DEE-9CDF-D61E1ACCB3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3" authorId="0" shapeId="0" xr:uid="{1352D288-A766-4785-A8DF-F3697B41A3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63" authorId="0" shapeId="0" xr:uid="{5D919E59-01EE-4BC3-8E6D-8049BC9886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63" authorId="0" shapeId="0" xr:uid="{25BA74BF-4206-4868-90EA-B4B6BCA6AA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3" authorId="0" shapeId="0" xr:uid="{AC9EAAED-6919-4E90-96CE-552EE728ED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3" authorId="0" shapeId="0" xr:uid="{B4A7963E-E724-4C4F-92DD-84FABB2175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3" authorId="0" shapeId="0" xr:uid="{86CE10F3-C7D8-4091-AB22-4106ED4716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63" authorId="0" shapeId="0" xr:uid="{1EB3FFFE-4778-43AC-9891-88471D8783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3" authorId="0" shapeId="0" xr:uid="{14D2730A-D4B4-41E2-A518-F81A6C4768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3" authorId="0" shapeId="0" xr:uid="{5285A87A-8AD8-4243-8AFD-9D2B0974F3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3" authorId="0" shapeId="0" xr:uid="{620CF2FF-DDD3-411A-B89D-9445F53AA8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3" authorId="0" shapeId="0" xr:uid="{489FFCE0-A27D-49BF-8DFB-7DE0D5DF8E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3" authorId="0" shapeId="0" xr:uid="{E681C09E-5F97-45F3-A053-75111F23F1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3" authorId="0" shapeId="0" xr:uid="{EBB2AE6A-209A-4BC2-84C9-0C15ACCCF0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3" authorId="0" shapeId="0" xr:uid="{42097A10-22EC-4314-95F3-8138403532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3" authorId="0" shapeId="0" xr:uid="{DB721274-43A2-4CE8-B38B-6E4FE543C9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3" authorId="0" shapeId="0" xr:uid="{99EFE65F-1C78-48ED-AA47-3362D44DD7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3" authorId="0" shapeId="0" xr:uid="{66FF0608-B197-4533-9C64-9F63230994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3" authorId="0" shapeId="0" xr:uid="{464F3306-98EE-417E-91EB-3A6192BB5F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4" authorId="0" shapeId="0" xr:uid="{08A8B4D7-13B5-4486-BBD2-612691CAFC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4" authorId="0" shapeId="0" xr:uid="{D4D79C1E-90AC-4EEC-A151-24FAC51678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64" authorId="0" shapeId="0" xr:uid="{848FEBC9-BBA2-47D0-91D5-C5DBC2EEF3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4" authorId="0" shapeId="0" xr:uid="{4ED0C415-21E9-4443-9072-FF49356428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4" authorId="0" shapeId="0" xr:uid="{0673390C-02B0-4878-AB0B-AE0598A4FE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4" authorId="0" shapeId="0" xr:uid="{F229E37E-D27E-4E3A-B284-E41F7CADE3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64" authorId="0" shapeId="0" xr:uid="{CB179543-0E5E-4109-ABFE-B582BC6200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4" authorId="0" shapeId="0" xr:uid="{46DD681B-A879-4C16-82BA-F30F302C39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4" authorId="0" shapeId="0" xr:uid="{4EC2557E-3B29-4A16-8AFA-2D9FD3F8D8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4" authorId="0" shapeId="0" xr:uid="{01138C9F-A6BF-4FAF-A6C8-AD29B93A7E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4" authorId="0" shapeId="0" xr:uid="{2D606EB9-B884-48EA-B19A-4DBECFCB61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4" authorId="0" shapeId="0" xr:uid="{FC357CBA-D820-4786-8146-AC20814D8D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4" authorId="0" shapeId="0" xr:uid="{2D213013-F79D-48AE-AC8B-35FFF0C829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4" authorId="0" shapeId="0" xr:uid="{52608395-3BA2-4164-B771-2FE8CCD592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4" authorId="0" shapeId="0" xr:uid="{0CCF5507-5CD6-497A-B62A-CD5B723F47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4" authorId="0" shapeId="0" xr:uid="{7D812427-ED04-407A-A9D9-2EF70E0C2C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64" authorId="0" shapeId="0" xr:uid="{19224B4E-2CB7-4719-978E-EA67FEBF81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64" authorId="0" shapeId="0" xr:uid="{BCDBBBED-D1EB-44EB-B9A5-469CDA5C97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4" authorId="0" shapeId="0" xr:uid="{9E68449E-D374-47DE-9EAF-AD001F81FB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4" authorId="0" shapeId="0" xr:uid="{D9CEF377-302D-486A-8DE8-F3BD232E38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4" authorId="0" shapeId="0" xr:uid="{89DCCA22-668D-4A71-B9DD-C87BF632A8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64" authorId="0" shapeId="0" xr:uid="{370EA01E-DF4F-406E-84A5-22739FB0E8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4" authorId="0" shapeId="0" xr:uid="{BD4213F6-7C99-4559-A8F1-8BC3F19DEF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64" authorId="0" shapeId="0" xr:uid="{D8EBA3AE-7AA1-4C2A-807B-8518CA448B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4" authorId="0" shapeId="0" xr:uid="{DF1223BF-68BE-4DE4-A69E-2D0F9B9776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4" authorId="0" shapeId="0" xr:uid="{E24E1E9E-AA59-4F87-9525-EAA0765123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4" authorId="0" shapeId="0" xr:uid="{00C94AD8-E6DF-4B79-B917-69E1ADE2D2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64" authorId="0" shapeId="0" xr:uid="{031A875D-4C70-4A67-A2A1-F2724DAC31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4" authorId="0" shapeId="0" xr:uid="{08ECA8E4-2072-4C2D-9FA9-225E85A0B1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4" authorId="0" shapeId="0" xr:uid="{3EBDBC2C-A055-422D-BC09-54F7AB4A4B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4" authorId="0" shapeId="0" xr:uid="{5A267371-B877-4FD4-BCEE-E33AC0E565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64" authorId="0" shapeId="0" xr:uid="{EA46FB9D-4A14-4342-9B11-5BD7F6B130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4" authorId="0" shapeId="0" xr:uid="{A306E968-7390-4C2F-85BA-93FE8B1F0D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4" authorId="0" shapeId="0" xr:uid="{0CF425DA-F4EC-4052-9B6E-51C6EA9924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4" authorId="0" shapeId="0" xr:uid="{C41AA24D-D7B9-4E2A-812C-511B0BAA3E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4" authorId="0" shapeId="0" xr:uid="{430B0D73-F0D0-498C-B32D-81D6A525AD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4" authorId="0" shapeId="0" xr:uid="{2343639B-0037-4EB4-BB51-CE31365ABE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4" authorId="0" shapeId="0" xr:uid="{85CC9556-BABA-4C14-986E-37595F4BC4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64" authorId="0" shapeId="0" xr:uid="{4527E7EC-1D9D-43B0-9B66-08FCC86A9B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4" authorId="0" shapeId="0" xr:uid="{621822A9-FF19-4BF8-9215-64B394199C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4" authorId="0" shapeId="0" xr:uid="{7C640A86-58BF-4536-9A40-6F08AC6275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64" authorId="0" shapeId="0" xr:uid="{95F5F0D1-390F-43CD-B299-5DAF0848AD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4" authorId="0" shapeId="0" xr:uid="{A0C95E0F-088C-48B3-AEEB-2DF504272D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4" authorId="0" shapeId="0" xr:uid="{E2CC7DF7-F410-418F-9ED5-89C5A9FEB0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4" authorId="0" shapeId="0" xr:uid="{180CDC13-2035-4EC2-9307-0F8A2453B8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4" authorId="0" shapeId="0" xr:uid="{D666FC5F-B142-4DD8-B361-CAB78EC182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64" authorId="0" shapeId="0" xr:uid="{ACA5278E-70BE-4011-9B03-41B82764AB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64" authorId="0" shapeId="0" xr:uid="{C5EAD2D8-4EDA-486D-9196-8C3157291B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4" authorId="0" shapeId="0" xr:uid="{D9F018DB-53D0-4704-8A3B-67A49D6704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4" authorId="0" shapeId="0" xr:uid="{56D87371-4266-41EF-BCC2-A89B4FFD12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64" authorId="0" shapeId="0" xr:uid="{71BDD8D7-517A-4A82-9C6F-15ACFB08AF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4" authorId="0" shapeId="0" xr:uid="{7D48C29F-1A9C-4943-BA80-2010D6F70B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4" authorId="0" shapeId="0" xr:uid="{B753108A-1AB2-4265-BE6F-601EECD077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4" authorId="0" shapeId="0" xr:uid="{F4665C68-6A4E-4707-BEDC-C9A58646DE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4" authorId="0" shapeId="0" xr:uid="{DD58D081-050C-4700-8D2E-AC8C63C7A9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4" authorId="0" shapeId="0" xr:uid="{FF27C1BE-F5B2-47FA-881B-B61E13E5CB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4" authorId="0" shapeId="0" xr:uid="{864CE8BF-052F-4F57-B6BA-EE4FA90413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4" authorId="0" shapeId="0" xr:uid="{61E03DA3-E340-48F4-838D-9C1376F45D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4" authorId="0" shapeId="0" xr:uid="{3DD70B1F-EFE6-4169-B541-B2537B4BFA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64" authorId="0" shapeId="0" xr:uid="{AFCA834A-2DAB-452A-AF93-FC7E4BEE43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4" authorId="0" shapeId="0" xr:uid="{7813DB35-D1CE-4E7E-9180-BCD656A2AC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64" authorId="0" shapeId="0" xr:uid="{5A636192-B904-4592-9AEC-033D45553D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4" authorId="0" shapeId="0" xr:uid="{CDB0E911-5D24-46EE-9293-3106C18DE4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4" authorId="0" shapeId="0" xr:uid="{AB26689B-0068-495A-9230-0A370D52AA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5" authorId="0" shapeId="0" xr:uid="{70D1EA61-8072-4D53-A946-3923FBE6FA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5" authorId="0" shapeId="0" xr:uid="{69F7FFA2-D166-4782-B9F1-8144DB7915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5" authorId="0" shapeId="0" xr:uid="{8EF3BC78-A354-4AC7-8B0F-387F651349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5" authorId="0" shapeId="0" xr:uid="{6EC0C1A3-4BB8-4863-BD4F-97A175404D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5" authorId="0" shapeId="0" xr:uid="{194280ED-24DF-4AB5-B948-DB6A537840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5" authorId="0" shapeId="0" xr:uid="{608C60C4-8416-460F-A78C-11A9A591A8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65" authorId="0" shapeId="0" xr:uid="{463E5BD0-E4CB-436B-A4DB-183B4269B6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65" authorId="0" shapeId="0" xr:uid="{2B181ED1-613A-4F20-A23C-32A4C71DD2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5" authorId="0" shapeId="0" xr:uid="{575FD2C5-DC44-4781-94BB-223BC1E2E1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5" authorId="0" shapeId="0" xr:uid="{2B48A338-E41B-424E-BAC3-FA05217A73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5" authorId="0" shapeId="0" xr:uid="{18E17A38-9FBE-48CB-81EF-4E97CD647F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5" authorId="0" shapeId="0" xr:uid="{FACAC7C2-7AAB-4669-A618-D0375BF36D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5" authorId="0" shapeId="0" xr:uid="{74C392B2-04B6-4F43-91FA-4F26699500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5" authorId="0" shapeId="0" xr:uid="{AE062F2E-4F1C-4DA3-AAD5-DE5B4082B1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5" authorId="0" shapeId="0" xr:uid="{8F2377A0-EB6C-4E7D-AE2B-4A9683D9C5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5" authorId="0" shapeId="0" xr:uid="{7F8851D6-6C3A-488E-AF05-838C9FD162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5" authorId="0" shapeId="0" xr:uid="{4D8CCF76-815E-4FF5-BAC3-2181DAD45A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5" authorId="0" shapeId="0" xr:uid="{97ACC010-7DCB-46DC-ADFC-A801D1C231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5" authorId="0" shapeId="0" xr:uid="{1D4EB961-693D-406B-85D7-38A9F50BDC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5" authorId="0" shapeId="0" xr:uid="{0BCBCF89-F779-4E44-BA2C-BA688BB640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65" authorId="0" shapeId="0" xr:uid="{5A414E98-F3AB-414A-9F5E-DCA2327450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5" authorId="0" shapeId="0" xr:uid="{0BDCAA1B-FBD8-449E-9DCA-24770EB73C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5" authorId="0" shapeId="0" xr:uid="{FE5E48BC-EF5A-4895-95C9-0976A31A09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5" authorId="0" shapeId="0" xr:uid="{AE6E0E2E-A40B-410E-AB2D-6E77DB2604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5" authorId="0" shapeId="0" xr:uid="{D2E7D391-D595-4F22-97FB-ABAE23140D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5" authorId="0" shapeId="0" xr:uid="{B7B0CAA0-2576-43FD-8A30-8AB1D5DADA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5" authorId="0" shapeId="0" xr:uid="{70C81E49-E8BE-4A1D-9841-3F779AE694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5" authorId="0" shapeId="0" xr:uid="{4A10E618-9E41-4539-AB25-F6A4298BBF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5" authorId="0" shapeId="0" xr:uid="{C0A6970B-2815-4CE4-9620-F8DB5673A0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5" authorId="0" shapeId="0" xr:uid="{98719E89-3C6A-428A-B122-2446B95FAD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5" authorId="0" shapeId="0" xr:uid="{2D3AB354-E3CC-4430-9651-53C4AEE834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5" authorId="0" shapeId="0" xr:uid="{6B77F7C2-8355-4F16-945F-3E55FA086E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5" authorId="0" shapeId="0" xr:uid="{E6D9ED66-F90F-4F6C-AAB6-400B55C22A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5" authorId="0" shapeId="0" xr:uid="{64A55FC9-1123-4E23-A6F3-7424F1E257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5" authorId="0" shapeId="0" xr:uid="{BFEAD552-BA76-491D-97BA-031463F505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5" authorId="0" shapeId="0" xr:uid="{E8BB36C1-945B-4FFE-9B3C-8411357C13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65" authorId="0" shapeId="0" xr:uid="{B232DD35-5979-4A8D-9933-5E168E345F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5" authorId="0" shapeId="0" xr:uid="{37187CE8-75B5-4A71-AE09-A13B321918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5" authorId="0" shapeId="0" xr:uid="{AEECD680-3E67-4DBE-8C27-342DBA28FE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65" authorId="0" shapeId="0" xr:uid="{8EF26C62-92FB-4745-B088-39CD4590C4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5" authorId="0" shapeId="0" xr:uid="{34E86B98-DC7C-42EE-A320-A72AB8C067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65" authorId="0" shapeId="0" xr:uid="{40B0AC30-B2AF-4D86-A5BE-52BD59A071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5" authorId="0" shapeId="0" xr:uid="{33F34DF7-D9C1-4ED0-A2C4-85B63B9A8A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5" authorId="0" shapeId="0" xr:uid="{6FD69F20-1B83-4C91-A53D-2470ED4AAF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5" authorId="0" shapeId="0" xr:uid="{F5EEDEBD-17DA-4CFB-A756-12E92D3989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5" authorId="0" shapeId="0" xr:uid="{E2F37635-A221-49C2-BEDE-A5E6051C5B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65" authorId="0" shapeId="0" xr:uid="{D3340888-E351-4088-AD5A-C111F76964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65" authorId="0" shapeId="0" xr:uid="{FFEC4756-C07F-4444-9AD9-41E092047C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65" authorId="0" shapeId="0" xr:uid="{24378F81-DFE1-4EEA-BB6D-DE1CA2225E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65" authorId="0" shapeId="0" xr:uid="{4109892D-F6C7-41C3-82D6-15FF9E6B38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65" authorId="0" shapeId="0" xr:uid="{47E2DCDF-1907-493E-BC1D-C406739B59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5" authorId="0" shapeId="0" xr:uid="{9085EAD4-0FC0-47E8-96DE-374006691D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5" authorId="0" shapeId="0" xr:uid="{BC8FA34B-E2DF-4BCE-987E-2E9601AD25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5" authorId="0" shapeId="0" xr:uid="{E4C0FBBD-B5A6-4A64-A6D2-E314C963A5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5" authorId="0" shapeId="0" xr:uid="{C7848A8A-11F2-4543-BB0E-781A725B4C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65" authorId="0" shapeId="0" xr:uid="{3D2760E2-7C80-40D0-8E78-D604096967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5" authorId="0" shapeId="0" xr:uid="{33D9EFF7-8D74-4126-94F1-DC865C00EF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5" authorId="0" shapeId="0" xr:uid="{6379145D-C9FB-4D66-82C7-9F27880D57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5" authorId="0" shapeId="0" xr:uid="{EC2E0221-A100-4B0F-8358-ACA6CD78D1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5" authorId="0" shapeId="0" xr:uid="{4BB5F17E-92F7-4694-8B5D-BD6C62C31B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5" authorId="0" shapeId="0" xr:uid="{459A07B3-F414-47D0-9342-A32168C688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5" authorId="0" shapeId="0" xr:uid="{C5569C8D-5806-4947-A40F-7103FF21CA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5" authorId="0" shapeId="0" xr:uid="{60191FA5-2071-44AA-BAD9-55BC10A39D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5" authorId="0" shapeId="0" xr:uid="{3F4DC148-793E-4117-ADD9-2753D65C3C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5" authorId="0" shapeId="0" xr:uid="{3E69CF91-4D60-419A-8F03-84B39FDE37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65" authorId="0" shapeId="0" xr:uid="{B87B31A0-B287-48C4-A077-384290C42E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5" authorId="0" shapeId="0" xr:uid="{ACBB0C0C-AD37-437D-94E9-8509BF210D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6" authorId="0" shapeId="0" xr:uid="{6D4C8D76-EC16-46EA-B4F7-788E6096B4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6" authorId="0" shapeId="0" xr:uid="{3F35850B-5288-4BEC-9EC4-AE5CB7640A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6" authorId="0" shapeId="0" xr:uid="{3711582A-0095-43D1-9540-0F3AC93D66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6" authorId="0" shapeId="0" xr:uid="{E9CC37B5-2F0D-4086-A02B-7C682E755A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6" authorId="0" shapeId="0" xr:uid="{A244B30B-41BD-4D97-9C25-996A56B7F7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66" authorId="0" shapeId="0" xr:uid="{7CF5AEC6-4A41-479B-A79B-F68DC15397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6" authorId="0" shapeId="0" xr:uid="{B446A924-0F34-4369-930D-AC8F060FED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66" authorId="0" shapeId="0" xr:uid="{446B2B01-3199-45CB-9893-B88184D6DD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6" authorId="0" shapeId="0" xr:uid="{1632DA99-B9E7-4C64-B824-3FF592F6BC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66" authorId="0" shapeId="0" xr:uid="{0BC4BA81-F38C-495B-ACBF-62B8659A4E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6" authorId="0" shapeId="0" xr:uid="{0DC8FA93-53C1-41DE-A2B5-4902D9A826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6" authorId="0" shapeId="0" xr:uid="{FEE150A6-6A55-44F2-8C37-1180E7F6B3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6" authorId="0" shapeId="0" xr:uid="{06A7DD51-08C2-4C4C-8F44-431B1A7051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6" authorId="0" shapeId="0" xr:uid="{979AF1CB-D503-4BFD-8A3A-0D51B2C69A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6" authorId="0" shapeId="0" xr:uid="{A429CD41-20A7-4F78-ADDD-0A8149B64B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6" authorId="0" shapeId="0" xr:uid="{5BDAC84F-6219-4F28-B47B-3AC94821A8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6" authorId="0" shapeId="0" xr:uid="{16B6AEC7-1E46-46BF-83A7-276AA95ADF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66" authorId="0" shapeId="0" xr:uid="{A031F313-E7BB-4729-AF0D-D7C9C4A243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6" authorId="0" shapeId="0" xr:uid="{31807B56-BA3D-443B-B617-81BC54A5C1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6" authorId="0" shapeId="0" xr:uid="{46D34B30-FE8D-4F60-B798-56A0C8C9EE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6" authorId="0" shapeId="0" xr:uid="{C2BE444B-FB29-483C-BC59-8EFB83F6A0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6" authorId="0" shapeId="0" xr:uid="{FC1F0545-58A5-46C0-9AB4-F715523393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66" authorId="0" shapeId="0" xr:uid="{B73DCF3B-3D22-44BC-9B00-14032B9A9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6" authorId="0" shapeId="0" xr:uid="{93111E90-C5DE-400A-977D-6D1CDB76B6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6" authorId="0" shapeId="0" xr:uid="{4E0EE3E4-1BE9-45AC-A789-B88D008F0A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66" authorId="0" shapeId="0" xr:uid="{86FD6F38-9C46-4E64-A5D7-3FBE174F0D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6" authorId="0" shapeId="0" xr:uid="{F1F4191E-B520-48DA-80E5-9C2D51BC52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6" authorId="0" shapeId="0" xr:uid="{09130675-10AA-473F-8EFF-82BD2FA609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6" authorId="0" shapeId="0" xr:uid="{05FBF75A-6BC1-44EA-B2EE-5B1DA5F307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6" authorId="0" shapeId="0" xr:uid="{B69B5325-053E-4716-99F4-350F20B98B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6" authorId="0" shapeId="0" xr:uid="{BD51CE59-68D3-4790-9D41-29A8EB1D74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66" authorId="0" shapeId="0" xr:uid="{FABB6441-4DC4-497C-B5F0-8645A6BC1B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6" authorId="0" shapeId="0" xr:uid="{2EF707E0-04D5-461A-816B-2ED68FB193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6" authorId="0" shapeId="0" xr:uid="{E2341081-AF70-49AF-8C55-BCD06C4DC0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66" authorId="0" shapeId="0" xr:uid="{0C46B640-DA28-4E18-A4F3-3F69B13D2A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6" authorId="0" shapeId="0" xr:uid="{8D46429C-0F80-474D-B73D-F0B895C884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6" authorId="0" shapeId="0" xr:uid="{CA92E44C-0A9E-4A3F-B67C-807E56B901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66" authorId="0" shapeId="0" xr:uid="{05D14F40-D25A-421C-9BD0-ADF0FAC425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6" authorId="0" shapeId="0" xr:uid="{6DFE221A-7437-402A-ADB2-9272A803CB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66" authorId="0" shapeId="0" xr:uid="{DE42A4B4-A10B-4025-971C-91E0BC3028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6" authorId="0" shapeId="0" xr:uid="{011A253F-3D6E-4227-832F-8471F4023B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6" authorId="0" shapeId="0" xr:uid="{AA8DDF0B-9E15-4310-82E6-D3421FE36A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6" authorId="0" shapeId="0" xr:uid="{D7012BCE-DF0C-4B85-ABE6-199E20D781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6" authorId="0" shapeId="0" xr:uid="{C594297B-2F45-49D0-B03E-90355AD509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6" authorId="0" shapeId="0" xr:uid="{C4A1B2B8-00E7-4A8F-9276-4927B418EC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6" authorId="0" shapeId="0" xr:uid="{03F79E54-DCE3-4F68-B64A-8F6503B3B9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6" authorId="0" shapeId="0" xr:uid="{1E9D1AAB-EC5C-4451-A51C-7BDA0928AB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66" authorId="0" shapeId="0" xr:uid="{5EC3A55B-FD83-4D1C-97D4-43FEEE34FD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66" authorId="0" shapeId="0" xr:uid="{F8C264FD-E557-43E1-AB47-93DC9B43F3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66" authorId="0" shapeId="0" xr:uid="{E16EC2C0-993D-43F7-AC84-066422EC22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6" authorId="0" shapeId="0" xr:uid="{D4DA1F8C-EAF2-4BED-B996-3B38B6ECDD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6" authorId="0" shapeId="0" xr:uid="{6114191E-1D4B-4931-9797-097FED61D0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6" authorId="0" shapeId="0" xr:uid="{85E625C8-61B5-40C2-9BB0-21E264339E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6" authorId="0" shapeId="0" xr:uid="{CE0AA7D0-7670-416E-A252-D90B8F74BD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6" authorId="0" shapeId="0" xr:uid="{A8777C8B-B715-4584-BDED-B62A632AE3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6" authorId="0" shapeId="0" xr:uid="{8307BA90-78CE-46F5-B4FD-D98FBF38AF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6" authorId="0" shapeId="0" xr:uid="{F66985BC-6E4B-45B8-9F30-23A18B62A8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6" authorId="0" shapeId="0" xr:uid="{CC595EC8-DE3C-469B-B6FD-386504291A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6" authorId="0" shapeId="0" xr:uid="{FD4A691F-2D4D-44EC-A13D-0520F521E2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6" authorId="0" shapeId="0" xr:uid="{0011903B-56F2-458F-AD89-32DBA581E0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6" authorId="0" shapeId="0" xr:uid="{8C0BA7CA-23DA-451C-B6E9-41B60771D2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66" authorId="0" shapeId="0" xr:uid="{D6EF9EAD-F2F1-4FAE-9D06-13C60B63CD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6" authorId="0" shapeId="0" xr:uid="{42E1F406-FDBA-4688-A88D-68A83B0FF6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6" authorId="0" shapeId="0" xr:uid="{713E039A-E6DD-4890-9F27-A361715BAC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6" authorId="0" shapeId="0" xr:uid="{92A94818-0E71-4211-A7C1-6FD9053C0C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6" authorId="0" shapeId="0" xr:uid="{3F30669A-52EC-48E2-BCA7-D1B5E8DDB6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66" authorId="0" shapeId="0" xr:uid="{49F28385-88E5-40D6-AA3A-05F3833616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7" authorId="0" shapeId="0" xr:uid="{0CDC5A4F-AF49-48D5-B396-65F7F62263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7" authorId="0" shapeId="0" xr:uid="{ACD8169C-25C9-4A6A-BCF8-2F0428D52D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67" authorId="0" shapeId="0" xr:uid="{955980EC-E696-4BD6-A22C-8626BC0D93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67" authorId="0" shapeId="0" xr:uid="{91BA853E-CDB7-4DBB-94CF-B0B8A9A53C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7" authorId="0" shapeId="0" xr:uid="{AB756494-9D63-431F-972F-BFE9E7AC33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7" authorId="0" shapeId="0" xr:uid="{1B51CD9F-280B-4027-A69B-75874282D7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7" authorId="0" shapeId="0" xr:uid="{AC37437B-043E-476F-AB4E-9FD10235EE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67" authorId="0" shapeId="0" xr:uid="{33F9E93B-46DB-41D4-8C82-F8BCDDAB4F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7" authorId="0" shapeId="0" xr:uid="{83417F9E-FF02-4B93-807E-FE93B082B6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7" authorId="0" shapeId="0" xr:uid="{1CE74414-9A1A-46E9-932D-AABCEFDAB4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7" authorId="0" shapeId="0" xr:uid="{7FB196AD-9896-4EC4-A747-D60785EFDE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7" authorId="0" shapeId="0" xr:uid="{0657CE2F-E1FF-4C43-A273-0C014F086B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7" authorId="0" shapeId="0" xr:uid="{C969BF52-6769-46E9-BD40-73B0D00D44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7" authorId="0" shapeId="0" xr:uid="{70396AFF-64E9-4520-94FB-D8E2B2CD45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7" authorId="0" shapeId="0" xr:uid="{440C2139-8F0E-4048-94EF-C1D2246DD3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7" authorId="0" shapeId="0" xr:uid="{AFB55D68-ED3C-4CBB-8E5D-E9911D226B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7" authorId="0" shapeId="0" xr:uid="{7FF7A4CF-75AD-44B8-9AD6-AB5166DD0E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7" authorId="0" shapeId="0" xr:uid="{1AD0F008-1F5A-4108-BF69-C9D2ED9A32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7" authorId="0" shapeId="0" xr:uid="{CD90F3E6-11BF-442A-B70F-542E61E92B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7" authorId="0" shapeId="0" xr:uid="{9DFAD727-9411-43CB-A727-F0F4FC02B7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67" authorId="0" shapeId="0" xr:uid="{CB432FB3-BF64-4C72-87AB-0892B5D63E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7" authorId="0" shapeId="0" xr:uid="{60AE6F68-86AF-4CEE-B9C1-923E4AF3CC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7" authorId="0" shapeId="0" xr:uid="{6CD64230-F971-4FDC-B418-128D32BB8F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7" authorId="0" shapeId="0" xr:uid="{050B4021-AE40-48CA-B636-F164CC3A6F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7" authorId="0" shapeId="0" xr:uid="{F4D92496-7525-4C67-8A48-3978D5C778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7" authorId="0" shapeId="0" xr:uid="{7E3E9183-17DB-447C-8765-4CE6A07725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7" authorId="0" shapeId="0" xr:uid="{3D8759B1-FF46-47A3-B3BC-F0116B9715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7" authorId="0" shapeId="0" xr:uid="{244CBEE0-23E9-4EC7-9577-43933D4379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7" authorId="0" shapeId="0" xr:uid="{A93808F1-3F25-443D-9CC8-FA6C038752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7" authorId="0" shapeId="0" xr:uid="{120867C7-E78F-4E2E-9D5E-31A30BF86A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7" authorId="0" shapeId="0" xr:uid="{14C50C40-DEAF-4028-8FC2-9835D42355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67" authorId="0" shapeId="0" xr:uid="{4372F5D5-8021-4A9A-8B86-646AB91800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7" authorId="0" shapeId="0" xr:uid="{8BB69648-2199-4488-9B74-975E12F248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7" authorId="0" shapeId="0" xr:uid="{D3EF003E-F7AB-4DAD-8884-42965E9231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7" authorId="0" shapeId="0" xr:uid="{C871EBD9-BD54-4888-8288-A2D1F2A273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7" authorId="0" shapeId="0" xr:uid="{F7C3A753-98AE-4EC8-AA1D-E19E53C2B9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7" authorId="0" shapeId="0" xr:uid="{037DD55E-AF72-4B56-8309-E61F27B9C2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7" authorId="0" shapeId="0" xr:uid="{BC4BDBF5-E4EB-4F66-959E-ABFEDF6073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67" authorId="0" shapeId="0" xr:uid="{70F99378-7076-47DD-B2CF-6DF6A8D5C3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7" authorId="0" shapeId="0" xr:uid="{B3C7903D-3137-49B0-A63E-378047915D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7" authorId="0" shapeId="0" xr:uid="{6D48B83E-BB18-400E-8D1C-72896A6861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7" authorId="0" shapeId="0" xr:uid="{57A49E59-D4BD-4F71-A0D0-EB650F7AB1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67" authorId="0" shapeId="0" xr:uid="{871FF119-2ED8-4B44-8F74-E67BEB1971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7" authorId="0" shapeId="0" xr:uid="{5EC01E60-392A-45FC-BB90-305654D830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7" authorId="0" shapeId="0" xr:uid="{B3D54C8A-4E3B-4A38-A59C-8DDC5E0875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7" authorId="0" shapeId="0" xr:uid="{B14847D6-4A06-408F-996C-A950499B60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7" authorId="0" shapeId="0" xr:uid="{24363B8F-B710-4DCB-9250-12DF59F8C8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7" authorId="0" shapeId="0" xr:uid="{B5566355-6045-4FE9-B419-3A18D1DBF2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67" authorId="0" shapeId="0" xr:uid="{10B23AB5-10D3-43FC-A762-FA81A73FFD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7" authorId="0" shapeId="0" xr:uid="{5DCC317C-BE6B-438C-A459-5CF8BA492A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7" authorId="0" shapeId="0" xr:uid="{2C2758A1-50B0-40B2-942F-3920264031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7" authorId="0" shapeId="0" xr:uid="{2B7924BF-DFB9-473F-BEF7-C06B7FC38C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7" authorId="0" shapeId="0" xr:uid="{114CB8D7-CD14-4BA1-BC74-86FB5551FD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7" authorId="0" shapeId="0" xr:uid="{121C2937-B488-434C-BF8F-C76F6597B7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7" authorId="0" shapeId="0" xr:uid="{7764408D-87A9-4F8A-B124-04F368EB54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7" authorId="0" shapeId="0" xr:uid="{DA50C1EB-7D04-4FB9-82C1-4095C8A760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7" authorId="0" shapeId="0" xr:uid="{4300EF32-7398-4353-89AA-C43E4F11F9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7" authorId="0" shapeId="0" xr:uid="{D95770F2-FC82-4FB1-A637-F648312018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7" authorId="0" shapeId="0" xr:uid="{F95B398F-E2A7-47ED-BBBF-F20EDF1D68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7" authorId="0" shapeId="0" xr:uid="{8342EF33-16C9-450A-80CC-65854FA7A1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7" authorId="0" shapeId="0" xr:uid="{2ADD6351-F715-48C4-A9DE-4A0B0962F2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67" authorId="0" shapeId="0" xr:uid="{6B1FE95E-4876-47AB-BD4A-805F81CC10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7" authorId="0" shapeId="0" xr:uid="{CE57C59F-7221-4493-A37F-425AD122A8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7" authorId="0" shapeId="0" xr:uid="{EF1B0123-A7B7-4EC8-9712-36599450B5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67" authorId="0" shapeId="0" xr:uid="{708C492A-2E0D-4730-87BE-F95D3183DB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8" authorId="0" shapeId="0" xr:uid="{4B202647-D72F-438B-A074-7FA64F8D69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8" authorId="0" shapeId="0" xr:uid="{27C6228D-7BD2-4992-9B2D-288838AD70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68" authorId="0" shapeId="0" xr:uid="{E0E5EF5A-8C61-4687-8646-69D5B3C648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8" authorId="0" shapeId="0" xr:uid="{3F1F0C7F-7C48-4F12-90D0-8E399635F9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68" authorId="0" shapeId="0" xr:uid="{743515C0-D852-4124-9C20-047533E11A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8" authorId="0" shapeId="0" xr:uid="{258CD012-56AD-4ADB-BC2B-FFD54B9DC7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8" authorId="0" shapeId="0" xr:uid="{4D2DDFEB-62E2-4183-8F92-130347611F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8" authorId="0" shapeId="0" xr:uid="{AD58870F-720F-47F9-9ED6-A7F1C5552E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8" authorId="0" shapeId="0" xr:uid="{F1DEE852-D087-4965-B541-1BDDD38692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8" authorId="0" shapeId="0" xr:uid="{81645F7F-AE25-4F5F-90FD-EE7A3EECEA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8" authorId="0" shapeId="0" xr:uid="{4B922B08-5E4D-4DBC-99F9-4CB764FE50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68" authorId="0" shapeId="0" xr:uid="{CC72942D-5A0A-4E8E-A117-7E50B20030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68" authorId="0" shapeId="0" xr:uid="{3B1EF46F-CD5C-4DBD-B58A-624BA4E409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8" authorId="0" shapeId="0" xr:uid="{4BAE59E5-9E29-4836-B350-8A029E1C58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8" authorId="0" shapeId="0" xr:uid="{C354B25C-7295-4474-81DC-FA878849F0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8" authorId="0" shapeId="0" xr:uid="{0B112690-6964-488D-B3F4-F1D13E7D45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68" authorId="0" shapeId="0" xr:uid="{0093A7BC-A5D3-4123-803D-112755BDE4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8" authorId="0" shapeId="0" xr:uid="{205F79D3-331D-4AE8-9A87-40EA732A7C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8" authorId="0" shapeId="0" xr:uid="{915D15DB-8A63-4E56-88CB-C89752EEED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8" authorId="0" shapeId="0" xr:uid="{1D2211A7-6C83-4067-9E5A-099A978FDD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8" authorId="0" shapeId="0" xr:uid="{40853D95-A1F1-45A5-924D-36136BC877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8" authorId="0" shapeId="0" xr:uid="{F553B732-D152-432C-8F4E-268B91D657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8" authorId="0" shapeId="0" xr:uid="{0D6F7EA4-FCCC-433E-8A4A-71B4083CE3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68" authorId="0" shapeId="0" xr:uid="{D166B00D-E371-44FF-A572-614956C13A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8" authorId="0" shapeId="0" xr:uid="{719D244B-5A96-4D11-AE8E-06C208DE6E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8" authorId="0" shapeId="0" xr:uid="{8844F7B6-7C38-45CC-B983-F79AEC663A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8" authorId="0" shapeId="0" xr:uid="{8254D380-534A-4253-A870-99D37A5865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8" authorId="0" shapeId="0" xr:uid="{5D3DA44D-B4EC-4610-BA1E-1A17279FB9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8" authorId="0" shapeId="0" xr:uid="{88066151-F742-4CF3-A9AC-B556518D8A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8" authorId="0" shapeId="0" xr:uid="{644EF1DF-6051-4061-8E16-C5F14746F8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68" authorId="0" shapeId="0" xr:uid="{321FF286-9C2B-4B4F-BB81-F76E6970BC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8" authorId="0" shapeId="0" xr:uid="{B24D7F81-0903-48B1-A54E-64D4F219C0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8" authorId="0" shapeId="0" xr:uid="{F2AD26FA-3FF5-45A7-ABD6-C45A17EC29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8" authorId="0" shapeId="0" xr:uid="{D396651F-A160-4CCD-8876-82AC7F882D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68" authorId="0" shapeId="0" xr:uid="{4D2C79E8-DF95-4DA3-870E-2B0B6C7165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8" authorId="0" shapeId="0" xr:uid="{C080C694-EBCC-4ACE-A1A1-902610841E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8" authorId="0" shapeId="0" xr:uid="{BC15CB3D-5BF0-470A-AE19-DDBA4AFE5B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8" authorId="0" shapeId="0" xr:uid="{CFA4AA70-8CFE-4A5A-A931-86135D06E2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8" authorId="0" shapeId="0" xr:uid="{8ED4F5E1-A6C3-4D98-A7C7-36B06B66A8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8" authorId="0" shapeId="0" xr:uid="{DE73CDFD-BE03-4DDB-A321-6007EB872C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8" authorId="0" shapeId="0" xr:uid="{1D9C8ED0-6AF8-46D0-BDF1-E79D1C0C1B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8" authorId="0" shapeId="0" xr:uid="{4AA2B5A0-47AD-4D89-9EA3-A251C617CA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8" authorId="0" shapeId="0" xr:uid="{25B453B2-ED73-4735-B4A1-C903F1542B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8" authorId="0" shapeId="0" xr:uid="{53BA47B8-1872-4941-9F5D-2DCC66376A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8" authorId="0" shapeId="0" xr:uid="{C60E891D-CB85-4F80-9225-BDEEC97FD8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8" authorId="0" shapeId="0" xr:uid="{42930122-E526-41BD-8F94-9DC10E6332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68" authorId="0" shapeId="0" xr:uid="{70ABA632-2F8B-495E-BDD5-6BA388C629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68" authorId="0" shapeId="0" xr:uid="{C0F7B831-93A5-475E-8EB9-AA7B0AB307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8" authorId="0" shapeId="0" xr:uid="{E485A068-BD12-47CA-9581-03AF4ABA0A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8" authorId="0" shapeId="0" xr:uid="{1A244429-485E-4C5B-AD29-B80584C107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8" authorId="0" shapeId="0" xr:uid="{4D735F1D-9409-4411-9988-944A8FE5CF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8" authorId="0" shapeId="0" xr:uid="{7C19A593-0A42-4C4D-814F-09EDD8C7B9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8" authorId="0" shapeId="0" xr:uid="{11583430-7033-4253-A33C-E15BE60F48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8" authorId="0" shapeId="0" xr:uid="{8B0E190B-9163-4CB1-862B-2B9E68241F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8" authorId="0" shapeId="0" xr:uid="{FA776627-FD05-431B-9FCE-9FBC8E3CFB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68" authorId="0" shapeId="0" xr:uid="{70AD56C1-9FF3-406E-B277-6F7C2CFAFB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8" authorId="0" shapeId="0" xr:uid="{9A35A351-D759-41F3-80C1-58EF61FFA1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68" authorId="0" shapeId="0" xr:uid="{C5603EE8-BC77-48E4-B89C-CC6C197E2B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68" authorId="0" shapeId="0" xr:uid="{6CB144B0-BFB5-4A77-826C-737791D2F7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68" authorId="0" shapeId="0" xr:uid="{B102387E-21BA-47B6-87F0-035A50C08B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8" authorId="0" shapeId="0" xr:uid="{4E65A704-A1F5-4DB4-AA55-0F821AA4BA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8" authorId="0" shapeId="0" xr:uid="{569F536F-AC38-4B4B-A5A9-8BFB5288AC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8" authorId="0" shapeId="0" xr:uid="{3BCC5E13-E99A-4C4A-AF16-53CC51AD0D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8" authorId="0" shapeId="0" xr:uid="{DF17A014-72F6-4913-9CF8-CF4A041D8F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8" authorId="0" shapeId="0" xr:uid="{7F877F74-1331-4A8A-96C0-E00DD371DA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8" authorId="0" shapeId="0" xr:uid="{FB16D37E-9801-4FBF-8C7F-11B570FCB9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68" authorId="0" shapeId="0" xr:uid="{C0E8F188-82DB-4D63-8EC7-F1C1022D5F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8" authorId="0" shapeId="0" xr:uid="{E3DD10E3-9C64-489C-8292-C2D64C910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68" authorId="0" shapeId="0" xr:uid="{4F3912D9-8953-46CA-8770-4FACEF2197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8" authorId="0" shapeId="0" xr:uid="{433FF645-5193-4655-9D96-2C2A98C8A1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8" authorId="0" shapeId="0" xr:uid="{2CDFF0F1-3F34-493B-9EB4-7D7D0B019E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8" authorId="0" shapeId="0" xr:uid="{18B79650-B2AE-436F-BED7-B493030DF5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8" authorId="0" shapeId="0" xr:uid="{C91BA3F8-9650-44FC-82E9-57ADE7BCC7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8" authorId="0" shapeId="0" xr:uid="{4E64B326-1E53-4FAE-A538-9FB58D3457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68" authorId="0" shapeId="0" xr:uid="{87C4C16E-AFFD-418A-8C4D-5B7786B7F5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69" authorId="0" shapeId="0" xr:uid="{23239604-1117-409D-9706-FA541E0F7D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69" authorId="0" shapeId="0" xr:uid="{61245182-D9CE-48EA-9DD7-AADDB51579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9" authorId="0" shapeId="0" xr:uid="{83899DB6-2BDE-443C-B947-BA008710BA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9" authorId="0" shapeId="0" xr:uid="{4682BDA3-AE10-44C4-841D-498B27E294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9" authorId="0" shapeId="0" xr:uid="{0EE7DF60-40A9-4588-BF5A-F87135B367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9" authorId="0" shapeId="0" xr:uid="{CA1B3C0C-F4D3-409F-87C2-61425CC44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69" authorId="0" shapeId="0" xr:uid="{D725B0A1-1FBF-4BBE-A5F3-E6D6D804A4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9" authorId="0" shapeId="0" xr:uid="{27D2ECD3-9291-4034-BFC8-B6592169F3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9" authorId="0" shapeId="0" xr:uid="{8FF6BD9F-7317-4E76-AC77-8E540455F3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9" authorId="0" shapeId="0" xr:uid="{7BB1BF94-0C9F-498B-ADAE-C101479972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9" authorId="0" shapeId="0" xr:uid="{5AADE315-97B3-4A15-A84E-51D94489FA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69" authorId="0" shapeId="0" xr:uid="{ED744003-921D-4B6E-899D-8415A371E1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9" authorId="0" shapeId="0" xr:uid="{AC453229-441E-4215-B096-F26FCECF76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9" authorId="0" shapeId="0" xr:uid="{C929ADF5-3AE3-4FDC-A5F1-DCDDDE1FAD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9" authorId="0" shapeId="0" xr:uid="{9EE05B40-DB6D-484F-B152-57B7DBF433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9" authorId="0" shapeId="0" xr:uid="{F7D40E2C-4118-4DDD-90B0-21C87E7902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9" authorId="0" shapeId="0" xr:uid="{CF3B359D-174D-4E80-B8C1-72E18BA2C2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9" authorId="0" shapeId="0" xr:uid="{44BEBF83-2FF2-4889-A38D-D89123D535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69" authorId="0" shapeId="0" xr:uid="{DEAD07F6-BAE6-4ED7-9921-F46B1E79A7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9" authorId="0" shapeId="0" xr:uid="{7ECA4580-11A3-4BCF-9E6B-ECFFEC3053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9" authorId="0" shapeId="0" xr:uid="{938D9F43-A445-4E30-9282-F81DB1E6D7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9" authorId="0" shapeId="0" xr:uid="{9C442041-3D5A-4F6F-9CF9-E088CD2FBF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9" authorId="0" shapeId="0" xr:uid="{14358714-2549-4DA2-A511-C6A6DE1409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9" authorId="0" shapeId="0" xr:uid="{CF3EB8E5-54AF-4D09-A4C0-6241697BC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69" authorId="0" shapeId="0" xr:uid="{91BC4662-8DE2-4F0A-94B9-487F0EDFE9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9" authorId="0" shapeId="0" xr:uid="{86FD0C5C-0083-4F6B-819F-2C1CDEFCC2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69" authorId="0" shapeId="0" xr:uid="{258691E6-511B-4AE2-8FCD-4194DDD7AF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9" authorId="0" shapeId="0" xr:uid="{27643B0A-D574-4FA8-8EA7-A0E071E1A9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69" authorId="0" shapeId="0" xr:uid="{D6682C3B-69A9-4526-B958-E627121305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69" authorId="0" shapeId="0" xr:uid="{5C1754C5-3105-489D-BC49-6CDB372218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69" authorId="0" shapeId="0" xr:uid="{B4AEF43D-24F6-486C-9D42-26A29821A2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9" authorId="0" shapeId="0" xr:uid="{9DA696C7-F810-4518-92D8-CB3AAE0E89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69" authorId="0" shapeId="0" xr:uid="{3D1841B3-B330-4B59-898C-F56C8E9A22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9" authorId="0" shapeId="0" xr:uid="{AC0D9909-EA78-49D1-BD06-D1D09C10E9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69" authorId="0" shapeId="0" xr:uid="{160DC9E2-5070-456F-BECD-5959A5EB25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9" authorId="0" shapeId="0" xr:uid="{04D3FD59-9EB3-450B-8342-9069D6EFBA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69" authorId="0" shapeId="0" xr:uid="{74BA38BF-5B91-4AB0-AEC4-7B7FD331F9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9" authorId="0" shapeId="0" xr:uid="{C2F2E072-474D-400D-8FE9-DF88642798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69" authorId="0" shapeId="0" xr:uid="{66089A29-5A7B-47B2-BBDB-D2ED19A00B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69" authorId="0" shapeId="0" xr:uid="{CFD9BA92-86A3-4DFF-9424-C3635CBA4A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9" authorId="0" shapeId="0" xr:uid="{6F283307-D8CD-49F2-BC12-E4ECBD84CC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9" authorId="0" shapeId="0" xr:uid="{3C703681-BCA4-4908-A667-8966AE24D6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9" authorId="0" shapeId="0" xr:uid="{ABB653C9-049A-4A82-80DC-F5BE0455A7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9" authorId="0" shapeId="0" xr:uid="{2BFDB942-016F-482B-9409-D199E22FF4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69" authorId="0" shapeId="0" xr:uid="{61CDB3BA-DF8C-4C83-A7B3-E5A630213D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9" authorId="0" shapeId="0" xr:uid="{04811CA8-84FB-46E8-97AC-305FB05C29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9" authorId="0" shapeId="0" xr:uid="{1A1D445E-B2E2-4357-9B14-59CEAFEA9A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9" authorId="0" shapeId="0" xr:uid="{F0BDCE25-5EAF-48CD-9D0C-07288DA0FB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9" authorId="0" shapeId="0" xr:uid="{2B68D92A-5174-4E2E-A14A-973DE8231B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9" authorId="0" shapeId="0" xr:uid="{2FEA5307-C54B-413F-8B94-5B9D6CCB46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9" authorId="0" shapeId="0" xr:uid="{F6BFB837-55B2-49D6-A18A-80108BA77D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9" authorId="0" shapeId="0" xr:uid="{AA10D391-5644-483A-9DCF-15DF420D9A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9" authorId="0" shapeId="0" xr:uid="{CF1BDDAB-86BC-40FB-8976-E027BE8805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9" authorId="0" shapeId="0" xr:uid="{FC0C0440-036A-4D85-90F7-CED65C82AA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9" authorId="0" shapeId="0" xr:uid="{CDB923EA-73E3-4040-AC0C-5C032EA7BE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9" authorId="0" shapeId="0" xr:uid="{E74D44D5-6166-4391-8556-94452DD473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9" authorId="0" shapeId="0" xr:uid="{32FB5737-570B-40D5-9E19-A16F45601F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9" authorId="0" shapeId="0" xr:uid="{5AA610D1-7D25-4FE7-B0A5-A253797D85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9" authorId="0" shapeId="0" xr:uid="{1BDB26E3-A5BA-4BDF-A47C-D895B3D9D5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69" authorId="0" shapeId="0" xr:uid="{7E66BDA8-DA9B-4248-909F-13E10DCCD8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9" authorId="0" shapeId="0" xr:uid="{D09D3FBC-EAD7-41E8-B619-E1AB4437E3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9" authorId="0" shapeId="0" xr:uid="{CEB46887-4996-4951-841A-3A6E1E8E22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69" authorId="0" shapeId="0" xr:uid="{FC9E2C89-36BD-4DE0-A7F0-F5A6212DB5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69" authorId="0" shapeId="0" xr:uid="{63AC006C-CA32-4B80-A1AF-5B17B9F49D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69" authorId="0" shapeId="0" xr:uid="{DD9B6E7B-032A-4D76-AF81-74A2B6DEBF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69" authorId="0" shapeId="0" xr:uid="{C47FEC77-CEDE-4FEF-8843-62A771D8C4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9" authorId="0" shapeId="0" xr:uid="{E98B51FC-D7B9-47C7-AC0E-2485309E67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69" authorId="0" shapeId="0" xr:uid="{D4349741-AA0B-4B60-880B-5B0157D9DA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9" authorId="0" shapeId="0" xr:uid="{C07A8B09-0B84-40C6-94F6-98E4F69DC6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9" authorId="0" shapeId="0" xr:uid="{6CF66D09-212F-45ED-B6C9-169C8A0E7D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9" authorId="0" shapeId="0" xr:uid="{9A0507D2-6922-4C33-96D6-13FFA9F5A0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69" authorId="0" shapeId="0" xr:uid="{F8713FC5-96D7-4363-9B30-DF837230E8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9" authorId="0" shapeId="0" xr:uid="{B39D74D0-8C8C-43EC-92A5-1CC2950E3E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69" authorId="0" shapeId="0" xr:uid="{B3623C4C-365E-4907-8AC6-151C9F00A2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9" authorId="0" shapeId="0" xr:uid="{327CCD2A-DEE1-46C0-B069-E10498D8AB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69" authorId="0" shapeId="0" xr:uid="{5D7255D0-CBAE-43E9-A2A4-00DB1B8D05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9" authorId="0" shapeId="0" xr:uid="{234F269A-7F54-4414-84D1-E1DCDA79B7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69" authorId="0" shapeId="0" xr:uid="{2D4E7257-DD34-4D19-9F69-61C1BD61FF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9" authorId="0" shapeId="0" xr:uid="{0874A293-F8FE-479A-A342-D2F801B7CC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69" authorId="0" shapeId="0" xr:uid="{9766FD8B-5DFF-4D93-AF75-FEB29FEA17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70" authorId="0" shapeId="0" xr:uid="{BBE53162-A8E6-4967-8546-A0780AFC65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70" authorId="0" shapeId="0" xr:uid="{5C2FB88D-37C7-47D9-8F97-6D3C11DC02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70" authorId="0" shapeId="0" xr:uid="{A053F979-6D33-43D2-BB9C-77897DFB18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70" authorId="0" shapeId="0" xr:uid="{DC5AB1E0-C498-469F-8F6F-12B3D86EFB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70" authorId="0" shapeId="0" xr:uid="{8D8FF830-3A08-4174-BED4-4F398D5420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70" authorId="0" shapeId="0" xr:uid="{507C7697-B9DC-4C72-8A96-D69EA0CC3B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70" authorId="0" shapeId="0" xr:uid="{53BA4C41-30B5-4160-9868-0FBF87B449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70" authorId="0" shapeId="0" xr:uid="{C3F1AC38-F86C-45A6-B02A-347E8EC8AB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70" authorId="0" shapeId="0" xr:uid="{1AC5D76B-00DB-4C3E-8578-BDEB5B5393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70" authorId="0" shapeId="0" xr:uid="{8B36B02D-22AA-4D41-9282-E81383FC87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70" authorId="0" shapeId="0" xr:uid="{399760CA-730C-45BC-BBE0-E8778F7AD6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70" authorId="0" shapeId="0" xr:uid="{4B402D50-B037-4212-8220-63B275514A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70" authorId="0" shapeId="0" xr:uid="{AF94AC7E-97D6-4055-A6A2-05AA5B5A0B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70" authorId="0" shapeId="0" xr:uid="{5C1BCE73-4CC9-4D1E-97B4-BBB27CB7F6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70" authorId="0" shapeId="0" xr:uid="{1FEC3663-472C-4E9C-880D-631C5E4ACE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0" authorId="0" shapeId="0" xr:uid="{2A6BC41A-4E7F-4DFB-ACEF-E474CC83AA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70" authorId="0" shapeId="0" xr:uid="{B682CA1D-72B2-4AA3-A377-942E6D542F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70" authorId="0" shapeId="0" xr:uid="{3972849B-1868-49B6-B7CB-1F92A86097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70" authorId="0" shapeId="0" xr:uid="{C629D66D-F40D-492E-B85D-CACE5BABC3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70" authorId="0" shapeId="0" xr:uid="{A79111FF-5C1B-4A31-85DA-1806410C9F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70" authorId="0" shapeId="0" xr:uid="{2E98C13F-C397-4BCA-BAEB-E732BB4809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70" authorId="0" shapeId="0" xr:uid="{6E6900D9-2E1B-42D9-B613-4DAAFA4651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70" authorId="0" shapeId="0" xr:uid="{C2B0B87D-2FB5-4590-B428-01ECBEF343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70" authorId="0" shapeId="0" xr:uid="{068F6C0C-363A-4639-B48E-AAD942C2E0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70" authorId="0" shapeId="0" xr:uid="{AEA64351-73E5-4D46-8426-BFEFD753B4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70" authorId="0" shapeId="0" xr:uid="{25675913-0D6A-4B01-B4E4-3F89AD07A1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70" authorId="0" shapeId="0" xr:uid="{F1B56C7D-129E-42F1-80E6-A889593432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70" authorId="0" shapeId="0" xr:uid="{15C9B8A7-6308-481F-8D88-15A6403769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70" authorId="0" shapeId="0" xr:uid="{26410247-32FF-40B6-9463-060128CAFD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70" authorId="0" shapeId="0" xr:uid="{1B92B4E2-ECA1-4E45-89D1-EBC3028D66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70" authorId="0" shapeId="0" xr:uid="{5B893212-3527-4DC1-8058-559EF031B9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70" authorId="0" shapeId="0" xr:uid="{1662EAAD-53F9-42F8-94D6-388F6FA751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0" authorId="0" shapeId="0" xr:uid="{F01ACFDC-A9C9-40E6-93B8-E6C14F7E20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70" authorId="0" shapeId="0" xr:uid="{3818429C-D47E-4FFD-A5AC-68408B4096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70" authorId="0" shapeId="0" xr:uid="{C87FB469-D3AE-4DDF-BB93-E96CD8F611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70" authorId="0" shapeId="0" xr:uid="{28970ACB-7A4D-4F00-AFA6-FF951A195E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70" authorId="0" shapeId="0" xr:uid="{8697ECE7-A72A-444C-8013-23E24586D7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70" authorId="0" shapeId="0" xr:uid="{325C770D-1410-453F-B4B1-9D1A563978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0" authorId="0" shapeId="0" xr:uid="{DD833B25-7211-42F3-913A-612BC7B6BC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70" authorId="0" shapeId="0" xr:uid="{953F8174-4F80-467A-8853-5FBE7B93D5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70" authorId="0" shapeId="0" xr:uid="{2EAD6C54-5537-4B01-A74B-FB00BC3EBC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70" authorId="0" shapeId="0" xr:uid="{8EEAA006-9AA1-4145-8DDA-AD4441B4A5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70" authorId="0" shapeId="0" xr:uid="{C74D96ED-F3BE-40BB-8820-926D046DF8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70" authorId="0" shapeId="0" xr:uid="{2420BC37-063B-4395-9F36-923B5B9074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70" authorId="0" shapeId="0" xr:uid="{254D7F9D-3085-4DBC-9B94-C989086D2F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70" authorId="0" shapeId="0" xr:uid="{4294F9D5-A56A-47BB-8F82-276E9F4954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70" authorId="0" shapeId="0" xr:uid="{C39304FF-1148-42D2-A29C-89A5032405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70" authorId="0" shapeId="0" xr:uid="{6E3227B3-4F3C-4004-A73A-A371145712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70" authorId="0" shapeId="0" xr:uid="{4C5D8483-70D4-4249-A684-6C3BFDCCA4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70" authorId="0" shapeId="0" xr:uid="{59FC1057-87B1-47BD-8BEA-8EA6AC482D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70" authorId="0" shapeId="0" xr:uid="{E5A999D7-473A-48CA-B23D-EB2DC0347C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70" authorId="0" shapeId="0" xr:uid="{1C9A2F20-BA5B-4D44-BBF1-1BBB5BCED4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70" authorId="0" shapeId="0" xr:uid="{90800A43-BC8D-4FD3-9DA5-46A93B0018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70" authorId="0" shapeId="0" xr:uid="{740F9227-DD61-43D8-8395-1C8E2B48B4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0" authorId="0" shapeId="0" xr:uid="{26737E5F-BA30-41A1-89A8-E1C4A6EA57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70" authorId="0" shapeId="0" xr:uid="{CD85CF45-25B4-45D3-8D24-4D59347783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70" authorId="0" shapeId="0" xr:uid="{4450EE62-88B2-4A32-AC2D-66F58E78CB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70" authorId="0" shapeId="0" xr:uid="{D036A680-4DF8-45FA-8EB0-BCC357CD9C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70" authorId="0" shapeId="0" xr:uid="{C07AC982-B4CD-4A5B-8886-2F30E15B4B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70" authorId="0" shapeId="0" xr:uid="{5457DD37-7525-4E70-99A8-71B88F2AE9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70" authorId="0" shapeId="0" xr:uid="{546B0E3C-6E32-42A9-A970-226D79B276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70" authorId="0" shapeId="0" xr:uid="{65C2F18A-D5C3-42EC-A720-0E21DC8715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70" authorId="0" shapeId="0" xr:uid="{3B5633E7-3AF2-44E9-9C09-52685FCC85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70" authorId="0" shapeId="0" xr:uid="{4016E683-DD6E-4D26-9B49-410D140101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70" authorId="0" shapeId="0" xr:uid="{76B9F76F-A04B-416B-9F9B-0E7F6EB7BA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70" authorId="0" shapeId="0" xr:uid="{F5ED7DBC-34D1-49C3-9A17-ABA6E4C370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70" authorId="0" shapeId="0" xr:uid="{07654E3A-8328-4A31-B952-15C13B188C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70" authorId="0" shapeId="0" xr:uid="{7457331C-D154-4B74-BDF4-155D31B3F6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70" authorId="0" shapeId="0" xr:uid="{30DDA98F-CF5B-48BF-AB88-0F5AB06067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70" authorId="0" shapeId="0" xr:uid="{8E8D2A98-CE2E-4315-BBF7-14E503BF14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70" authorId="0" shapeId="0" xr:uid="{120EABD3-AC84-4106-A95E-1F7CFA56E6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70" authorId="0" shapeId="0" xr:uid="{584CF172-AEB5-4741-BE93-05E4DA1070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70" authorId="0" shapeId="0" xr:uid="{F5D3CF23-4906-4234-AD83-705044A560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70" authorId="0" shapeId="0" xr:uid="{9AE279AA-7843-4ED4-AA63-04CDE92313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70" authorId="0" shapeId="0" xr:uid="{D2A40701-33A3-4B7C-9F2F-3355C0A3CE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70" authorId="0" shapeId="0" xr:uid="{B440127E-79C3-42D2-802A-8E2ED8B1D3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70" authorId="0" shapeId="0" xr:uid="{56193F82-836F-4497-BD39-734728F1DC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70" authorId="0" shapeId="0" xr:uid="{F2920C0C-5211-4960-926A-2773D533D9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70" authorId="0" shapeId="0" xr:uid="{95070215-8A52-4213-937F-E0A2027EF5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70" authorId="0" shapeId="0" xr:uid="{0F659F24-6850-4422-989B-F9E5F7699E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70" authorId="0" shapeId="0" xr:uid="{747AE5AA-33B1-4C86-AF21-4C83157181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70" authorId="0" shapeId="0" xr:uid="{E3F2A8EE-AF73-4E35-9933-B5DF481052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70" authorId="0" shapeId="0" xr:uid="{F46AA9BB-053C-4AFD-A013-702490FA1F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71" authorId="0" shapeId="0" xr:uid="{EBF9CBCD-EAE6-47FA-B54E-7A5ED17E6B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71" authorId="0" shapeId="0" xr:uid="{75C78CCE-50AE-4FA0-86E7-B4724D9396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71" authorId="0" shapeId="0" xr:uid="{9D544363-CCB7-445C-A18A-DD59C1373C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71" authorId="0" shapeId="0" xr:uid="{B9A3CD4C-BB03-4A3F-A55D-9426B904D7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71" authorId="0" shapeId="0" xr:uid="{3E5F641A-A435-449F-9454-63FD36E655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71" authorId="0" shapeId="0" xr:uid="{1026F538-1924-45D3-84F4-81E29A6041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71" authorId="0" shapeId="0" xr:uid="{0A04A8AC-512C-4177-9D1C-53AFB5B28D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71" authorId="0" shapeId="0" xr:uid="{1CA80ED7-ECBD-488D-8DB9-B0BE8BB0D1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71" authorId="0" shapeId="0" xr:uid="{66175BDC-EADF-4641-A04A-C541CBD7BC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71" authorId="0" shapeId="0" xr:uid="{1FDB396D-E518-480D-89D0-944E1BBD40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71" authorId="0" shapeId="0" xr:uid="{BC38AD89-8677-4447-899A-6590AA6D13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71" authorId="0" shapeId="0" xr:uid="{DDDF4D94-15C4-4AD3-A2E2-A7AD9C763A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71" authorId="0" shapeId="0" xr:uid="{784FFBAB-80D2-405C-BBB4-BDEEE2421C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71" authorId="0" shapeId="0" xr:uid="{D4B2996C-A46A-43EC-8715-EFC0F30B00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71" authorId="0" shapeId="0" xr:uid="{937488A2-A630-49D0-AB14-B3018C23EA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1" authorId="0" shapeId="0" xr:uid="{C0A6669F-FCB6-4811-8B78-A6592BD61D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71" authorId="0" shapeId="0" xr:uid="{3D337364-86AF-4975-973F-A19B553DA4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71" authorId="0" shapeId="0" xr:uid="{A451C37D-2E34-4392-A3BE-95D131F40C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71" authorId="0" shapeId="0" xr:uid="{D35D8C6B-0906-4C9A-B99E-40EDFFB359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71" authorId="0" shapeId="0" xr:uid="{6877C00E-39A6-4CF4-B2EE-2F334034E9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71" authorId="0" shapeId="0" xr:uid="{3BD39B3A-EDE1-4955-A09C-FBC94509C9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71" authorId="0" shapeId="0" xr:uid="{B2E08C6F-57AA-4A59-AA26-1DDD61FE89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71" authorId="0" shapeId="0" xr:uid="{3388B6D4-C26A-43A7-AEF8-84AA39B434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71" authorId="0" shapeId="0" xr:uid="{4D4A88D4-084F-4DF3-843B-A5D30B40A0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71" authorId="0" shapeId="0" xr:uid="{31DB910E-599D-4EA3-89C0-1F193C5E24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71" authorId="0" shapeId="0" xr:uid="{AF38B78D-7A2F-4EF0-BB68-B0C21008A0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71" authorId="0" shapeId="0" xr:uid="{430698EC-B450-41FA-8C61-97E74BD046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71" authorId="0" shapeId="0" xr:uid="{7E2F9209-47F9-4EA8-995B-B47D497F35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71" authorId="0" shapeId="0" xr:uid="{3BE0C70E-81B4-4BFF-95C0-1249028285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71" authorId="0" shapeId="0" xr:uid="{A86759DF-F39D-461A-ABE7-E448C34494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71" authorId="0" shapeId="0" xr:uid="{8A80EDE1-DDB1-40AF-8FD9-4535D9EC7E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71" authorId="0" shapeId="0" xr:uid="{1B4586CF-1015-48BC-9516-951D642311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71" authorId="0" shapeId="0" xr:uid="{146C9CAE-2D53-48EC-9FB0-F960B149D5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71" authorId="0" shapeId="0" xr:uid="{5202B659-D4D3-43F4-8250-E97ADF26EB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1" authorId="0" shapeId="0" xr:uid="{91480FA4-1D85-4A8D-BD2B-E034B403C6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71" authorId="0" shapeId="0" xr:uid="{C57BE6D1-B364-4BB7-90B1-9410B95524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71" authorId="0" shapeId="0" xr:uid="{FB3DC042-CC3E-4D56-BCF0-AAD290FF2A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1" authorId="0" shapeId="0" xr:uid="{6B8344F2-C200-425D-A9C0-8CCF25255F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71" authorId="0" shapeId="0" xr:uid="{38A247B9-2936-4734-8967-3706EFF151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71" authorId="0" shapeId="0" xr:uid="{09086C9B-4A36-4B5C-936A-17214FF694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71" authorId="0" shapeId="0" xr:uid="{8A4E289A-99BE-42B3-AC0F-D95390B89F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71" authorId="0" shapeId="0" xr:uid="{BE7116C8-5FF0-4F5B-A6D0-42A310A7D6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71" authorId="0" shapeId="0" xr:uid="{5AC48E56-4016-4490-9BB4-AA79347806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71" authorId="0" shapeId="0" xr:uid="{16CE2555-3847-43D7-AE68-A8D2C3B134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71" authorId="0" shapeId="0" xr:uid="{340EF43F-76EC-437C-8594-3FE45789D5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71" authorId="0" shapeId="0" xr:uid="{3A844452-972B-4246-9E73-823C1A6C65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71" authorId="0" shapeId="0" xr:uid="{428FC291-57E1-4C2F-B94A-A141B2A15D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71" authorId="0" shapeId="0" xr:uid="{6FF38FEB-043D-4B33-B749-F4F174E3FD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71" authorId="0" shapeId="0" xr:uid="{B5E4B0FD-2F9B-41F4-9B7B-A655FCB64E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71" authorId="0" shapeId="0" xr:uid="{B2A0A185-5876-4341-9134-7A79AEDB1E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1" authorId="0" shapeId="0" xr:uid="{9F9FC043-9B1C-4D80-82FB-9BCC4C1728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71" authorId="0" shapeId="0" xr:uid="{0D3C89F2-110A-4F78-BBA0-3FE89091A4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71" authorId="0" shapeId="0" xr:uid="{0BBEBC09-BBCF-465E-86F9-13396E776E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71" authorId="0" shapeId="0" xr:uid="{1E58D715-8D6B-4969-83EF-C030E00D7F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71" authorId="0" shapeId="0" xr:uid="{E17C11DE-8094-44BF-9674-A981EE9CF0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71" authorId="0" shapeId="0" xr:uid="{CEC4C7BC-026E-41E6-87EF-49017C5D6D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71" authorId="0" shapeId="0" xr:uid="{36942B21-1546-4B15-9865-3B685F182C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71" authorId="0" shapeId="0" xr:uid="{75F6AA23-AA31-48B4-A003-0F19F0D8FC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71" authorId="0" shapeId="0" xr:uid="{DB61DC85-2CF8-498B-BDE9-58856340F3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71" authorId="0" shapeId="0" xr:uid="{CA8213F2-226F-452E-8CD3-85403D0251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71" authorId="0" shapeId="0" xr:uid="{DD75B5BF-791B-449E-9200-927A867F51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71" authorId="0" shapeId="0" xr:uid="{35D56824-85C5-4DA6-AFEB-8B230A70A0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71" authorId="0" shapeId="0" xr:uid="{05484C97-D8C7-411B-A5CB-C57AE1AA92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71" authorId="0" shapeId="0" xr:uid="{CE44EEB9-1B63-446D-B0C0-9581B246D0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71" authorId="0" shapeId="0" xr:uid="{77847E5D-E72A-4444-BD08-405A7A31EE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71" authorId="0" shapeId="0" xr:uid="{0B11E586-AA13-40C7-8701-7B60695A0C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71" authorId="0" shapeId="0" xr:uid="{46ABE190-C0B8-4C2D-9F11-081B5E95BD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71" authorId="0" shapeId="0" xr:uid="{FDE007EF-4378-4003-8CCE-E7DE7DD829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71" authorId="0" shapeId="0" xr:uid="{FEFC8F59-78FE-42A0-A9B4-B9D3970880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71" authorId="0" shapeId="0" xr:uid="{2A13997D-4A23-4146-87EC-C0FA329089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71" authorId="0" shapeId="0" xr:uid="{F43698B8-C4EE-46DE-B61B-66C53C591B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71" authorId="0" shapeId="0" xr:uid="{711B4D5F-4E23-408A-AFE9-DA2649212E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71" authorId="0" shapeId="0" xr:uid="{404E4621-8718-4EB4-8572-E7FE33300C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71" authorId="0" shapeId="0" xr:uid="{80F215BD-BBAD-4AC0-A2C1-DC09AC56C1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71" authorId="0" shapeId="0" xr:uid="{61927077-8F54-4867-9ED6-4A03C9F8AD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71" authorId="0" shapeId="0" xr:uid="{0EF6F456-0101-48F0-8507-29257DAB5F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71" authorId="0" shapeId="0" xr:uid="{2060782B-A499-4CDA-9556-E1BDD26F9D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71" authorId="0" shapeId="0" xr:uid="{2070F31D-8BED-43B8-B033-56D3D069E3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71" authorId="0" shapeId="0" xr:uid="{65962784-E5FE-41A5-A03A-9666360347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71" authorId="0" shapeId="0" xr:uid="{91849FB3-B843-4862-92BD-D8347CE83F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7" authorId="0" shapeId="0" xr:uid="{00000000-0006-0000-03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7" authorId="0" shapeId="0" xr:uid="{00000000-0006-0000-03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7" authorId="0" shapeId="0" xr:uid="{00000000-0006-0000-03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7" authorId="0" shapeId="0" xr:uid="{00000000-0006-0000-03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7" authorId="0" shapeId="0" xr:uid="{00000000-0006-0000-03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7" authorId="0" shapeId="0" xr:uid="{00000000-0006-0000-03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7" authorId="0" shapeId="0" xr:uid="{00000000-0006-0000-03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7" authorId="0" shapeId="0" xr:uid="{00000000-0006-0000-03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7" authorId="0" shapeId="0" xr:uid="{00000000-0006-0000-03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7" authorId="0" shapeId="0" xr:uid="{00000000-0006-0000-03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7" authorId="0" shapeId="0" xr:uid="{00000000-0006-0000-03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7" authorId="0" shapeId="0" xr:uid="{00000000-0006-0000-03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7" authorId="0" shapeId="0" xr:uid="{00000000-0006-0000-03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7" authorId="0" shapeId="0" xr:uid="{00000000-0006-0000-03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7" authorId="0" shapeId="0" xr:uid="{00000000-0006-0000-03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7" authorId="0" shapeId="0" xr:uid="{00000000-0006-0000-03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7" authorId="0" shapeId="0" xr:uid="{00000000-0006-0000-03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7" authorId="0" shapeId="0" xr:uid="{00000000-0006-0000-03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7" authorId="0" shapeId="0" xr:uid="{00000000-0006-0000-03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7" authorId="0" shapeId="0" xr:uid="{00000000-0006-0000-03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7" authorId="0" shapeId="0" xr:uid="{00000000-0006-0000-03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7" authorId="0" shapeId="0" xr:uid="{00000000-0006-0000-03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8" authorId="0" shapeId="0" xr:uid="{00000000-0006-0000-03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8" authorId="0" shapeId="0" xr:uid="{00000000-0006-0000-03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8" authorId="0" shapeId="0" xr:uid="{00000000-0006-0000-03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8" authorId="0" shapeId="0" xr:uid="{00000000-0006-0000-03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8" authorId="0" shapeId="0" xr:uid="{00000000-0006-0000-03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8" authorId="0" shapeId="0" xr:uid="{00000000-0006-0000-03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8" authorId="0" shapeId="0" xr:uid="{00000000-0006-0000-03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8" authorId="0" shapeId="0" xr:uid="{00000000-0006-0000-03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8" authorId="0" shapeId="0" xr:uid="{00000000-0006-0000-03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8" authorId="0" shapeId="0" xr:uid="{00000000-0006-0000-03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8" authorId="0" shapeId="0" xr:uid="{00000000-0006-0000-03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8" authorId="0" shapeId="0" xr:uid="{00000000-0006-0000-03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8" authorId="0" shapeId="0" xr:uid="{00000000-0006-0000-03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8" authorId="0" shapeId="0" xr:uid="{00000000-0006-0000-03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8" authorId="0" shapeId="0" xr:uid="{00000000-0006-0000-03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8" authorId="0" shapeId="0" xr:uid="{00000000-0006-0000-03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8" authorId="0" shapeId="0" xr:uid="{00000000-0006-0000-03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8" authorId="0" shapeId="0" xr:uid="{00000000-0006-0000-03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8" authorId="0" shapeId="0" xr:uid="{00000000-0006-0000-03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8" authorId="0" shapeId="0" xr:uid="{00000000-0006-0000-03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8" authorId="0" shapeId="0" xr:uid="{00000000-0006-0000-03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8" authorId="0" shapeId="0" xr:uid="{00000000-0006-0000-03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8" authorId="0" shapeId="0" xr:uid="{00000000-0006-0000-03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8" authorId="0" shapeId="0" xr:uid="{00000000-0006-0000-03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20" authorId="0" shapeId="0" xr:uid="{00000000-0006-0000-03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20" authorId="0" shapeId="0" xr:uid="{00000000-0006-0000-03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20" authorId="0" shapeId="0" xr:uid="{00000000-0006-0000-03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20" authorId="0" shapeId="0" xr:uid="{00000000-0006-0000-03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20" authorId="0" shapeId="0" xr:uid="{00000000-0006-0000-03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20" authorId="0" shapeId="0" xr:uid="{00000000-0006-0000-03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20" authorId="0" shapeId="0" xr:uid="{00000000-0006-0000-03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20" authorId="0" shapeId="0" xr:uid="{00000000-0006-0000-03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20" authorId="0" shapeId="0" xr:uid="{00000000-0006-0000-03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20" authorId="0" shapeId="0" xr:uid="{00000000-0006-0000-03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20" authorId="0" shapeId="0" xr:uid="{00000000-0006-0000-03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20" authorId="0" shapeId="0" xr:uid="{00000000-0006-0000-03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20" authorId="0" shapeId="0" xr:uid="{00000000-0006-0000-03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20" authorId="0" shapeId="0" xr:uid="{00000000-0006-0000-03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20" authorId="0" shapeId="0" xr:uid="{00000000-0006-0000-03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20" authorId="0" shapeId="0" xr:uid="{00000000-0006-0000-03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21" authorId="0" shapeId="0" xr:uid="{00000000-0006-0000-03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21" authorId="0" shapeId="0" xr:uid="{00000000-0006-0000-03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21" authorId="0" shapeId="0" xr:uid="{00000000-0006-0000-03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21" authorId="0" shapeId="0" xr:uid="{00000000-0006-0000-03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21" authorId="0" shapeId="0" xr:uid="{00000000-0006-0000-03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21" authorId="0" shapeId="0" xr:uid="{00000000-0006-0000-03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21" authorId="0" shapeId="0" xr:uid="{00000000-0006-0000-03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21" authorId="0" shapeId="0" xr:uid="{00000000-0006-0000-03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21" authorId="0" shapeId="0" xr:uid="{00000000-0006-0000-03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21" authorId="0" shapeId="0" xr:uid="{00000000-0006-0000-03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21" authorId="0" shapeId="0" xr:uid="{00000000-0006-0000-03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21" authorId="0" shapeId="0" xr:uid="{00000000-0006-0000-03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21" authorId="0" shapeId="0" xr:uid="{00000000-0006-0000-03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21" authorId="0" shapeId="0" xr:uid="{00000000-0006-0000-03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21" authorId="0" shapeId="0" xr:uid="{00000000-0006-0000-03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21" authorId="0" shapeId="0" xr:uid="{00000000-0006-0000-03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21" authorId="0" shapeId="0" xr:uid="{00000000-0006-0000-03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21" authorId="0" shapeId="0" xr:uid="{00000000-0006-0000-03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21" authorId="0" shapeId="0" xr:uid="{00000000-0006-0000-03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21" authorId="0" shapeId="0" xr:uid="{00000000-0006-0000-03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44" authorId="0" shapeId="0" xr:uid="{B5ACA238-BA1A-4BE4-8A49-D1A623AF08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44" authorId="0" shapeId="0" xr:uid="{E7002F61-0252-4B7D-AB6C-153E37EC17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4" authorId="0" shapeId="0" xr:uid="{35D7DC60-E966-4B1E-B405-A6A6ADB3C8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44" authorId="0" shapeId="0" xr:uid="{724D3D9D-BC67-4BB2-A4D0-C5D54027D2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4" authorId="0" shapeId="0" xr:uid="{11CB1D15-E599-4DF2-AA58-5B47CC8357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44" authorId="0" shapeId="0" xr:uid="{D2B37F77-6AC6-4C72-A5D1-1633309B2C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44" authorId="0" shapeId="0" xr:uid="{FC55A8C2-50E5-4546-882F-EB663803E7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4" authorId="0" shapeId="0" xr:uid="{2296DB04-F826-40F0-9A1A-2B96466851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44" authorId="0" shapeId="0" xr:uid="{1EEDC6FC-7DD2-46CA-B395-FC369CC6E2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4" authorId="0" shapeId="0" xr:uid="{6887AD71-447C-4334-BC40-6325478C2C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4" authorId="0" shapeId="0" xr:uid="{C913A798-A8B0-40D8-9911-F97C9CE5FF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44" authorId="0" shapeId="0" xr:uid="{D4C5CF42-5E66-412C-8BE2-5757A7C81F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44" authorId="0" shapeId="0" xr:uid="{90B4FA4F-C23F-4B1F-A7EE-F862070E8F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44" authorId="0" shapeId="0" xr:uid="{FBDB23F8-802C-4E50-8FDD-2BC5C56DF5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44" authorId="0" shapeId="0" xr:uid="{A66BF8B7-A8FA-48AD-B08D-19E5C7AF66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4" authorId="0" shapeId="0" xr:uid="{F4743F0B-D31E-4E46-8151-DD581118BD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44" authorId="0" shapeId="0" xr:uid="{F226597A-3D76-448F-A23C-E4E4D7FCC8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44" authorId="0" shapeId="0" xr:uid="{FD164A16-3583-4062-8BFB-284CB0082D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4" authorId="0" shapeId="0" xr:uid="{F7B6C4FB-D6BE-4031-BE62-5D1ABEC9BF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4" authorId="0" shapeId="0" xr:uid="{924244E8-105C-4035-9FBF-6DA42B3D98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4" authorId="0" shapeId="0" xr:uid="{D5B7DEB1-5B8D-4E5B-8DD5-CF417CB882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44" authorId="0" shapeId="0" xr:uid="{99181A86-1FAD-4871-BF67-D671DCEAB3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44" authorId="0" shapeId="0" xr:uid="{CF158CA2-094C-4904-84BE-74B9C63549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4" authorId="0" shapeId="0" xr:uid="{87179FCE-3A97-4E5D-8F09-624550C1C9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4" authorId="0" shapeId="0" xr:uid="{A271E950-2547-4CF0-94B7-514DC703C8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44" authorId="0" shapeId="0" xr:uid="{051F4049-6E21-4823-A534-A3A997083F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44" authorId="0" shapeId="0" xr:uid="{0C6F24DE-268F-41C0-831D-1CFD6E3FF7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4" authorId="0" shapeId="0" xr:uid="{ADEA1FEA-5126-4B71-BA83-6A3CC8A1D6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44" authorId="0" shapeId="0" xr:uid="{2D596E9A-A87F-4585-A47D-7EAFE945D3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4" authorId="0" shapeId="0" xr:uid="{8381C998-BB27-4C25-843B-AA55E51EAA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44" authorId="0" shapeId="0" xr:uid="{4C8361AD-8154-4BC7-A289-023C61A624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44" authorId="0" shapeId="0" xr:uid="{BC2803A1-DA2C-44C6-9386-CD3AF895FF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4" authorId="0" shapeId="0" xr:uid="{C0F6647F-FCEA-45E9-B370-CC270E8B5D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44" authorId="0" shapeId="0" xr:uid="{ACE44AF5-53B2-48C8-A69D-FC1F5585A1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4" authorId="0" shapeId="0" xr:uid="{E5184FE9-E31F-4421-B400-D18D424B17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4" authorId="0" shapeId="0" xr:uid="{C76951FC-EB1E-4585-8BAE-789E90A14B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44" authorId="0" shapeId="0" xr:uid="{6C458723-D378-40F9-86C4-552547BF70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4" authorId="0" shapeId="0" xr:uid="{FA47DE5B-017B-4232-9B54-7DBCD932DD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44" authorId="0" shapeId="0" xr:uid="{AB4A22D0-A1F6-499C-BC8B-14F77A00D8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4" authorId="0" shapeId="0" xr:uid="{04FE28D4-2143-4D07-A42B-C73F7AC5B4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4" authorId="0" shapeId="0" xr:uid="{45C20D06-278D-4AB7-A8BC-B72C142D5E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4" authorId="0" shapeId="0" xr:uid="{7D1B8555-868D-4146-A5E0-D554F4AFC1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4" authorId="0" shapeId="0" xr:uid="{4CA48C78-4BC4-4CA0-B094-FE43F6C75B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4" authorId="0" shapeId="0" xr:uid="{D3B2BD02-EF30-420E-B661-CFE126846E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44" authorId="0" shapeId="0" xr:uid="{E320C5BD-0D58-439F-97D7-2BC8FFA653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44" authorId="0" shapeId="0" xr:uid="{4633E49A-EA95-4306-B26E-4838E1480C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44" authorId="0" shapeId="0" xr:uid="{7295283C-8B25-4F4B-9283-195A541E84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44" authorId="0" shapeId="0" xr:uid="{7AE0970C-7A43-4685-BEA9-599D24B44B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44" authorId="0" shapeId="0" xr:uid="{2E16D142-4DDB-4076-805A-91F32E665C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44" authorId="0" shapeId="0" xr:uid="{741CAAD3-98B6-499E-9E1A-E4C3D1887C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4" authorId="0" shapeId="0" xr:uid="{FBD3D49A-73F7-45CF-BD8A-874218FD58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4" authorId="0" shapeId="0" xr:uid="{5BB21A1C-EF3E-47BD-A1A0-C1FF0A089A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4" authorId="0" shapeId="0" xr:uid="{C73C432C-9CF6-4998-B0FE-4B19AEC81B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4" authorId="0" shapeId="0" xr:uid="{C49F836A-4263-4965-8165-E6A2323228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4" authorId="0" shapeId="0" xr:uid="{93984A87-68AE-4F9B-84A5-DFB7B214A0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4" authorId="0" shapeId="0" xr:uid="{E4528975-B9E3-4BCD-98E7-A19566443D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4" authorId="0" shapeId="0" xr:uid="{167DA4D8-8052-4029-9355-9534E7F37A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4" authorId="0" shapeId="0" xr:uid="{C9997502-4806-480D-BBA4-C7507B935F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4" authorId="0" shapeId="0" xr:uid="{46B5CDC9-F1D2-4892-87C1-4DC6DCF3B3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44" authorId="0" shapeId="0" xr:uid="{D9B8122B-4D3F-4F11-9CDF-3161FD6D78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44" authorId="0" shapeId="0" xr:uid="{76E0F7B2-AA5E-4425-8576-4066080CE3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4" authorId="0" shapeId="0" xr:uid="{521C953F-EFAA-4785-ABE2-D9B896E85F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4" authorId="0" shapeId="0" xr:uid="{C6069962-5873-493B-88AF-FF8F65FCC7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4" authorId="0" shapeId="0" xr:uid="{FA7FE725-8693-4BB1-8BE1-A6111CECC5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4" authorId="0" shapeId="0" xr:uid="{CB8DD342-C43C-48D4-A786-87346E9F6B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44" authorId="0" shapeId="0" xr:uid="{9FDAB819-40E2-4EBA-8988-D951F38218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4" authorId="0" shapeId="0" xr:uid="{E2E4B353-97DD-4B66-A83D-8E5C50CE39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4" authorId="0" shapeId="0" xr:uid="{31C9896B-A27A-451B-8B44-30ECED5E67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44" authorId="0" shapeId="0" xr:uid="{0DB99BC9-4601-452D-BCF0-13AD9B0A24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44" authorId="0" shapeId="0" xr:uid="{AAE8D32D-B3F3-40B1-8E63-B312F78754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4" authorId="0" shapeId="0" xr:uid="{74EE9E17-EB7C-4AB0-A0AF-B21D3D3F79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44" authorId="0" shapeId="0" xr:uid="{5BC9CE44-C54B-4F8D-8C7D-F5239AD441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44" authorId="0" shapeId="0" xr:uid="{063A4E99-A5B3-4660-B4ED-D4335785A2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4" authorId="0" shapeId="0" xr:uid="{A4D0E3D1-9440-4B02-89B9-4A16435155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4" authorId="0" shapeId="0" xr:uid="{FBEA8511-4881-46EF-889F-96321A2A72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4" authorId="0" shapeId="0" xr:uid="{DC6F70CD-A39A-45CF-B76D-8305CB30C9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44" authorId="0" shapeId="0" xr:uid="{723EF700-6E30-414D-BB99-AE424706E9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4" authorId="0" shapeId="0" xr:uid="{FBB381EF-C41D-4EC6-8B47-9C490714EA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44" authorId="0" shapeId="0" xr:uid="{9208DDBC-A5D2-422F-A736-8D6550CE10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44" authorId="0" shapeId="0" xr:uid="{D5F8A57A-AA1D-44A9-ACE4-6EC62F039A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4" authorId="0" shapeId="0" xr:uid="{2D6A69B0-3356-4C3E-A88E-EEC43DBD0A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4" authorId="0" shapeId="0" xr:uid="{E29213D7-A923-402E-B361-3C5A8E0A7C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4" authorId="0" shapeId="0" xr:uid="{B6318F83-7D5F-4EA9-B079-8E52359138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44" authorId="0" shapeId="0" xr:uid="{4A1CF480-33DB-47D7-8984-C5909EFDE7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4" authorId="0" shapeId="0" xr:uid="{ED635692-D0F0-4B4E-9706-8B47263E23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4" authorId="0" shapeId="0" xr:uid="{CBC8AB51-44F9-4D3E-9FCF-5D9CE19A35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45" authorId="0" shapeId="0" xr:uid="{5EB94400-BB80-4567-B8A0-1B476FC5A9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45" authorId="0" shapeId="0" xr:uid="{4430566E-E819-4D16-B765-F1B5E2BF78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5" authorId="0" shapeId="0" xr:uid="{1E1F2E3E-8D86-4F06-A6BF-74DC1D54B8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5" authorId="0" shapeId="0" xr:uid="{188244A9-2898-45AF-8847-ACD29716E7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5" authorId="0" shapeId="0" xr:uid="{AB4BA5E8-8FFA-4A71-BFF9-183201B4E8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5" authorId="0" shapeId="0" xr:uid="{29892BF2-87B1-4D04-A47F-DAB348D68A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5" authorId="0" shapeId="0" xr:uid="{762BCD34-2A6F-480D-8A62-03E3AC0145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5" authorId="0" shapeId="0" xr:uid="{A28DEA3C-547E-4C6C-AB7D-60EEDC240D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5" authorId="0" shapeId="0" xr:uid="{4DD249EC-0028-4163-86F4-A659A731FB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45" authorId="0" shapeId="0" xr:uid="{B9169E4D-B8E3-48D5-814D-E627E176C2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5" authorId="0" shapeId="0" xr:uid="{7739DC75-9356-4E63-B1DB-FD7D8E5121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45" authorId="0" shapeId="0" xr:uid="{D15BB0CB-6DD0-48A4-9F88-957747ECF1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5" authorId="0" shapeId="0" xr:uid="{D2A10520-512D-4793-BBBF-F7E74EE7B4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45" authorId="0" shapeId="0" xr:uid="{4AFF9FFA-BBD5-4E22-A9A7-8F1B775C73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5" authorId="0" shapeId="0" xr:uid="{CD13C198-B7FF-4D78-8A55-5CB30310EE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45" authorId="0" shapeId="0" xr:uid="{E8F08BD4-84A8-4CF2-91B8-6BC81932C8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45" authorId="0" shapeId="0" xr:uid="{A1DBC33B-7998-4631-B7A2-4CA1549BB4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5" authorId="0" shapeId="0" xr:uid="{86092D78-C8E8-4BC0-A3E6-3882D9826C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5" authorId="0" shapeId="0" xr:uid="{4D3910A4-6340-4EAC-8B03-9507F662E2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5" authorId="0" shapeId="0" xr:uid="{DA5B9822-A3F9-41D5-9848-A0097FFDE3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45" authorId="0" shapeId="0" xr:uid="{9E7894A9-A9E7-4E0C-8FF1-83E54A21EA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45" authorId="0" shapeId="0" xr:uid="{8C2E3595-7DF1-4C92-B194-29EE2D8322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5" authorId="0" shapeId="0" xr:uid="{D308085E-4221-4194-8396-81E93F6A7F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45" authorId="0" shapeId="0" xr:uid="{2A6BDABF-7830-4C67-9756-C201A87BE6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45" authorId="0" shapeId="0" xr:uid="{0715C1F0-BAFC-44F3-9D52-03622ED88C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5" authorId="0" shapeId="0" xr:uid="{B0B3FAF4-DD87-4F86-A195-D3A405B66D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5" authorId="0" shapeId="0" xr:uid="{C04E358F-EF1F-40C7-BA85-8EDB4EDDE2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5" authorId="0" shapeId="0" xr:uid="{9F368963-2883-497D-8DA2-1CBA27C8B3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5" authorId="0" shapeId="0" xr:uid="{3C66B06A-581F-495F-8E29-A88AE7AB49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45" authorId="0" shapeId="0" xr:uid="{1ABF8004-713B-45C6-B8C5-E0D3E18C57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5" authorId="0" shapeId="0" xr:uid="{155E8ABD-4C64-4D0F-ACEA-3B580A3A00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45" authorId="0" shapeId="0" xr:uid="{6EE034C5-CF50-4DA3-A32A-9B296AE787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45" authorId="0" shapeId="0" xr:uid="{FFCBA2A9-F418-4EEF-B170-44CD44E717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45" authorId="0" shapeId="0" xr:uid="{2DEC2191-47B3-4591-87F1-5E318577AC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5" authorId="0" shapeId="0" xr:uid="{E518087C-E6E1-4493-A25B-819629567D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45" authorId="0" shapeId="0" xr:uid="{43052FEE-F91C-49ED-A34F-4505DD99C8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5" authorId="0" shapeId="0" xr:uid="{F95124D6-1618-4885-BD83-24142E12C7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45" authorId="0" shapeId="0" xr:uid="{046FCF3F-2BC4-4F4F-97D5-AA5076A3C9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5" authorId="0" shapeId="0" xr:uid="{C53E7EA4-C1E0-408C-B02F-125AD22282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45" authorId="0" shapeId="0" xr:uid="{C572CA72-4EA4-4A76-AAED-7A36717EE4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5" authorId="0" shapeId="0" xr:uid="{B150205B-CAD2-4480-8CF6-9858048F17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5" authorId="0" shapeId="0" xr:uid="{CECADD3A-8736-4FCB-AE5E-DF09E367C7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45" authorId="0" shapeId="0" xr:uid="{E92FB120-9C7A-40A7-98D1-0BDE04BCEE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45" authorId="0" shapeId="0" xr:uid="{5C209A37-D06D-4F00-A88C-D2CB7BE51F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45" authorId="0" shapeId="0" xr:uid="{01902929-493D-438B-8768-19D01F88DC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5" authorId="0" shapeId="0" xr:uid="{71BCAA3B-4E33-4D78-AD7A-15ADD11DB3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45" authorId="0" shapeId="0" xr:uid="{94531639-E9CD-4BAD-B778-92CBFC951E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5" authorId="0" shapeId="0" xr:uid="{74BEBB72-AC70-4A9D-94D5-40E2CB2BBB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45" authorId="0" shapeId="0" xr:uid="{C5498B89-4DDC-49D8-8DCC-6BBE93EE35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45" authorId="0" shapeId="0" xr:uid="{3ED660AB-8B4D-4657-8660-1CB20DC67B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5" authorId="0" shapeId="0" xr:uid="{93BCFCCA-404E-4B0B-A6F9-20859F49E3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5" authorId="0" shapeId="0" xr:uid="{5F0F13E2-E81E-4A8D-A6C5-49D055B9BF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5" authorId="0" shapeId="0" xr:uid="{77865C9E-EC75-403C-A5EF-E4D27542B5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5" authorId="0" shapeId="0" xr:uid="{0A7AF0C1-7C91-42E6-BE76-3A91FAF8B1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5" authorId="0" shapeId="0" xr:uid="{629A8426-D24E-4DCC-B4C8-37E2213A3C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5" authorId="0" shapeId="0" xr:uid="{56FC439E-1175-4DA6-B5A6-8EDEBB34C2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5" authorId="0" shapeId="0" xr:uid="{3C1A2BD1-7A73-4CE4-B4AC-85F9EBE965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5" authorId="0" shapeId="0" xr:uid="{D68F847A-C21F-4D63-82E8-4531D49BBD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5" authorId="0" shapeId="0" xr:uid="{2A037E85-DDC6-4A88-929C-D29495E664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45" authorId="0" shapeId="0" xr:uid="{BD79B4D5-49AE-4499-971C-0FFEA89E32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5" authorId="0" shapeId="0" xr:uid="{7322D8EB-6B7B-451B-BB87-9E54306FB7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5" authorId="0" shapeId="0" xr:uid="{9757CABD-FC8E-43A6-9940-827D58E8C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45" authorId="0" shapeId="0" xr:uid="{51462528-CEC6-4C3D-B1B0-E519D8D6E4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45" authorId="0" shapeId="0" xr:uid="{ECE50492-092C-4306-A6AF-1F3A4CAB19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5" authorId="0" shapeId="0" xr:uid="{A51F2E84-10A1-4F94-9CE5-3CAA672920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45" authorId="0" shapeId="0" xr:uid="{169018BE-D6B6-43D8-ADCA-688B726497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5" authorId="0" shapeId="0" xr:uid="{499A8048-31FA-410C-8186-11FF103F7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5" authorId="0" shapeId="0" xr:uid="{E36E7115-8B93-42E3-B4F3-83584221C8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45" authorId="0" shapeId="0" xr:uid="{53424BA5-4E0A-4339-B249-DB97C47714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45" authorId="0" shapeId="0" xr:uid="{4C855ED5-0C14-4302-83A7-3101CD0853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5" authorId="0" shapeId="0" xr:uid="{CB222B23-D88A-4657-9A2C-EF8ED78085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45" authorId="0" shapeId="0" xr:uid="{63CA6BBF-79F6-48B4-A364-4659C98F44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5" authorId="0" shapeId="0" xr:uid="{3C9250D6-B7CA-40B3-8597-41B834DE01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5" authorId="0" shapeId="0" xr:uid="{D1512A61-6A8F-40F5-B8B5-B27CA33A0A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5" authorId="0" shapeId="0" xr:uid="{BB60FB10-437D-45E0-99E1-B02F9FE2C4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45" authorId="0" shapeId="0" xr:uid="{EF154096-573E-4A42-838A-F23B84F84A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5" authorId="0" shapeId="0" xr:uid="{FB6025D5-2374-4905-A6C7-9FBE1B154D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45" authorId="0" shapeId="0" xr:uid="{3E3836ED-0599-4E47-BF1F-199680ED7D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5" authorId="0" shapeId="0" xr:uid="{A19ABBBB-590B-420D-B1BF-E7FD0C8F13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5" authorId="0" shapeId="0" xr:uid="{3CBC22E8-6307-46C0-BB11-DE9A61B639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5" authorId="0" shapeId="0" xr:uid="{7A14C57A-7BC8-4044-9C0B-0BF95D596A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5" authorId="0" shapeId="0" xr:uid="{6FCBEBD9-6F72-44A7-8287-9E499C31F1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45" authorId="0" shapeId="0" xr:uid="{4FBDA28F-623E-4C2A-AAC4-B220D06698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46" authorId="0" shapeId="0" xr:uid="{A8FD0B07-7944-4025-9F36-006DD63FF5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46" authorId="0" shapeId="0" xr:uid="{AB09827E-1F4E-407B-911D-FE4ACC0DAB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6" authorId="0" shapeId="0" xr:uid="{C5EBEEC3-5582-4FD5-878B-2B13495E9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6" authorId="0" shapeId="0" xr:uid="{14423E83-A364-4DEE-A1BB-A1A1DE2F75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46" authorId="0" shapeId="0" xr:uid="{07B24F44-079C-4385-A227-DE17368C72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6" authorId="0" shapeId="0" xr:uid="{75E12042-0DEB-4D88-948F-A9CE5F5EE5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6" authorId="0" shapeId="0" xr:uid="{ECE70B27-B26A-4E1E-BC78-ACC7D75448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6" authorId="0" shapeId="0" xr:uid="{75D84C5B-F2F0-4E4D-956D-78CB84DFF1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46" authorId="0" shapeId="0" xr:uid="{FF0EB79D-6B28-4BFF-9F13-FF23B99482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6" authorId="0" shapeId="0" xr:uid="{2C9A9559-93D7-4464-8820-F44C56ADC2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6" authorId="0" shapeId="0" xr:uid="{7E2E09BD-0B6E-4E0C-955A-0F92882B9E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6" authorId="0" shapeId="0" xr:uid="{FBC04C82-C0F1-492A-B914-EDCC01042E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46" authorId="0" shapeId="0" xr:uid="{9C4E03F9-135B-4965-AC16-01CD347056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6" authorId="0" shapeId="0" xr:uid="{3351E47F-D18B-47DC-8A3A-8F90B01E9A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46" authorId="0" shapeId="0" xr:uid="{0ED3C16E-C801-4152-9925-A26DBB0805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46" authorId="0" shapeId="0" xr:uid="{6B6E1FB6-8416-4015-BF3A-A3519B26BB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6" authorId="0" shapeId="0" xr:uid="{8CFC4BBE-E024-4225-8F07-00F6FB5123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6" authorId="0" shapeId="0" xr:uid="{46BB4804-5BBC-48D7-ABFB-A13AAB5B9A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6" authorId="0" shapeId="0" xr:uid="{D301C1BA-C335-4C96-A340-66F30F9AA3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46" authorId="0" shapeId="0" xr:uid="{C43EA1E0-2E37-4E99-8188-C7CDE3E902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46" authorId="0" shapeId="0" xr:uid="{2B6C3050-57E0-4F34-A2F7-7F7EFE05E0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6" authorId="0" shapeId="0" xr:uid="{D1170D38-A1B7-4268-9CDA-FCCCA003C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46" authorId="0" shapeId="0" xr:uid="{65AC60E4-C2C5-4756-9124-FC964E5B7A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46" authorId="0" shapeId="0" xr:uid="{79FEA794-B6C4-4228-A66A-A44E00EC9F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6" authorId="0" shapeId="0" xr:uid="{885D89D6-F2FA-4969-BBA7-207C76ACC7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6" authorId="0" shapeId="0" xr:uid="{BE632120-9185-487D-B0CD-BF6A494DB0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46" authorId="0" shapeId="0" xr:uid="{E70E9C20-3B90-4DED-94B0-1238E49D18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6" authorId="0" shapeId="0" xr:uid="{18E4ADFF-CD6E-4291-92CC-92C859D8D1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46" authorId="0" shapeId="0" xr:uid="{14C01619-EEC0-432B-A8F4-03697BA6EA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6" authorId="0" shapeId="0" xr:uid="{90819CAC-EC91-416D-9255-A190447EDD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6" authorId="0" shapeId="0" xr:uid="{95033582-7F25-4FAA-A269-7D08432A95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6" authorId="0" shapeId="0" xr:uid="{73F4AC6E-B929-4989-A161-B93C864536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46" authorId="0" shapeId="0" xr:uid="{6D07919D-E8A6-4D6E-B010-BF08EFDDD6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6" authorId="0" shapeId="0" xr:uid="{83347C1B-8F86-466D-9FDC-6E1DA593192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46" authorId="0" shapeId="0" xr:uid="{7FF58442-2FE6-43CA-92D4-8775815AC0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6" authorId="0" shapeId="0" xr:uid="{4F1504B5-5832-461E-9C05-8B28016BE7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6" authorId="0" shapeId="0" xr:uid="{75EF5EBB-C485-4EEE-AA91-A1D43A299A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46" authorId="0" shapeId="0" xr:uid="{00275873-0349-4DEC-94AB-B5EB855141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6" authorId="0" shapeId="0" xr:uid="{4893CA61-EA7A-4787-A992-5144975DA7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6" authorId="0" shapeId="0" xr:uid="{1C69ED03-D1F7-4E1A-9BFE-A77402E3C5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6" authorId="0" shapeId="0" xr:uid="{7356D488-3047-40E4-A4E4-DBA784EF88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46" authorId="0" shapeId="0" xr:uid="{71781756-4EB1-4AC9-8F83-86A7D0A161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46" authorId="0" shapeId="0" xr:uid="{C26B93FD-773D-4299-983A-ABB8D3FC72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46" authorId="0" shapeId="0" xr:uid="{D762A6D9-FB0F-4454-A86C-19F0C5B87C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46" authorId="0" shapeId="0" xr:uid="{F4075B3E-6BF6-4330-B53D-1A2870B8D8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46" authorId="0" shapeId="0" xr:uid="{42C1D88E-1BDD-40C3-BA62-8DA565B786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6" authorId="0" shapeId="0" xr:uid="{F7F30DA3-BCF5-4DD5-AAA5-F6FE30090B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6" authorId="0" shapeId="0" xr:uid="{AAD71AAE-46AF-497B-8542-B386502E8B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46" authorId="0" shapeId="0" xr:uid="{9188AB6A-77B9-4829-A540-7C535D89AD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6" authorId="0" shapeId="0" xr:uid="{4B95B270-3703-49FA-B309-61D839CFFB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6" authorId="0" shapeId="0" xr:uid="{2CD9BF54-A4AE-405F-BC09-3B33A6A5EB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6" authorId="0" shapeId="0" xr:uid="{D6D06D25-8637-444B-A9FF-1B9BFDF77E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6" authorId="0" shapeId="0" xr:uid="{1A528898-5C20-44B0-96B4-8CD720C399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6" authorId="0" shapeId="0" xr:uid="{7CCCB1A7-1CD8-496B-BC6C-B715695F8C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46" authorId="0" shapeId="0" xr:uid="{F5D7A4B5-30CA-45FB-A88F-14339E155A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46" authorId="0" shapeId="0" xr:uid="{9E22D477-DE42-4045-80F4-89653D24A4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6" authorId="0" shapeId="0" xr:uid="{B9961BDF-30CA-480C-A7D0-FAB1BA58FE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6" authorId="0" shapeId="0" xr:uid="{71242577-4E3C-4E3D-9528-D75A0D5473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6" authorId="0" shapeId="0" xr:uid="{69178258-E843-41BE-84E1-C675D1ADC8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6" authorId="0" shapeId="0" xr:uid="{DB1B78EE-3A6D-4024-8093-AC10E44A23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6" authorId="0" shapeId="0" xr:uid="{F1EA451E-81FC-4D2B-84CF-98D4B38D6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46" authorId="0" shapeId="0" xr:uid="{03A2BCE3-8DBB-4FE0-82F1-0679884B58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46" authorId="0" shapeId="0" xr:uid="{DDC066AD-9EBE-4597-8C2B-C3D037C681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6" authorId="0" shapeId="0" xr:uid="{5146FEA3-87B7-4974-8800-8C35409750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46" authorId="0" shapeId="0" xr:uid="{8C51D6D1-8088-4574-86EF-A4F0EEB345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6" authorId="0" shapeId="0" xr:uid="{1417C9F4-5DA5-4B21-A774-560D67C4C0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6" authorId="0" shapeId="0" xr:uid="{79F845A1-8EEF-4BF1-B3AA-F9FA3D1DF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6" authorId="0" shapeId="0" xr:uid="{54110566-37E3-44B9-98DD-553C89CC69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46" authorId="0" shapeId="0" xr:uid="{D1BC6F51-0346-4817-9645-B9B61F8487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6" authorId="0" shapeId="0" xr:uid="{4FE73B25-D24C-4E45-8AA9-4E9C4E5010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46" authorId="0" shapeId="0" xr:uid="{21B9B16E-06BD-4B9F-9DFE-868DEF54E3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6" authorId="0" shapeId="0" xr:uid="{8EFFF334-87A9-4F1B-9970-62E86E8170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6" authorId="0" shapeId="0" xr:uid="{6476C9F2-A1A2-4A88-8721-8089873C5D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6" authorId="0" shapeId="0" xr:uid="{A2733734-847A-418F-9745-0008032D58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46" authorId="0" shapeId="0" xr:uid="{25878A89-2A96-44BB-8818-8222D26DBA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7" authorId="0" shapeId="0" xr:uid="{F1F41A80-7772-44BA-A3D1-38E5B869F7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47" authorId="0" shapeId="0" xr:uid="{2AC713E7-82D7-4F8C-B76B-88C158328A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47" authorId="0" shapeId="0" xr:uid="{CE392D5A-A44F-4F63-B31F-FFA8CAF36A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7" authorId="0" shapeId="0" xr:uid="{5A3FE398-4F8F-4304-9118-11840A4F90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47" authorId="0" shapeId="0" xr:uid="{A17203AF-D4A2-44A5-81CF-44E713F570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7" authorId="0" shapeId="0" xr:uid="{5DBC658C-B294-4B82-91C9-6D8DBA4D97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7" authorId="0" shapeId="0" xr:uid="{655A82B2-C451-426B-9705-097F7A3899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7" authorId="0" shapeId="0" xr:uid="{E2E2EB61-DE58-4F1F-BEAA-4F9444FFE5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7" authorId="0" shapeId="0" xr:uid="{3DD47785-3E2F-4364-A886-DF8341FEC0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7" authorId="0" shapeId="0" xr:uid="{90161A67-2A9D-4109-A27D-3C7AC9A929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47" authorId="0" shapeId="0" xr:uid="{3E873D3B-B052-45F9-9E36-4724F1803F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7" authorId="0" shapeId="0" xr:uid="{D2AA0475-1397-42D6-9798-A18FF52437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47" authorId="0" shapeId="0" xr:uid="{5AFDBD0C-2772-42B0-B72C-759030B9DE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47" authorId="0" shapeId="0" xr:uid="{37F895DB-5720-4B82-A021-0ED0864749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47" authorId="0" shapeId="0" xr:uid="{F75FB390-5E44-469C-A84C-EABA880318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7" authorId="0" shapeId="0" xr:uid="{89D34859-1E71-4972-AB55-5B6ECDB92D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47" authorId="0" shapeId="0" xr:uid="{238D2FB1-AB76-4835-B4FD-A5C74F2D43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47" authorId="0" shapeId="0" xr:uid="{E0D1E4C6-920A-4CE9-94A2-160E9A8138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47" authorId="0" shapeId="0" xr:uid="{B47FFC4C-0D93-47ED-8810-961CBB64FF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7" authorId="0" shapeId="0" xr:uid="{BCC5F707-423C-4CBC-B570-D4B6FEFF6A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7" authorId="0" shapeId="0" xr:uid="{EA70FC1A-004B-42A6-9F62-3F9A2299E1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7" authorId="0" shapeId="0" xr:uid="{7812F86B-69FE-4123-81F2-65FFBFD907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7" authorId="0" shapeId="0" xr:uid="{977437A8-1D30-4CD4-BB9D-F1556441E8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47" authorId="0" shapeId="0" xr:uid="{33EBA78C-45A0-4802-8922-3E7FC7ED58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47" authorId="0" shapeId="0" xr:uid="{27B7B472-55D0-4603-A35D-5DE28A7B26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7" authorId="0" shapeId="0" xr:uid="{E62F1B26-E011-4BEC-9957-1A73D0592A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7" authorId="0" shapeId="0" xr:uid="{89B23D3F-9AA9-4DDF-AD23-294F592FF7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7" authorId="0" shapeId="0" xr:uid="{FFF86A5D-B8B8-4DB8-89C3-FE5726AD02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7" authorId="0" shapeId="0" xr:uid="{45E31E79-F4F7-4677-9914-E04D7442FD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47" authorId="0" shapeId="0" xr:uid="{A93FB23E-AC25-47E9-9D63-B4F5155D4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47" authorId="0" shapeId="0" xr:uid="{185819DA-2A5F-499F-9DAC-CD8BE9B8CF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7" authorId="0" shapeId="0" xr:uid="{516ED9A1-1136-4614-90CD-23AE22DAC0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47" authorId="0" shapeId="0" xr:uid="{A1DE236C-0E08-4B2D-BF8C-1C76676751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7" authorId="0" shapeId="0" xr:uid="{807201F5-D5CE-4BB8-828E-C65C3424DE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47" authorId="0" shapeId="0" xr:uid="{568CDB68-4A3F-4BFE-9315-65700F0B4B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7" authorId="0" shapeId="0" xr:uid="{FA58A8E4-C7CD-4C1E-BB5F-C3DBC0F898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47" authorId="0" shapeId="0" xr:uid="{642E0402-D88E-49C7-B956-79824DCB8B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47" authorId="0" shapeId="0" xr:uid="{1B8033FB-C15A-4AA2-9DB8-97F1CDEC95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7" authorId="0" shapeId="0" xr:uid="{0FE20DF3-8B85-4D2B-9D85-51E3B2B129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47" authorId="0" shapeId="0" xr:uid="{8DA2A24C-535A-4415-B211-A2D95D9AD6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7" authorId="0" shapeId="0" xr:uid="{BF9913B9-7BAE-46C5-8E6F-51EC0D4CE9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47" authorId="0" shapeId="0" xr:uid="{155BE7FB-9F45-4575-A112-337F542B86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47" authorId="0" shapeId="0" xr:uid="{46F271DB-75AB-47F1-931E-D03465D8F4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7" authorId="0" shapeId="0" xr:uid="{C8DE9B2E-EB38-4E41-83D8-6AD8B2985E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7" authorId="0" shapeId="0" xr:uid="{C728261D-5707-41A6-8F55-B5492966D7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47" authorId="0" shapeId="0" xr:uid="{7AF4C33F-7ADC-4C4D-AA9A-203E8B4953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47" authorId="0" shapeId="0" xr:uid="{725810C5-0A98-4F06-B440-DF39E930C9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7" authorId="0" shapeId="0" xr:uid="{024911F6-9756-4A29-A76F-BD6AEBB314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7" authorId="0" shapeId="0" xr:uid="{A85802EC-0D1A-4713-8313-C12A3BEAFB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7" authorId="0" shapeId="0" xr:uid="{2BE0508F-FD24-47E5-9B35-FFEBA188FE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7" authorId="0" shapeId="0" xr:uid="{27E3FA84-0A0A-4BAF-9D91-3E9922C0A1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7" authorId="0" shapeId="0" xr:uid="{C1A1DEBD-E713-4CD2-A5F9-36C191B0B4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7" authorId="0" shapeId="0" xr:uid="{A4BFCDF4-73E5-4EC1-B578-7D2A4C076D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47" authorId="0" shapeId="0" xr:uid="{2D2327B7-EFF9-47E7-858F-DE61928A3E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47" authorId="0" shapeId="0" xr:uid="{ADF1B72D-75EB-4099-A0E9-C944A6D739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7" authorId="0" shapeId="0" xr:uid="{AE6E79C1-84DF-4E85-BF2F-F8AEF3B29B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47" authorId="0" shapeId="0" xr:uid="{35208C73-177B-459C-8046-869AA5DF6B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47" authorId="0" shapeId="0" xr:uid="{05FF202A-C419-4F4F-86DC-086486903D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7" authorId="0" shapeId="0" xr:uid="{BFECDB92-88B5-41D8-9D05-7339F37971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7" authorId="0" shapeId="0" xr:uid="{998F77AE-A2B4-491F-8D04-96C0EF3DA0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47" authorId="0" shapeId="0" xr:uid="{DE8C6C81-8C13-45A5-A577-AB7E11F11E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47" authorId="0" shapeId="0" xr:uid="{682EF0A2-2EAD-41E5-925F-A04A834C03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47" authorId="0" shapeId="0" xr:uid="{61357B77-97C8-4028-9B33-A830AA8517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7" authorId="0" shapeId="0" xr:uid="{5F55BA08-CDCF-4EE2-9E8E-89556D2F74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7" authorId="0" shapeId="0" xr:uid="{53528790-4917-44D1-92F5-89248E1399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7" authorId="0" shapeId="0" xr:uid="{689DF4C8-2E5C-40DF-AC8D-31580A0C82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7" authorId="0" shapeId="0" xr:uid="{4C5CD390-5893-4A11-B32F-4B6628FDB4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7" authorId="0" shapeId="0" xr:uid="{628160F5-FCEF-4159-BAA4-099787CD15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7" authorId="0" shapeId="0" xr:uid="{D8C41F00-E20D-4EF2-B232-41CC9A4AD1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7" authorId="0" shapeId="0" xr:uid="{5530AA2E-B604-4962-959E-39B5F0F1FA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47" authorId="0" shapeId="0" xr:uid="{A986C5E0-2A5D-401B-91F1-1FACDED0D0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7" authorId="0" shapeId="0" xr:uid="{3798073F-832E-49E6-952E-63C2FC7DCB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47" authorId="0" shapeId="0" xr:uid="{9FD7336F-51F9-42A3-B543-89665B4C05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7" authorId="0" shapeId="0" xr:uid="{1BEDD04D-BB00-479C-B498-1059987D9E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7" authorId="0" shapeId="0" xr:uid="{68020C88-4A57-4ABA-A4A3-46D8ECE692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7" authorId="0" shapeId="0" xr:uid="{15AB933E-676A-411D-AC24-529C277D67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7" authorId="0" shapeId="0" xr:uid="{258059BC-B041-4A07-BE22-FA32F96506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47" authorId="0" shapeId="0" xr:uid="{9068924F-F7D2-4393-8AAC-E0958AE2FE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7" authorId="0" shapeId="0" xr:uid="{B83E743F-B58D-4A5C-BCF7-AEA14D0B84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47" authorId="0" shapeId="0" xr:uid="{D8ABB9A5-A11C-4438-8ED7-ACEED53178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7" authorId="0" shapeId="0" xr:uid="{3999C706-DEB2-4D1F-8055-7857C2AD57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47" authorId="0" shapeId="0" xr:uid="{50EBCB29-A8CA-4420-945A-3D80C69D1A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7" authorId="0" shapeId="0" xr:uid="{1393B04A-2056-4331-8000-9BED9EAB2A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47" authorId="0" shapeId="0" xr:uid="{05908FF7-31AC-45C8-94B4-947B409E72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7" authorId="0" shapeId="0" xr:uid="{3C20D1FF-5E51-4431-91A6-077126CF67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7" authorId="0" shapeId="0" xr:uid="{D6DDD036-A799-4F25-8695-81EB6391A8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7" authorId="0" shapeId="0" xr:uid="{763CBD52-7681-4054-81BC-76EBFA722A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7" authorId="0" shapeId="0" xr:uid="{92E9CFF0-CD27-469A-BFB1-1C15A18E3A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47" authorId="0" shapeId="0" xr:uid="{C79F84FA-39BA-4B75-874E-4019F167E4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47" authorId="0" shapeId="0" xr:uid="{4A60439B-30DF-46EC-851D-89079FA5BC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47" authorId="0" shapeId="0" xr:uid="{4F1D2D68-5239-482C-902A-CAD9E1F4D0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7" authorId="0" shapeId="0" xr:uid="{CC94C9DE-2678-466B-821E-73189486BF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7" authorId="0" shapeId="0" xr:uid="{D4D28303-EB2A-4BAE-ACBA-42FFCB6291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7" authorId="0" shapeId="0" xr:uid="{322E38F4-9D5F-4470-9B4F-4BFFC19C94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7" authorId="0" shapeId="0" xr:uid="{04DA1606-2BC6-41FF-A6CB-4C7F6A6071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8" authorId="0" shapeId="0" xr:uid="{3B7E34DE-A502-4B80-8B62-53FDA08342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48" authorId="0" shapeId="0" xr:uid="{FA0F17F7-A072-4E76-ABF0-BB1AF5C2E4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8" authorId="0" shapeId="0" xr:uid="{E99E8D70-5540-4FDB-A66B-21D986F151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8" authorId="0" shapeId="0" xr:uid="{DAD028B9-372A-4CD2-B5D3-CCA9280D97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48" authorId="0" shapeId="0" xr:uid="{3FEEE2BA-F66B-409E-B5B6-07BC721D11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8" authorId="0" shapeId="0" xr:uid="{17B5D468-0483-4C8B-A6E1-F88ABFAC4F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8" authorId="0" shapeId="0" xr:uid="{909B258E-9C05-4337-9E68-35DE7F82CA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8" authorId="0" shapeId="0" xr:uid="{4C40682C-1066-41EA-933A-5E1A542F0C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8" authorId="0" shapeId="0" xr:uid="{609CB5F0-68DC-49EA-9508-3325A469D6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8" authorId="0" shapeId="0" xr:uid="{4B138F7A-6FC4-44ED-A2F2-A44A58B1A3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8" authorId="0" shapeId="0" xr:uid="{48EE7C34-566F-4316-84C4-F7F4313C19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48" authorId="0" shapeId="0" xr:uid="{5A58623C-9243-465F-B5CF-9713019793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8" authorId="0" shapeId="0" xr:uid="{0DA206AE-E52A-46F6-8D25-1555D48FF7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48" authorId="0" shapeId="0" xr:uid="{BA121A2E-15C8-4256-857B-CA84B2F0CB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48" authorId="0" shapeId="0" xr:uid="{B5623C14-9493-432F-84D4-104E557275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48" authorId="0" shapeId="0" xr:uid="{22933EE0-09F2-493D-9873-49A6B3A7AF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8" authorId="0" shapeId="0" xr:uid="{F12EE303-5E62-4866-A65A-775D7CD5FC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48" authorId="0" shapeId="0" xr:uid="{793965BB-48CB-4A7D-AE3E-9890F2632F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48" authorId="0" shapeId="0" xr:uid="{7D37C4BE-0CFE-4C7E-8774-176BD485BD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48" authorId="0" shapeId="0" xr:uid="{31E63166-AB53-4B05-9301-B7592BC580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8" authorId="0" shapeId="0" xr:uid="{37682EC6-AB01-490C-8EED-7A15465096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8" authorId="0" shapeId="0" xr:uid="{EDBEA0D6-E37B-4FCF-8A93-1E726FB559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48" authorId="0" shapeId="0" xr:uid="{25629E63-4511-4431-BC61-9D21FB67B1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8" authorId="0" shapeId="0" xr:uid="{8B8A28FB-516A-434B-94CE-D6A7E56EF2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8" authorId="0" shapeId="0" xr:uid="{C88DDFE6-5BD6-4DDF-B054-1027C34162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48" authorId="0" shapeId="0" xr:uid="{52A9B949-1D7C-48FD-99F3-5F89F40860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8" authorId="0" shapeId="0" xr:uid="{EFFE3209-595D-4464-B583-D93717EA67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48" authorId="0" shapeId="0" xr:uid="{CC72DABE-99E2-4BB5-B89A-CE9B4D606C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48" authorId="0" shapeId="0" xr:uid="{C3755954-C469-4BE5-B5AD-668D22989F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8" authorId="0" shapeId="0" xr:uid="{8440EE2E-32CC-4634-BB71-118DD7255C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8" authorId="0" shapeId="0" xr:uid="{C9FA85DD-7B4A-4896-9853-B3749E65AC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8" authorId="0" shapeId="0" xr:uid="{D78B6DDA-F077-46D3-A887-DEAFF7833D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48" authorId="0" shapeId="0" xr:uid="{FD2B316C-B015-4F0A-BFC2-BF8BDD1BED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48" authorId="0" shapeId="0" xr:uid="{A6558F4C-2449-41F3-B868-CE627A93D5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48" authorId="0" shapeId="0" xr:uid="{465B2459-7AFE-4B8D-B450-36FE6790E0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48" authorId="0" shapeId="0" xr:uid="{C257464B-7AF6-417E-A33B-BCB64CE765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48" authorId="0" shapeId="0" xr:uid="{00EB9E09-AE0E-4BBF-A59A-BB0D78A295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8" authorId="0" shapeId="0" xr:uid="{968B0F80-FB8B-40F8-8A75-DF484E4489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48" authorId="0" shapeId="0" xr:uid="{CC2923B1-71A6-47F9-A7F7-1157F026F4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48" authorId="0" shapeId="0" xr:uid="{D5831897-BA93-429F-BE8B-0DBDDD6DF7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8" authorId="0" shapeId="0" xr:uid="{D82ABE74-09DC-4D53-A04F-8FFE08FAB4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8" authorId="0" shapeId="0" xr:uid="{681001F5-1FF8-4A50-AAAC-B36372D351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48" authorId="0" shapeId="0" xr:uid="{E979FA3F-7A41-4ECD-876F-B72464CDA2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48" authorId="0" shapeId="0" xr:uid="{92C74FEB-C9DF-4C5D-9D9B-DEBE2478B7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48" authorId="0" shapeId="0" xr:uid="{787A0657-8FCE-4711-A017-4B93A117CE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8" authorId="0" shapeId="0" xr:uid="{51CCD88F-F98A-439D-A10E-D906A58AC5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8" authorId="0" shapeId="0" xr:uid="{8DAB0E53-D09D-4DD2-A7DB-C40AA46587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8" authorId="0" shapeId="0" xr:uid="{686ADDFC-082E-433D-B0F8-01328B7AFF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48" authorId="0" shapeId="0" xr:uid="{B9057EE3-9A15-4080-8941-6856B7A6A9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48" authorId="0" shapeId="0" xr:uid="{60F5E68B-AD07-4082-98F6-120084C370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48" authorId="0" shapeId="0" xr:uid="{36650E6C-51D8-4F7C-8160-556DB9AC3A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48" authorId="0" shapeId="0" xr:uid="{1DC8A4B0-8A27-4DC6-B318-11D23EDB21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8" authorId="0" shapeId="0" xr:uid="{28196FEE-8BAB-4796-9138-9C7535CE69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8" authorId="0" shapeId="0" xr:uid="{3AD11B6E-9DF6-4A22-B8CD-25E6764012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48" authorId="0" shapeId="0" xr:uid="{2DEE00E2-60BF-4895-8555-2969B3B823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48" authorId="0" shapeId="0" xr:uid="{2C3134ED-C270-4756-8BA7-CAA18EBF11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48" authorId="0" shapeId="0" xr:uid="{E3C90BD9-0A17-41D4-ADAE-1ED29D045D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8" authorId="0" shapeId="0" xr:uid="{4C5FF32F-1ACF-4654-B919-8825494790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8" authorId="0" shapeId="0" xr:uid="{90714BF2-8DD8-465B-9E09-1111F940E6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8" authorId="0" shapeId="0" xr:uid="{E3D8D1C9-F317-4879-A65E-46E60BF042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48" authorId="0" shapeId="0" xr:uid="{31B3491D-9660-4031-B4AD-0C4E74EB04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48" authorId="0" shapeId="0" xr:uid="{D6620B86-A915-4D24-88CC-2B1E63F281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48" authorId="0" shapeId="0" xr:uid="{01F31185-DB2D-4F55-A453-A4E3E0482F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8" authorId="0" shapeId="0" xr:uid="{AC11D836-4581-494D-9F87-4CE5924854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48" authorId="0" shapeId="0" xr:uid="{41DABDF1-4C3D-4238-BFEF-F4BAB238AD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48" authorId="0" shapeId="0" xr:uid="{6A60B850-ED2A-45B9-9547-CDCEB430AE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8" authorId="0" shapeId="0" xr:uid="{364A1842-4055-4DCA-963F-FF615B6E3A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48" authorId="0" shapeId="0" xr:uid="{80FFC94E-5908-4B34-8B22-D3A161D444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48" authorId="0" shapeId="0" xr:uid="{E1E98B9B-B2E9-4FC5-BA29-B530E2C9E1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48" authorId="0" shapeId="0" xr:uid="{51259F7F-517C-4A20-85BE-31188A1E32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8" authorId="0" shapeId="0" xr:uid="{884E0DB8-E55F-4CC4-8769-F6D835F93A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48" authorId="0" shapeId="0" xr:uid="{B71F4ECE-6EA6-4D15-8313-914042B86B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48" authorId="0" shapeId="0" xr:uid="{9B2C0DBB-AA7E-45F4-9835-523BA4020E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48" authorId="0" shapeId="0" xr:uid="{3A305DC8-0639-4A58-9BAF-D9DEAEC6C3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48" authorId="0" shapeId="0" xr:uid="{E05F95F6-9E0F-4189-9A5C-0DEB277820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8" authorId="0" shapeId="0" xr:uid="{DD7DC0E2-E0DC-4B39-9B9A-6136845933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8" authorId="0" shapeId="0" xr:uid="{0F0CBF3F-8460-4894-8ED7-A794EC5020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8" authorId="0" shapeId="0" xr:uid="{BF7519DF-CC8A-43F3-81C2-3472E30DB6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48" authorId="0" shapeId="0" xr:uid="{3AF1FF76-AC3E-41EA-BE7F-B9A56B7EC5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8" authorId="0" shapeId="0" xr:uid="{F672112B-F83B-4B41-A6AC-F0C847464D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8" authorId="0" shapeId="0" xr:uid="{44A012DC-5DD9-4A29-8AEF-5F607FE2C5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8" authorId="0" shapeId="0" xr:uid="{CD5F1775-8DB6-4339-96ED-23A84EB4BB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8" authorId="0" shapeId="0" xr:uid="{5172F063-45B1-4599-89ED-0A688DFC9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48" authorId="0" shapeId="0" xr:uid="{09E273C2-C2AB-4C3D-A865-87194E1570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48" authorId="0" shapeId="0" xr:uid="{D1239044-4793-4160-BB6F-17095405C3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8" authorId="0" shapeId="0" xr:uid="{693B4751-5B90-4E41-890E-FA375442FB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8" authorId="0" shapeId="0" xr:uid="{4E006BF2-074F-4EB6-B415-76675ECA47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8" authorId="0" shapeId="0" xr:uid="{7ECA7F68-9595-46CC-A7EF-D448FB90BD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48" authorId="0" shapeId="0" xr:uid="{A4CF3D57-326F-40A3-A1DD-25D09D589B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8" authorId="0" shapeId="0" xr:uid="{3EECCA90-6C0C-43D0-BFDC-F6606BE4DA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48" authorId="0" shapeId="0" xr:uid="{1DD36FC9-3660-41A9-A62A-34E42ED9E5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8" authorId="0" shapeId="0" xr:uid="{3226AD4F-EB97-4073-B7EA-9D20A6CFF1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8" authorId="0" shapeId="0" xr:uid="{35C7B639-2F90-4D30-A465-2F95816F39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48" authorId="0" shapeId="0" xr:uid="{9E400B4B-226F-4D91-9527-94950EC67A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48" authorId="0" shapeId="0" xr:uid="{42805BCE-ACCF-4FD1-961E-83A332AFE8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8" authorId="0" shapeId="0" xr:uid="{3F7820BF-1D82-4CBF-9B9A-57B423E5B1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48" authorId="0" shapeId="0" xr:uid="{6CD13F99-5EFF-42FD-ABB9-5A1902B24F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8" authorId="0" shapeId="0" xr:uid="{524529F9-B767-49DA-9A22-529041B57F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8" authorId="0" shapeId="0" xr:uid="{00024CB1-B180-4E51-80F0-4CA706846D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8" authorId="0" shapeId="0" xr:uid="{101F2A39-5677-4327-B8BC-358A43BB47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8" authorId="0" shapeId="0" xr:uid="{D6822509-67BB-4C5B-8441-4E9D6A5692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8" authorId="0" shapeId="0" xr:uid="{1FE31467-5070-46BE-AC62-EC9FB5DFB2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48" authorId="0" shapeId="0" xr:uid="{D6D2C203-FFC1-4493-8282-03F6D16025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48" authorId="0" shapeId="0" xr:uid="{415F7304-E2A0-4689-9EB8-A9DFE9B919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8" authorId="0" shapeId="0" xr:uid="{151ACBFC-55DA-4ED6-8F3F-2E9B4A97F0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48" authorId="0" shapeId="0" xr:uid="{4A0D4574-E5AD-441D-8829-979A23A577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48" authorId="0" shapeId="0" xr:uid="{1B336E60-A65E-41B8-8374-2BBC317E04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48" authorId="0" shapeId="0" xr:uid="{857E4DB5-3AA8-4646-BBB2-D3F601900E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49" authorId="0" shapeId="0" xr:uid="{D6FCDE7B-AB6A-497C-8C53-B683280F48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49" authorId="0" shapeId="0" xr:uid="{33A0E26B-0CAC-407D-860C-CB2366B8D9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49" authorId="0" shapeId="0" xr:uid="{EEAFED1B-EDFB-4E35-AEF9-2BD18D3BBD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9" authorId="0" shapeId="0" xr:uid="{4CAE62DE-7A2E-47AA-878E-F066C16962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49" authorId="0" shapeId="0" xr:uid="{1C09AFFB-25FC-4CED-92F1-3E22D83A96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9" authorId="0" shapeId="0" xr:uid="{35A0F4E1-601F-4310-AE2E-96D5D452DC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49" authorId="0" shapeId="0" xr:uid="{9C2877CF-6809-4F46-83D9-FECD8975BA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9" authorId="0" shapeId="0" xr:uid="{CC599F84-0DFD-4FCE-B150-61A692A6AF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49" authorId="0" shapeId="0" xr:uid="{2F550BCE-3E05-4668-8829-4D1E3E2856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49" authorId="0" shapeId="0" xr:uid="{633EEC1E-4DBB-49AF-A71F-07BA62C16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49" authorId="0" shapeId="0" xr:uid="{4463ADA3-591B-43D1-B48D-9BF80291CB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49" authorId="0" shapeId="0" xr:uid="{72DF75A4-FC8D-4693-B665-383917DD56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49" authorId="0" shapeId="0" xr:uid="{58A859D0-D11A-40AC-A516-2C594C937E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49" authorId="0" shapeId="0" xr:uid="{19A67826-D9FC-4D50-B657-7CAF370C7E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9" authorId="0" shapeId="0" xr:uid="{D257707F-FC35-4F9A-A7FF-B77AFBE77C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49" authorId="0" shapeId="0" xr:uid="{EA34E7C0-E3AB-4293-921E-CE04AAC61A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49" authorId="0" shapeId="0" xr:uid="{7600225E-CBD0-4F31-A7B1-31ED7C3336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9" authorId="0" shapeId="0" xr:uid="{8698C8E3-1879-44B7-BF4F-FE7E12A1C9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49" authorId="0" shapeId="0" xr:uid="{8F4EDA6C-C00C-4181-A31E-D36E969FFE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49" authorId="0" shapeId="0" xr:uid="{D446050A-912A-47A4-8BFF-500B64F821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49" authorId="0" shapeId="0" xr:uid="{5717FEAB-26FC-495F-8927-FFF0A89021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49" authorId="0" shapeId="0" xr:uid="{E1F5258E-6FD8-4A63-A6DF-8F86E699F0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9" authorId="0" shapeId="0" xr:uid="{945860DA-D690-47B1-9D22-80BDD2D73A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9" authorId="0" shapeId="0" xr:uid="{BB00120E-5BB1-4582-9063-79CAB66C30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9" authorId="0" shapeId="0" xr:uid="{B6180A78-0E1D-462A-97A9-5F653B1559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49" authorId="0" shapeId="0" xr:uid="{2BC6033D-2A0E-451C-852B-A11FEFEFC4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49" authorId="0" shapeId="0" xr:uid="{62BA27CC-AD3A-4489-90B9-73A9AD3246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49" authorId="0" shapeId="0" xr:uid="{9CCD52B2-0D2E-4B8D-9DD1-B674703959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9" authorId="0" shapeId="0" xr:uid="{92634709-08EE-4E7F-97BF-CA7A18ECBA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49" authorId="0" shapeId="0" xr:uid="{86484B59-6EA8-4792-A2F5-1520E77122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49" authorId="0" shapeId="0" xr:uid="{7FDBCBE2-FA5F-40AE-B75B-6A3B391CDD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49" authorId="0" shapeId="0" xr:uid="{10F98087-FE14-4B81-A295-94358BB164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9" authorId="0" shapeId="0" xr:uid="{34707FF9-8F7C-4C3F-9561-69701C8831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9" authorId="0" shapeId="0" xr:uid="{1ABAB8D6-4C7E-424A-B7E5-2A4C56E038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49" authorId="0" shapeId="0" xr:uid="{B89B2D62-F94E-4392-9A8C-5B0E3E0E16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49" authorId="0" shapeId="0" xr:uid="{411C444E-B95F-4C38-B009-5AF6165C9E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9" authorId="0" shapeId="0" xr:uid="{5219F473-4FA6-40ED-86F8-F44DAA59B6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49" authorId="0" shapeId="0" xr:uid="{9A6B8ACA-6558-4AFE-8AF7-627ECAC0C2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9" authorId="0" shapeId="0" xr:uid="{7FAA147D-7353-4AC6-9BAB-61C22A4323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9" authorId="0" shapeId="0" xr:uid="{6B5EA7AB-2560-4E58-A603-987BA5A737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49" authorId="0" shapeId="0" xr:uid="{613C03B8-A74F-4B08-AFEA-56FF8180AB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49" authorId="0" shapeId="0" xr:uid="{608E2495-A00D-497C-9465-6346132A01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49" authorId="0" shapeId="0" xr:uid="{1630154D-7CAF-4540-B100-162ECFDD2C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9" authorId="0" shapeId="0" xr:uid="{76B71770-D6DF-4C10-BD08-818AA5FBF0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9" authorId="0" shapeId="0" xr:uid="{EEC224E5-C26F-416C-B898-A552DDACED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9" authorId="0" shapeId="0" xr:uid="{B0C79E15-175C-420B-A872-318EEFB13D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49" authorId="0" shapeId="0" xr:uid="{099A68E9-B11C-4F3C-A5DC-ACDB15EE9F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9" authorId="0" shapeId="0" xr:uid="{14C54961-A83A-4716-BF5D-886377E342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9" authorId="0" shapeId="0" xr:uid="{FEC1883C-51E3-41AD-AF42-01FF8EA4E2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49" authorId="0" shapeId="0" xr:uid="{D6895C22-FA25-49A6-A35F-2D4AC9953D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49" authorId="0" shapeId="0" xr:uid="{531F52C0-6231-4EFB-8F26-2E3D7D904E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49" authorId="0" shapeId="0" xr:uid="{88468E12-64B3-4282-A66B-2E0F402659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9" authorId="0" shapeId="0" xr:uid="{78608C22-69CE-4453-8A92-C36F167882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9" authorId="0" shapeId="0" xr:uid="{BAAE90A3-7AAA-4E32-A09F-362A912F24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49" authorId="0" shapeId="0" xr:uid="{AC16B487-D67C-40FF-9FDF-90131319FE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9" authorId="0" shapeId="0" xr:uid="{50843BCC-F08A-4D35-A9E1-4242C107F8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9" authorId="0" shapeId="0" xr:uid="{75B0DD9A-ADFC-4A1F-A994-425F484EDB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49" authorId="0" shapeId="0" xr:uid="{A77BFEA6-5CCB-4EE8-8437-6717F2BDF3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9" authorId="0" shapeId="0" xr:uid="{93D516AC-09AE-49D4-88B9-081EC77ED3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9" authorId="0" shapeId="0" xr:uid="{BF1EBD5B-2490-48EE-AB5D-89F6670D5E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49" authorId="0" shapeId="0" xr:uid="{5402BFCD-A1D9-48A4-9DD6-C6FA71B572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49" authorId="0" shapeId="0" xr:uid="{991FA086-856D-4491-B198-FA418D3D5E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9" authorId="0" shapeId="0" xr:uid="{A9B69554-54FE-4E4E-AC1F-9988E52D1E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49" authorId="0" shapeId="0" xr:uid="{EBE25E1C-FBF4-447C-80D5-BAB6AEB2A3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49" authorId="0" shapeId="0" xr:uid="{A52FDE87-E3E0-4C37-A0D8-90A1244B82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49" authorId="0" shapeId="0" xr:uid="{0046B106-3EF7-4AAF-A1F6-CE58FF4400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49" authorId="0" shapeId="0" xr:uid="{25EBE04E-9C10-4123-8B58-368EA62DF3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49" authorId="0" shapeId="0" xr:uid="{8762B624-4761-48EA-997C-A97EE9BB0D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49" authorId="0" shapeId="0" xr:uid="{85D92AAC-8BF5-4BA7-BE40-D3DBCBFD7B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49" authorId="0" shapeId="0" xr:uid="{16544644-FAB9-4F16-8179-63BE005CBB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9" authorId="0" shapeId="0" xr:uid="{FD078B37-AA0C-4EDF-BEA7-B653E47C01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9" authorId="0" shapeId="0" xr:uid="{25DE4431-C817-4950-B917-FC83B392B5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9" authorId="0" shapeId="0" xr:uid="{C7C2B403-3813-4293-A147-2A9365615F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9" authorId="0" shapeId="0" xr:uid="{D3BAD3F5-C668-4ED7-933D-ED882F023D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9" authorId="0" shapeId="0" xr:uid="{A34C33D7-BA39-4B0F-B374-E885F396C1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49" authorId="0" shapeId="0" xr:uid="{84EE5532-58BC-4FFC-9445-9B15FF24F7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9" authorId="0" shapeId="0" xr:uid="{0E446E12-F395-488B-B66B-0800D830E2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49" authorId="0" shapeId="0" xr:uid="{488487BA-AC7A-4B24-AECF-6C197BA996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9" authorId="0" shapeId="0" xr:uid="{B5AB104B-AD47-4378-8AF1-DF07D65332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49" authorId="0" shapeId="0" xr:uid="{DDDDFF2B-B34D-49B7-8158-C57565A6DE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9" authorId="0" shapeId="0" xr:uid="{3934B9BE-8D1D-4A1D-9662-85C6FA4F4F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9" authorId="0" shapeId="0" xr:uid="{EAAF8999-5F10-4F71-8F91-90406B068F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49" authorId="0" shapeId="0" xr:uid="{24E48E22-74C2-46F1-A772-13561C7E0A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49" authorId="0" shapeId="0" xr:uid="{3434316A-2241-44D7-AFF7-705D57BCEF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49" authorId="0" shapeId="0" xr:uid="{1E7D51D9-F3FC-472B-A1E1-763F975437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9" authorId="0" shapeId="0" xr:uid="{1DF39FAB-0461-484F-B555-BB5F049F1B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49" authorId="0" shapeId="0" xr:uid="{05A7467F-A526-40D8-962B-8222A8CAE8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9" authorId="0" shapeId="0" xr:uid="{26E97481-6204-457E-A381-C661F2CBA5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9" authorId="0" shapeId="0" xr:uid="{6EE267A9-C53F-4D57-BC8C-A181015BBC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9" authorId="0" shapeId="0" xr:uid="{FE724189-06A1-4C55-96DF-A1CFBAEF37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9" authorId="0" shapeId="0" xr:uid="{CC04F32E-4543-4A82-B58B-AC3157BB4D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49" authorId="0" shapeId="0" xr:uid="{45C28B01-00A4-4A1B-A35D-5D8DEC54EF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49" authorId="0" shapeId="0" xr:uid="{080C409C-C888-4099-9559-972D2DBF00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9" authorId="0" shapeId="0" xr:uid="{121E7B1A-A950-4C14-A4AB-893E3FFC82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49" authorId="0" shapeId="0" xr:uid="{9FE4EB84-ED92-42F2-83B8-B2DA0DEC54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9" authorId="0" shapeId="0" xr:uid="{E44DAC00-8DFC-4F39-8975-19003A19DD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9" authorId="0" shapeId="0" xr:uid="{56D2FE6C-A555-4DF3-A276-E95D1BFBC1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9" authorId="0" shapeId="0" xr:uid="{11F9D41C-DDA0-41C0-9B21-5365D57413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49" authorId="0" shapeId="0" xr:uid="{6852656E-AE90-48B0-B087-BCC2B1B339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0" authorId="0" shapeId="0" xr:uid="{AB18206F-5A11-49A3-8BDA-3D446DFF5C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0" authorId="0" shapeId="0" xr:uid="{8C80B4A2-F365-4E46-89AF-C770768D71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0" authorId="0" shapeId="0" xr:uid="{B2EC4342-EE64-4A1D-9E86-96FEBDC544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0" authorId="0" shapeId="0" xr:uid="{7A3308B9-E55A-4505-9060-01014FBB6D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0" authorId="0" shapeId="0" xr:uid="{EB3F65F2-AACD-4CBF-A1A0-D3875249A0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50" authorId="0" shapeId="0" xr:uid="{20689F2C-907A-46BF-B27C-9559B8B3A2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0" authorId="0" shapeId="0" xr:uid="{45C0F4AB-DB2A-4AB3-BC96-7B58E1D7AD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50" authorId="0" shapeId="0" xr:uid="{4FA1926A-342E-4726-9264-B72EB0591C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50" authorId="0" shapeId="0" xr:uid="{9D6E9B52-17E0-4E72-8EA3-101558A63D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0" authorId="0" shapeId="0" xr:uid="{AC555D22-2138-4CEC-A9E4-53116C5FC7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0" authorId="0" shapeId="0" xr:uid="{AFF4DAA3-29E3-43E6-97B9-51B4707295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0" authorId="0" shapeId="0" xr:uid="{13F67FEA-DD96-429B-AE13-2A73A3E7D2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0" authorId="0" shapeId="0" xr:uid="{A1B3A7E7-A552-456C-A8C2-D2AB452640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0" authorId="0" shapeId="0" xr:uid="{9B7A9822-0237-453E-925D-7DEAD45A1F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0" authorId="0" shapeId="0" xr:uid="{E36A4CB5-82BB-4D0E-93E3-58C99B3EFA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0" authorId="0" shapeId="0" xr:uid="{7AD3A776-4AAD-48FB-9341-B9EAF0894E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0" authorId="0" shapeId="0" xr:uid="{C9C14454-1F8D-4D4E-A668-08C169F0BE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0" authorId="0" shapeId="0" xr:uid="{4837789B-F0D3-4BBA-8CEA-C209558B35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0" authorId="0" shapeId="0" xr:uid="{41AC0A02-986B-466C-A56D-493CE9FE69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0" authorId="0" shapeId="0" xr:uid="{EB048B61-7350-4D79-81AB-3C97BEE68A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0" authorId="0" shapeId="0" xr:uid="{1227B012-44BF-45F6-9FD0-A3CB1BCBCF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50" authorId="0" shapeId="0" xr:uid="{5D3BDDD9-5A55-4B5A-A695-D3FB3C2FB5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0" authorId="0" shapeId="0" xr:uid="{83B506D1-570C-4768-9B34-05CFEAB63B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50" authorId="0" shapeId="0" xr:uid="{E759185D-C204-4CE3-A30A-F0F1106F17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50" authorId="0" shapeId="0" xr:uid="{853247EB-4C9E-43AA-8EF6-49E22E9F6B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0" authorId="0" shapeId="0" xr:uid="{3FDFBBDF-0069-4DAA-B847-996E853724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0" authorId="0" shapeId="0" xr:uid="{2653AE2B-0815-4CE7-939F-64DED44B73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0" authorId="0" shapeId="0" xr:uid="{2AE88040-4B8D-4B4C-829F-5EB1853E3B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0" authorId="0" shapeId="0" xr:uid="{F7D21D31-A9D5-4A2A-BC0F-B566CFE137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0" authorId="0" shapeId="0" xr:uid="{F3FF53DF-9C4E-4F0E-94B5-086BEF5472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0" authorId="0" shapeId="0" xr:uid="{3469F564-AC94-402D-BF85-A926F99BD4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0" authorId="0" shapeId="0" xr:uid="{D585C5B8-C548-4CFD-B18D-4E8DCDF37F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0" authorId="0" shapeId="0" xr:uid="{C9425162-1A6E-4913-BA07-C10A7BA765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0" authorId="0" shapeId="0" xr:uid="{2B8D710D-7E8F-4BC4-AAE5-465CCAFCDB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0" authorId="0" shapeId="0" xr:uid="{A91EB74A-7A66-4180-B765-4A6B69B05F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50" authorId="0" shapeId="0" xr:uid="{2D438D10-BE66-4791-B212-25A01D1397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0" authorId="0" shapeId="0" xr:uid="{AC00AC89-22E0-4E46-909C-E8892983DB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0" authorId="0" shapeId="0" xr:uid="{56A726CB-3E5B-434B-945B-3D2532E20C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0" authorId="0" shapeId="0" xr:uid="{294CD9A7-FDA1-48F7-97E9-AF379371CE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0" authorId="0" shapeId="0" xr:uid="{47D93E4C-BF64-4E97-9C36-E0C87E26DD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0" authorId="0" shapeId="0" xr:uid="{8571F620-817B-4013-9A0A-E9C62F026E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0" authorId="0" shapeId="0" xr:uid="{A1BB6FF5-A3CD-45C4-9940-334E816BB1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0" authorId="0" shapeId="0" xr:uid="{3FD46037-A225-40C6-90D0-1DBAD83998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50" authorId="0" shapeId="0" xr:uid="{8022F6E8-2758-4EF4-BDBD-8C3C609774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0" authorId="0" shapeId="0" xr:uid="{554D7298-A461-4C11-9B5F-00896ABBAC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0" authorId="0" shapeId="0" xr:uid="{49B16BB0-C9F3-4DFE-A5D2-2702D965BE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0" authorId="0" shapeId="0" xr:uid="{F3F755F5-7ADA-42EA-852C-D0A8C1C32B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0" authorId="0" shapeId="0" xr:uid="{85F888B4-3DAA-44D3-B93A-8ED772ACD3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0" authorId="0" shapeId="0" xr:uid="{E18C917F-8483-44F6-B684-EBF4CD1E01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50" authorId="0" shapeId="0" xr:uid="{21773D7A-94AA-4447-BF7B-A06C78C417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0" authorId="0" shapeId="0" xr:uid="{74B04117-8330-4174-A906-0E3242FC44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50" authorId="0" shapeId="0" xr:uid="{BD26878A-C25D-49C1-839D-24CFBB6A15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0" authorId="0" shapeId="0" xr:uid="{89B3C0FB-3314-4535-B085-1C0AFEB2A4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0" authorId="0" shapeId="0" xr:uid="{25D66F45-F801-4A5C-B0C0-5D3F4FBDB8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0" authorId="0" shapeId="0" xr:uid="{49E3B018-BC09-4D23-BB6C-28CA3D8D1A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0" authorId="0" shapeId="0" xr:uid="{7920AC86-E2CE-4098-AE8A-13313933A4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0" authorId="0" shapeId="0" xr:uid="{EFDFA9CF-0CCF-49F1-8866-0658B99EEF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0" authorId="0" shapeId="0" xr:uid="{E416CABA-94A3-45ED-8795-6A7E09854B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0" authorId="0" shapeId="0" xr:uid="{00F1C7C7-C355-479B-A626-75D40BDD2F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0" authorId="0" shapeId="0" xr:uid="{64F2BF47-9550-45B4-B034-D27C6FA4DC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0" authorId="0" shapeId="0" xr:uid="{E73319D6-EDB3-42A3-B44B-F41538E229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50" authorId="0" shapeId="0" xr:uid="{B7FB353C-ACD2-4276-A506-BA71CA8814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0" authorId="0" shapeId="0" xr:uid="{ED6F360C-B709-457A-A2F5-3AAB21F0F1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0" authorId="0" shapeId="0" xr:uid="{294D045A-1252-45D5-9F5F-9C30F41F61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0" authorId="0" shapeId="0" xr:uid="{285CB68B-89EC-410C-A5B4-47D833BD16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50" authorId="0" shapeId="0" xr:uid="{B36DA18E-76B6-4920-B83F-BFB0419A9B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50" authorId="0" shapeId="0" xr:uid="{12656785-56A9-4624-850E-226528DB8B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0" authorId="0" shapeId="0" xr:uid="{90A6822A-1904-4E11-A595-0484BE1B88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0" authorId="0" shapeId="0" xr:uid="{B4EF4F5E-3A07-45D4-9E79-D470C525D3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0" authorId="0" shapeId="0" xr:uid="{FD2C4A6C-08A8-40FC-A819-355BC5CAA9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0" authorId="0" shapeId="0" xr:uid="{195A3327-10F2-4E6A-99B2-9722BB8B75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0" authorId="0" shapeId="0" xr:uid="{C01B0899-3CCC-4F77-B301-3269149C24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0" authorId="0" shapeId="0" xr:uid="{F9B94CF3-2273-41E5-9E9C-9149B31867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0" authorId="0" shapeId="0" xr:uid="{8CE35705-DD3C-4A8C-95A4-62CD763783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0" authorId="0" shapeId="0" xr:uid="{6B0E863F-A85C-4298-A474-C4CE3ED38B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0" authorId="0" shapeId="0" xr:uid="{D14645B4-5958-42B4-A64B-3F1D996969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0" authorId="0" shapeId="0" xr:uid="{7039F90F-F913-47BE-8706-1C75344523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0" authorId="0" shapeId="0" xr:uid="{738CCF77-B991-4240-BCB3-AE4A6DE575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0" authorId="0" shapeId="0" xr:uid="{FB41441A-0E56-4ED7-8710-BE1DEDF599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0" authorId="0" shapeId="0" xr:uid="{E7816325-0B5D-4CE6-8A64-A26E1F702E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0" authorId="0" shapeId="0" xr:uid="{76FF3847-4F71-494A-952B-97E51B409E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0" authorId="0" shapeId="0" xr:uid="{868686BD-670E-4BA8-83F8-078FC4DC75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0" authorId="0" shapeId="0" xr:uid="{6F3B965B-7280-4AB7-82A4-15C778C905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0" authorId="0" shapeId="0" xr:uid="{33FADB1E-D2C5-4615-B169-24C56F223E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0" authorId="0" shapeId="0" xr:uid="{0F3F4F7C-3CDD-4B98-9DB9-28BAEAD2DB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0" authorId="0" shapeId="0" xr:uid="{640D0CFB-9288-4A36-8EE3-71D08AD20B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0" authorId="0" shapeId="0" xr:uid="{8BDD63F5-7F6D-4253-AAC0-7074AB4BA9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50" authorId="0" shapeId="0" xr:uid="{19D3CD88-1CF7-4774-9F6B-D2A29CD66C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0" authorId="0" shapeId="0" xr:uid="{2A62FC40-2EDC-4ECB-B70E-FB835D6E7A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50" authorId="0" shapeId="0" xr:uid="{43ECF0BC-F294-4CD2-8CF5-36C654FB11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0" authorId="0" shapeId="0" xr:uid="{D59A66A8-0C38-48ED-814F-86B52B37C7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0" authorId="0" shapeId="0" xr:uid="{CB52882F-B77B-49F3-AD72-C88ABA426E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50" authorId="0" shapeId="0" xr:uid="{287522F5-07E5-45FF-AAB2-38E8601962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0" authorId="0" shapeId="0" xr:uid="{744D4525-8164-47F2-8B04-98D2BCA42C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0" authorId="0" shapeId="0" xr:uid="{03EF0EBC-22B4-4217-A1DC-3999EF174B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0" authorId="0" shapeId="0" xr:uid="{8F98E07F-82DB-42D5-A44B-2CE9EBBA4E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0" authorId="0" shapeId="0" xr:uid="{000963C0-9F49-4867-B3BF-98C55ED2AF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0" authorId="0" shapeId="0" xr:uid="{0089A438-9C25-4F5C-883B-AA331B7F18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1" authorId="0" shapeId="0" xr:uid="{6164E3F9-1A18-445E-B54F-3C442E66C2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1" authorId="0" shapeId="0" xr:uid="{FA0722D7-F78C-4747-AE2B-2F20DCBBB0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1" authorId="0" shapeId="0" xr:uid="{777CA8BE-B196-41B4-B086-CEB54B5119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1" authorId="0" shapeId="0" xr:uid="{B964938D-A19E-49A2-B40C-554F1D087C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1" authorId="0" shapeId="0" xr:uid="{3AEF20D7-A80F-4F79-9B4D-1B48D03EB9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1" authorId="0" shapeId="0" xr:uid="{F925C0E4-C592-4ED2-A6F2-DED25765E4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1" authorId="0" shapeId="0" xr:uid="{4CA00F61-6330-4284-BCE3-B3FCA94377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1" authorId="0" shapeId="0" xr:uid="{A93B0826-F47B-44FC-B7A1-8D101E8941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1" authorId="0" shapeId="0" xr:uid="{67A66ABB-96C8-4E94-A07D-01D50A93E4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1" authorId="0" shapeId="0" xr:uid="{9FF35DC7-E994-49E5-A133-6D5B6F02DC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1" authorId="0" shapeId="0" xr:uid="{B24D22E5-32D0-48EA-8F64-26B4D23B3B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1" authorId="0" shapeId="0" xr:uid="{62175EB8-5266-464E-BD72-26304053A9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1" authorId="0" shapeId="0" xr:uid="{36EB88EB-F2E0-4289-A1E5-615278923F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1" authorId="0" shapeId="0" xr:uid="{4C1FA109-4949-4D39-85A7-9FAF37068F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1" authorId="0" shapeId="0" xr:uid="{A5432B56-4030-4085-8C1C-81A1296305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1" authorId="0" shapeId="0" xr:uid="{4D654384-2E7A-48F4-8F95-D74DB52982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1" authorId="0" shapeId="0" xr:uid="{269AB185-AA56-45F7-BC41-D3A4D0D75A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1" authorId="0" shapeId="0" xr:uid="{9B7604B1-6E8F-4DE6-B0DA-D30123D65B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1" authorId="0" shapeId="0" xr:uid="{1E681F61-EDF9-4BC3-8A34-067ADA4A65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51" authorId="0" shapeId="0" xr:uid="{92B55441-FBA6-4225-B85A-0A79477986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1" authorId="0" shapeId="0" xr:uid="{0F796C27-672A-4953-AF66-0BE23DF7A4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51" authorId="0" shapeId="0" xr:uid="{C8533162-7D79-4F69-8B44-96F2C5C53E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1" authorId="0" shapeId="0" xr:uid="{E755FE7B-E461-4835-952F-0EAB53DEA4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1" authorId="0" shapeId="0" xr:uid="{1F24C497-CBBA-4DEB-8B6A-ED48660E22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1" authorId="0" shapeId="0" xr:uid="{0D3AF162-871F-4550-BC06-1C13E947B0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1" authorId="0" shapeId="0" xr:uid="{E746D25B-85AA-40A4-B5F1-8181B56194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1" authorId="0" shapeId="0" xr:uid="{1CD0F176-6114-4372-9BCC-7BF61B223B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1" authorId="0" shapeId="0" xr:uid="{5867F0C5-6A98-4F2A-A69A-91DFFF6CEA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1" authorId="0" shapeId="0" xr:uid="{9AB17E50-FC38-4314-98AA-C8583A77C9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1" authorId="0" shapeId="0" xr:uid="{D7B3EA6A-EB7A-4470-B0D4-2F68EB4AE7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1" authorId="0" shapeId="0" xr:uid="{5758A394-756E-4EF5-B4BB-0A825DF9F5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1" authorId="0" shapeId="0" xr:uid="{EAAB62C8-705F-4773-BE77-242D0DCDA4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1" authorId="0" shapeId="0" xr:uid="{AC4DD2B0-0C51-411F-9F68-892B099BA1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1" authorId="0" shapeId="0" xr:uid="{A0F76D8C-F774-44AF-91AA-B5DE0C499F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1" authorId="0" shapeId="0" xr:uid="{6ACB7D95-A712-4F83-9655-9F914CDCE9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1" authorId="0" shapeId="0" xr:uid="{F09F3085-FC39-47B4-B404-E2B28146A9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1" authorId="0" shapeId="0" xr:uid="{0EB40373-415B-4FF9-B0BD-C6558225C2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1" authorId="0" shapeId="0" xr:uid="{528E7BA5-97F4-40EC-AE69-360438CE4A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1" authorId="0" shapeId="0" xr:uid="{FBF32C0E-41CC-4EDD-B6C1-854FA22012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1" authorId="0" shapeId="0" xr:uid="{FBFD9474-6103-4A50-96B7-925159870A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1" authorId="0" shapeId="0" xr:uid="{AC7BF363-FFFF-4523-BBC3-6A2C5D6873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1" authorId="0" shapeId="0" xr:uid="{E5BAF43C-748B-43B7-BBF4-31EB30520B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51" authorId="0" shapeId="0" xr:uid="{346B8B7A-F0DE-4D00-91B7-F7C5B5B92B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1" authorId="0" shapeId="0" xr:uid="{45078A68-FB40-4848-865F-A66BA09B38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1" authorId="0" shapeId="0" xr:uid="{1A9B0EF7-B061-4139-A999-95BCAD441A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1" authorId="0" shapeId="0" xr:uid="{AEE41E2A-76A2-4050-81C5-17736F737C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51" authorId="0" shapeId="0" xr:uid="{7CB218E6-8825-4B41-962D-DFF35E54D8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1" authorId="0" shapeId="0" xr:uid="{60B79B57-6BF7-41A7-99E7-08391892F8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1" authorId="0" shapeId="0" xr:uid="{3E34C111-542A-4840-9B0A-63960C2123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1" authorId="0" shapeId="0" xr:uid="{AA127123-2E7C-4DB0-955B-A01DE78825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1" authorId="0" shapeId="0" xr:uid="{D70113A9-1B08-4977-A9A3-F629B44B78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1" authorId="0" shapeId="0" xr:uid="{04D26A5A-3C34-4C66-8D3D-07F6AC523A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51" authorId="0" shapeId="0" xr:uid="{A49F58F5-975D-433B-AD7F-FC2A334215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1" authorId="0" shapeId="0" xr:uid="{E3F8B06B-5EDC-4AB4-B515-0D1026579E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1" authorId="0" shapeId="0" xr:uid="{2D1A21CE-F8D1-4AA3-93AC-840F0CE5B6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1" authorId="0" shapeId="0" xr:uid="{0D1BD0AA-0DE4-469A-B730-6790D31797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1" authorId="0" shapeId="0" xr:uid="{6C507FDD-4D8C-4FAA-9397-5466146C66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1" authorId="0" shapeId="0" xr:uid="{D174BA66-C17B-475E-ABF3-4F5101BCD0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1" authorId="0" shapeId="0" xr:uid="{5D639425-623B-4858-8FEE-F3330AB38F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1" authorId="0" shapeId="0" xr:uid="{92FDE106-DDF5-4896-BCA7-FEF98E5A0A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1" authorId="0" shapeId="0" xr:uid="{4212B56F-1F7E-4A50-9D98-7DF5A7BEB7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1" authorId="0" shapeId="0" xr:uid="{7A26132C-2521-4600-A0A1-A363F0838E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51" authorId="0" shapeId="0" xr:uid="{D119587A-8C97-45D5-950F-16CB2DACF5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51" authorId="0" shapeId="0" xr:uid="{9EAB9682-B9A9-4684-9101-F6B03D46BA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1" authorId="0" shapeId="0" xr:uid="{63C8AD2E-C813-47BD-91BA-ABE604D237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1" authorId="0" shapeId="0" xr:uid="{27ACF944-3FA6-4060-9202-4FB2711612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1" authorId="0" shapeId="0" xr:uid="{B0E22C9B-FF4B-4242-9B51-5C844738E7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1" authorId="0" shapeId="0" xr:uid="{B3A3C330-39B8-433A-93B8-7F41C124AF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1" authorId="0" shapeId="0" xr:uid="{C49E2A83-41ED-4A15-92A9-8AE0953281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1" authorId="0" shapeId="0" xr:uid="{8697F20A-9580-4AC9-A8FD-39A007BE6C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1" authorId="0" shapeId="0" xr:uid="{43044588-E520-438B-B05B-E4C3216AAD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1" authorId="0" shapeId="0" xr:uid="{25A9B1B7-1B60-4105-8B05-11FF8672C0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1" authorId="0" shapeId="0" xr:uid="{2C701D25-C53E-41F4-A916-A7CC733915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1" authorId="0" shapeId="0" xr:uid="{FB8D4020-C902-4EB7-9E10-6F0A4CCC04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1" authorId="0" shapeId="0" xr:uid="{34FA0851-4FA6-452B-B400-6AC7BF2839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1" authorId="0" shapeId="0" xr:uid="{2D43FCA9-1948-4C9A-A54A-8042BBB1A5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51" authorId="0" shapeId="0" xr:uid="{0B531668-0A34-4393-B94B-E9E6BAB4E1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1" authorId="0" shapeId="0" xr:uid="{EF29E41B-BA99-46D6-BE2D-228381283D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1" authorId="0" shapeId="0" xr:uid="{00E39610-BD76-4979-861C-2A78D24991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51" authorId="0" shapeId="0" xr:uid="{A7BEA415-4F22-4DC8-B515-5459C16417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1" authorId="0" shapeId="0" xr:uid="{9096C375-876D-4497-9FCE-3F869BA4CD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51" authorId="0" shapeId="0" xr:uid="{5FB19291-5FE0-4097-8D72-840BA95989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1" authorId="0" shapeId="0" xr:uid="{1C9F37B1-AD37-49DA-BC56-0321CF6E97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1" authorId="0" shapeId="0" xr:uid="{6BDA0F12-8DDE-4221-A7D8-48F62EC57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1" authorId="0" shapeId="0" xr:uid="{C235A2E5-515A-4CA8-A8E2-458DE69FD9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1" authorId="0" shapeId="0" xr:uid="{760D6606-A516-4E08-8C19-955E67C0AD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1" authorId="0" shapeId="0" xr:uid="{B7CF167F-989F-4FD3-ADC5-5652598397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1" authorId="0" shapeId="0" xr:uid="{7660D1AE-C5AB-466C-9D9A-04A59699C5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1" authorId="0" shapeId="0" xr:uid="{BEEE6529-711F-49CF-B0E5-7A126AD5A9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1" authorId="0" shapeId="0" xr:uid="{CDC942DD-FD4C-4164-8260-D672767D6D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1" authorId="0" shapeId="0" xr:uid="{75D30EA6-34A6-4185-87C8-400BF7421E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2" authorId="0" shapeId="0" xr:uid="{9E1C5105-E51B-4B81-BF57-FCE5F7EAC3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2" authorId="0" shapeId="0" xr:uid="{20E7EFCB-4806-4DA0-9693-B6D76BE0E7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2" authorId="0" shapeId="0" xr:uid="{1CD47BC5-D41F-4729-987D-552E88B1E6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2" authorId="0" shapeId="0" xr:uid="{75CED3C8-3A3E-47EB-9725-1C5728422E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2" authorId="0" shapeId="0" xr:uid="{F21DA1BA-5DAA-4CF6-9B21-0B913898A1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2" authorId="0" shapeId="0" xr:uid="{2D57B128-F3AB-43F3-84ED-3E1CF1B872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2" authorId="0" shapeId="0" xr:uid="{D52B25E2-08C3-43D6-B691-C03413B422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2" authorId="0" shapeId="0" xr:uid="{9A306350-45AB-4456-AAA4-C66FEBA10D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2" authorId="0" shapeId="0" xr:uid="{7BA98768-AF6C-4AA3-915E-6CF17B5394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52" authorId="0" shapeId="0" xr:uid="{E858D164-AC2B-47E2-80E0-6B68DBBEBA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2" authorId="0" shapeId="0" xr:uid="{1DD4A626-800C-4BB5-AB79-DF9FD48B21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2" authorId="0" shapeId="0" xr:uid="{F8DFDBFF-9846-453C-8EDD-EC660D4483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2" authorId="0" shapeId="0" xr:uid="{3D06D566-09ED-4686-B20B-922A625095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2" authorId="0" shapeId="0" xr:uid="{E65124FD-F864-4152-8B06-0B2B3714E7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2" authorId="0" shapeId="0" xr:uid="{3D3EF2AA-4390-4DA4-9D8E-D785794832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2" authorId="0" shapeId="0" xr:uid="{B873700A-5400-418A-8796-057B18E1DD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2" authorId="0" shapeId="0" xr:uid="{AFCD0E4B-5853-452B-8253-BF6A756157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52" authorId="0" shapeId="0" xr:uid="{CE53CC5E-FF65-4BA8-8CE5-513A25E637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2" authorId="0" shapeId="0" xr:uid="{5D258BBD-0B9B-4872-B42F-C3E38BD173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2" authorId="0" shapeId="0" xr:uid="{8F995266-64CD-4260-BCC9-312F3BCF5F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2" authorId="0" shapeId="0" xr:uid="{1F0A0373-CB62-42A0-B757-C637FD9D57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2" authorId="0" shapeId="0" xr:uid="{859230D9-1156-422E-9A5C-63415B8829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2" authorId="0" shapeId="0" xr:uid="{306D0A5F-CB58-49C4-A912-171B690738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2" authorId="0" shapeId="0" xr:uid="{C15EE28E-EFD7-4406-9AAF-D51FE62B8A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2" authorId="0" shapeId="0" xr:uid="{DAF3F19F-9BB3-43AB-A62E-9297F62783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2" authorId="0" shapeId="0" xr:uid="{FE4C5AD7-2FCE-4132-BE3F-D38044DC42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2" authorId="0" shapeId="0" xr:uid="{77410435-A396-4A4D-910F-21C4330DDF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2" authorId="0" shapeId="0" xr:uid="{F21AB0CE-69E3-4688-A98A-9B91BF4D74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2" authorId="0" shapeId="0" xr:uid="{2E58177F-85FF-4047-81E6-93D1B57CCF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2" authorId="0" shapeId="0" xr:uid="{D7BA57FE-5963-41CF-A202-147587930E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2" authorId="0" shapeId="0" xr:uid="{95B37242-5BAD-45CB-BC56-1DC6D3E2A4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2" authorId="0" shapeId="0" xr:uid="{805ED6AE-3AA0-4BC0-A325-D26FC7E142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2" authorId="0" shapeId="0" xr:uid="{F8DE5A8B-60D7-4ED1-8940-6B504A3779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2" authorId="0" shapeId="0" xr:uid="{A0C023C6-3ACC-4CB9-96CA-4C9C39C072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2" authorId="0" shapeId="0" xr:uid="{DED89D16-6DA0-452D-A0B9-AA1EB1A7D8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52" authorId="0" shapeId="0" xr:uid="{22043074-EBFA-4746-A814-9E43B6F3D6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2" authorId="0" shapeId="0" xr:uid="{62471EB0-13BB-4E0E-8E62-1B4BEAB763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2" authorId="0" shapeId="0" xr:uid="{1D5E9DEA-7A25-4660-B96A-5879B40D60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2" authorId="0" shapeId="0" xr:uid="{CB99C07E-0864-4AA5-8575-6F75AE3FBB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52" authorId="0" shapeId="0" xr:uid="{89015F19-2ADB-49AC-B771-3F08BB4038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2" authorId="0" shapeId="0" xr:uid="{6B785BC3-7F5B-4B3D-B9BD-D093A1B42F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2" authorId="0" shapeId="0" xr:uid="{A61A1229-EA8B-4D99-854A-10FC8CE3F4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2" authorId="0" shapeId="0" xr:uid="{EFFA5036-CFE5-418B-8F10-CF8C799D62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2" authorId="0" shapeId="0" xr:uid="{046FFFE9-717C-4802-B2FB-FCF5E672A7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2" authorId="0" shapeId="0" xr:uid="{36AAC190-A71B-44D1-9879-4B85A8A357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2" authorId="0" shapeId="0" xr:uid="{ACCBBEFA-29A4-49C9-A657-0AE5AD6C6B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2" authorId="0" shapeId="0" xr:uid="{FBD36C79-58D5-4E8D-9327-D5641C9ED7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2" authorId="0" shapeId="0" xr:uid="{1D0E3663-25B5-4A8A-9D13-34F746809B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2" authorId="0" shapeId="0" xr:uid="{0BE95B02-D4B4-4F98-81BC-3C9F60B920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2" authorId="0" shapeId="0" xr:uid="{F54B7736-A399-4153-8DF6-D63D5EE2D6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2" authorId="0" shapeId="0" xr:uid="{4A425401-C08C-4BE1-BBD9-7440F0677C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2" authorId="0" shapeId="0" xr:uid="{E5E3B680-E412-49A0-9929-24B200503E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2" authorId="0" shapeId="0" xr:uid="{5FF19AD8-FF6B-4CA1-BF1E-5987B3381E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2" authorId="0" shapeId="0" xr:uid="{08CF8ECB-F9BF-4A81-8B21-432919AD66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52" authorId="0" shapeId="0" xr:uid="{54B6AC3C-094B-4690-B53F-C9482E8286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52" authorId="0" shapeId="0" xr:uid="{C0604A40-A049-4AA6-9CA0-3A853D5DB9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2" authorId="0" shapeId="0" xr:uid="{7618D9ED-694E-49E2-85FE-CAA037F077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2" authorId="0" shapeId="0" xr:uid="{25C7601D-A446-4A58-9636-3D384EC36F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2" authorId="0" shapeId="0" xr:uid="{DF2160CF-D1F9-48A0-9898-B974C55FCB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2" authorId="0" shapeId="0" xr:uid="{1BD962B9-2BAA-477C-A2A2-BEC4EADDCA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2" authorId="0" shapeId="0" xr:uid="{1C001B7A-0774-4ACD-B8A6-A9671EDE68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2" authorId="0" shapeId="0" xr:uid="{C511D2BB-0F86-4FAE-8FFD-F61902DB8E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52" authorId="0" shapeId="0" xr:uid="{BC2DE2E9-E8C6-45E6-AC5B-50740A663D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2" authorId="0" shapeId="0" xr:uid="{039E82C8-D680-487C-82F7-B9B2BB4E83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2" authorId="0" shapeId="0" xr:uid="{CD837A84-B2AD-45D7-963C-8AEB1EE062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2" authorId="0" shapeId="0" xr:uid="{D581B37E-7984-4727-8F93-762E73ED3A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2" authorId="0" shapeId="0" xr:uid="{5033AC1F-E421-4008-935A-D29616AFAF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2" authorId="0" shapeId="0" xr:uid="{386979D9-436E-4879-8BB0-96ABDD6946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2" authorId="0" shapeId="0" xr:uid="{2A30DBE5-2431-453D-B6E7-5CEECA6251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52" authorId="0" shapeId="0" xr:uid="{F76515E9-4636-457E-93F0-F4D51CA021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2" authorId="0" shapeId="0" xr:uid="{AF94078A-4798-4BBD-A7F6-ED4217FB5D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2" authorId="0" shapeId="0" xr:uid="{0BBA6CF0-FE4A-45EA-B279-0D760C64F4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2" authorId="0" shapeId="0" xr:uid="{25ECDCA1-FB3D-4C2B-9A10-CC69FCC331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2" authorId="0" shapeId="0" xr:uid="{D1702837-333B-497A-9615-C0387D22D8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2" authorId="0" shapeId="0" xr:uid="{9BF124FE-24E6-40C9-9C06-75188B3EED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2" authorId="0" shapeId="0" xr:uid="{294ECFF2-8146-4F1F-9C82-0513908927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2" authorId="0" shapeId="0" xr:uid="{434C97F8-2200-4180-B977-9218DD9780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2" authorId="0" shapeId="0" xr:uid="{C42A81C6-3A4A-4F1F-9D08-B3ACF426D0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2" authorId="0" shapeId="0" xr:uid="{71ECB087-B2AB-4EDD-B65B-E02CE3E10A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52" authorId="0" shapeId="0" xr:uid="{224F9AAF-4658-43C1-90A8-3DBC640087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2" authorId="0" shapeId="0" xr:uid="{451F0231-2263-47AC-80A6-F7E7F9BE84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52" authorId="0" shapeId="0" xr:uid="{18D56234-4FAF-442D-9BED-ED3D2844FE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3" authorId="0" shapeId="0" xr:uid="{F314AAA0-6439-4A07-9B3E-83D6ED0503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3" authorId="0" shapeId="0" xr:uid="{D1C7CB38-0319-4AFE-A886-F3B43E4778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3" authorId="0" shapeId="0" xr:uid="{62208A58-7216-4D6D-BC2D-888A52EA4F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3" authorId="0" shapeId="0" xr:uid="{A22B1F85-722F-44F7-80D5-6C5B88DBC4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3" authorId="0" shapeId="0" xr:uid="{FA68F24E-679E-4670-BBC7-E973574F99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3" authorId="0" shapeId="0" xr:uid="{7692063F-0461-4EB3-8015-C88373B740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3" authorId="0" shapeId="0" xr:uid="{55402F8E-2247-4575-9ED0-798247017B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3" authorId="0" shapeId="0" xr:uid="{A6ED9761-4317-4524-98B3-96DB9F65E5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53" authorId="0" shapeId="0" xr:uid="{42626C58-6FAE-40BA-B1BC-68CC3175A3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3" authorId="0" shapeId="0" xr:uid="{347354D9-9AE3-4BC0-B8AF-061562A86A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3" authorId="0" shapeId="0" xr:uid="{4BBC754A-2BF3-4B92-A934-72E9930A6B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3" authorId="0" shapeId="0" xr:uid="{C83F1E2D-D873-4FC9-92A9-0281D66281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3" authorId="0" shapeId="0" xr:uid="{CE246F00-6CD7-4C00-9AC4-667E902357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3" authorId="0" shapeId="0" xr:uid="{5F74DE18-E472-46DC-A0D8-AABAF26E1B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3" authorId="0" shapeId="0" xr:uid="{0917B816-5F7C-40CD-9E93-6CE72148FD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3" authorId="0" shapeId="0" xr:uid="{DAE88993-5027-400D-BC10-3AA6954EEE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3" authorId="0" shapeId="0" xr:uid="{B99A3843-10E7-4A55-8157-9CE239A48E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3" authorId="0" shapeId="0" xr:uid="{2F7C419D-F8C5-423F-9DF3-93F51033BD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3" authorId="0" shapeId="0" xr:uid="{40DDF703-1F34-4676-B336-9AC4148077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53" authorId="0" shapeId="0" xr:uid="{5ABC7F62-2F5D-44EB-B9E5-2B049235E5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3" authorId="0" shapeId="0" xr:uid="{FB4B9890-53BD-49A1-B6C6-23176A8571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3" authorId="0" shapeId="0" xr:uid="{282AD1A0-50A6-4311-89B7-0AFFD8662F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3" authorId="0" shapeId="0" xr:uid="{8DCC29B2-A4F5-4850-BD35-ADB41D74C4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3" authorId="0" shapeId="0" xr:uid="{535C2B8D-BFAD-417E-A8AA-6654A26D1C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3" authorId="0" shapeId="0" xr:uid="{56AFBDF8-4212-4583-B5FE-C32885C400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3" authorId="0" shapeId="0" xr:uid="{A64CB110-3236-4CA3-8A52-0D1E6418D8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3" authorId="0" shapeId="0" xr:uid="{E7C27450-02F6-42E9-BACA-5595E748E5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3" authorId="0" shapeId="0" xr:uid="{2A55832E-BA4A-4F63-95D7-50DDC18BDF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3" authorId="0" shapeId="0" xr:uid="{D6EB2B3B-FC9B-4CC7-AFAB-9D2E35CDEC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3" authorId="0" shapeId="0" xr:uid="{C1195C4E-32DB-4043-A0FE-156B5D55B3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3" authorId="0" shapeId="0" xr:uid="{22C05A12-AC59-4BAD-8FEF-CAD1571692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53" authorId="0" shapeId="0" xr:uid="{7D66748C-9F02-41CD-9AF6-FF8805E3A5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3" authorId="0" shapeId="0" xr:uid="{27BBA1CB-C347-454B-8D0A-7DE03C964E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3" authorId="0" shapeId="0" xr:uid="{F7790C8E-DBC1-491C-B9F2-C7F4364EFB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3" authorId="0" shapeId="0" xr:uid="{3E185B6C-253C-43BE-A54D-9ED4810625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3" authorId="0" shapeId="0" xr:uid="{F8B3FE61-03DB-4189-964E-DFB3332655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3" authorId="0" shapeId="0" xr:uid="{3E39EA56-326E-45A7-97E1-FFF9E2F9DB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53" authorId="0" shapeId="0" xr:uid="{B316177E-B7D4-4E24-B8E7-5946322908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3" authorId="0" shapeId="0" xr:uid="{468EB2C9-C755-428A-8D54-896CEB8430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3" authorId="0" shapeId="0" xr:uid="{81905F59-7D19-42E9-871E-FFB9E4FAED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3" authorId="0" shapeId="0" xr:uid="{4A276FCE-E45F-4C4C-BF06-807F808EFB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3" authorId="0" shapeId="0" xr:uid="{505A2205-0695-45EB-BC45-2D22337E9A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3" authorId="0" shapeId="0" xr:uid="{2BB56890-D2EF-4646-B589-9CD64A8C75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3" authorId="0" shapeId="0" xr:uid="{31DCE927-FED3-436F-BF70-0EFB75923D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53" authorId="0" shapeId="0" xr:uid="{960BE523-1F41-4318-83EC-E1A3C2B582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3" authorId="0" shapeId="0" xr:uid="{7B6620B3-C30F-443F-ABA3-829E70C37C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3" authorId="0" shapeId="0" xr:uid="{7B7104D5-8F80-40D2-A9E0-A62F996D67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3" authorId="0" shapeId="0" xr:uid="{C5D00B5D-0171-4A1D-81F1-9FFC4C090F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53" authorId="0" shapeId="0" xr:uid="{7981F309-4749-4F4D-ADD1-15F7A9071B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3" authorId="0" shapeId="0" xr:uid="{BDAC700C-2FB1-4DB6-976F-E106F056BD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53" authorId="0" shapeId="0" xr:uid="{322F69E8-9587-4283-BD75-B573BE5CD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3" authorId="0" shapeId="0" xr:uid="{A84AD51C-79FC-44A6-B93B-EB8BBEFAEC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3" authorId="0" shapeId="0" xr:uid="{1EFF1A07-9E3A-4191-BE65-ABC212135A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3" authorId="0" shapeId="0" xr:uid="{8D4DA28C-1031-4018-BA8D-CF6E24E6F3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3" authorId="0" shapeId="0" xr:uid="{9F10EEDA-6E07-4D9E-A172-1F868035FD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3" authorId="0" shapeId="0" xr:uid="{A86EB15E-2B8C-423D-BA6D-601A3C6006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3" authorId="0" shapeId="0" xr:uid="{FE24E345-8185-409F-8F0A-029403391D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3" authorId="0" shapeId="0" xr:uid="{A07A53CC-E7C9-4603-8E56-97A80400C0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53" authorId="0" shapeId="0" xr:uid="{5ABAAE1B-FCC6-412D-9080-253E472AD9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3" authorId="0" shapeId="0" xr:uid="{B501DE5C-6A4D-4A71-959C-DAD57344FF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3" authorId="0" shapeId="0" xr:uid="{05F26AE5-A5F5-4125-8BA3-C187FF299F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3" authorId="0" shapeId="0" xr:uid="{F986F23E-4919-4441-8C19-624EB20265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3" authorId="0" shapeId="0" xr:uid="{48A43E33-2546-4C0F-A251-BA46873073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3" authorId="0" shapeId="0" xr:uid="{1A534D4A-FB0F-4A45-A32D-66D19A97CF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3" authorId="0" shapeId="0" xr:uid="{B8F51F4D-B805-4ED7-82E5-6CB40C3E8E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53" authorId="0" shapeId="0" xr:uid="{9510F3B9-C843-4E5D-84FA-DDEAD0E090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3" authorId="0" shapeId="0" xr:uid="{A8C5B921-E02B-4930-9DA5-0C7859B1A3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53" authorId="0" shapeId="0" xr:uid="{B476B717-9BC6-4F5B-99FF-015B207CB3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53" authorId="0" shapeId="0" xr:uid="{D391F365-9FBC-4450-B029-43E9574EFE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53" authorId="0" shapeId="0" xr:uid="{4A5003EF-CFF3-4818-A752-E9851D2110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3" authorId="0" shapeId="0" xr:uid="{E79C74A8-C63E-41C0-AC20-F737AE2B2E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3" authorId="0" shapeId="0" xr:uid="{46D80014-F348-4D75-869B-2DB10FBEA9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3" authorId="0" shapeId="0" xr:uid="{2504B775-89C5-434D-8248-8B3487112E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53" authorId="0" shapeId="0" xr:uid="{9E41045D-3D21-4B10-A176-6E7D22617F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3" authorId="0" shapeId="0" xr:uid="{3AA71F33-6EB2-46C9-B967-32CCD5E14D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3" authorId="0" shapeId="0" xr:uid="{A02CB738-B15B-4B8A-88F6-176403EEB9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3" authorId="0" shapeId="0" xr:uid="{204F5B8E-AF12-4483-9E8F-6F3767B159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3" authorId="0" shapeId="0" xr:uid="{5A0E60CD-C2E1-4D29-8347-0AD6F3A51B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3" authorId="0" shapeId="0" xr:uid="{22C54E21-D779-404C-985B-150B2CABED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3" authorId="0" shapeId="0" xr:uid="{0575821E-A59D-4E76-B7CC-1DFE55AD32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3" authorId="0" shapeId="0" xr:uid="{0770D287-FE35-4196-8469-F16EA41F7E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3" authorId="0" shapeId="0" xr:uid="{6D19B0A0-30C6-4C90-A9E4-A80C03B692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3" authorId="0" shapeId="0" xr:uid="{A2B02D9C-0F51-49FB-83E3-ABBA9C4913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3" authorId="0" shapeId="0" xr:uid="{85C76A36-A0D4-49F2-96F3-8BFF02C1B9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3" authorId="0" shapeId="0" xr:uid="{ABC0F01D-2CCD-45A6-92BB-066089E349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3" authorId="0" shapeId="0" xr:uid="{C6E58836-433A-4C5E-BE82-ED95B76425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3" authorId="0" shapeId="0" xr:uid="{22DCBB4E-A608-4DC8-9BE5-24A7F9E51C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3" authorId="0" shapeId="0" xr:uid="{FFA1560C-8F1F-4104-A49C-C14FD5E2A5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3" authorId="0" shapeId="0" xr:uid="{C9A3D9C0-8F2A-45E6-BCF0-D20BC2B2D7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3" authorId="0" shapeId="0" xr:uid="{0301F3CD-42AD-4671-A7D2-3C90FDDE1C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3" authorId="0" shapeId="0" xr:uid="{D587EF54-3F32-422B-A074-5093C71F19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53" authorId="0" shapeId="0" xr:uid="{5B231AA3-6581-43EA-B922-D4ED1A4C74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3" authorId="0" shapeId="0" xr:uid="{DFD2A5C7-FFD7-4EFF-9E11-DF3F353CC1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3" authorId="0" shapeId="0" xr:uid="{1E074047-0E3D-477D-9606-A5F4C59358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3" authorId="0" shapeId="0" xr:uid="{F6A9D8E6-09E5-454C-AAE2-E780767E3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3" authorId="0" shapeId="0" xr:uid="{94DCEA3A-5CE7-4DD8-BBA7-5A9B115493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3" authorId="0" shapeId="0" xr:uid="{B84F7CD8-0F70-48BA-90E7-B5EBF7A61B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53" authorId="0" shapeId="0" xr:uid="{153FD4E6-2676-4D6F-BFB7-40FE173DAF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53" authorId="0" shapeId="0" xr:uid="{D34BF92C-0B81-492D-977A-CB1254CDF8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3" authorId="0" shapeId="0" xr:uid="{C5BB9F05-85EE-4DEB-AC5B-0081AC8C62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3" authorId="0" shapeId="0" xr:uid="{E0428755-22A9-4B8B-BB4A-78FA2CA270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4" authorId="0" shapeId="0" xr:uid="{A90B3E90-3D72-447D-83F9-5E4C7BB55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4" authorId="0" shapeId="0" xr:uid="{6C8DE0E8-BF01-429F-A463-193764CE6A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4" authorId="0" shapeId="0" xr:uid="{0300B612-7013-4B17-A214-12FBD8C558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4" authorId="0" shapeId="0" xr:uid="{65670558-A32A-4D76-9A3A-701C1F53D4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4" authorId="0" shapeId="0" xr:uid="{100E6502-1D5B-40E4-B869-63BC1B90F9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54" authorId="0" shapeId="0" xr:uid="{C2B5BD94-8520-4A72-89EA-0BFE88F3A9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4" authorId="0" shapeId="0" xr:uid="{B27237B6-C172-47C9-9A09-739BC98B77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4" authorId="0" shapeId="0" xr:uid="{0D5ABBF7-E146-47EB-8971-923E0B8DAA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4" authorId="0" shapeId="0" xr:uid="{0314DA5D-8F02-4E2E-9257-F1F2D4C1BA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4" authorId="0" shapeId="0" xr:uid="{59DC69EB-BC6E-4237-9A34-131960BFB8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4" authorId="0" shapeId="0" xr:uid="{7D33000E-93AA-4FDF-876D-BF116628D6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4" authorId="0" shapeId="0" xr:uid="{88208524-4A66-463B-A1AD-614B443067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4" authorId="0" shapeId="0" xr:uid="{960855AD-A183-4EDC-8A87-6FE5EE61EA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4" authorId="0" shapeId="0" xr:uid="{05E9E4A6-8646-49EF-8F3B-C6AF193667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4" authorId="0" shapeId="0" xr:uid="{A9B2E011-6F78-40FF-816F-FC60B59AB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4" authorId="0" shapeId="0" xr:uid="{244680DC-D0F9-4AC1-91B5-E729772E2D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4" authorId="0" shapeId="0" xr:uid="{97612E84-7938-4BD7-AF1B-D583919055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54" authorId="0" shapeId="0" xr:uid="{ACCE71CB-78CE-49FF-B508-D3765AD05A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4" authorId="0" shapeId="0" xr:uid="{21B668AF-72C4-4B1A-8598-A3BE6DCAC3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54" authorId="0" shapeId="0" xr:uid="{1A6728AE-D557-4EAB-AA1C-A1250DFB01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4" authorId="0" shapeId="0" xr:uid="{38767108-7E1E-40E3-B175-224ADC48B6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4" authorId="0" shapeId="0" xr:uid="{66D4648B-8084-4EAC-8603-867175BA7B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54" authorId="0" shapeId="0" xr:uid="{9D7389A7-D0D0-4D47-885A-F4411C4F56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4" authorId="0" shapeId="0" xr:uid="{60E92A68-044F-4ABF-98A4-AD7CDE4071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4" authorId="0" shapeId="0" xr:uid="{A9EFF476-B684-45A5-B17D-585FD87799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4" authorId="0" shapeId="0" xr:uid="{880E1A4C-8A4A-4E68-880B-1FBC4734BF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4" authorId="0" shapeId="0" xr:uid="{45DF9653-E7E6-4F02-AD61-84267E99CF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54" authorId="0" shapeId="0" xr:uid="{D6DC23DE-2411-43C1-9FB3-84C1E2A24C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4" authorId="0" shapeId="0" xr:uid="{9BC99469-75AC-4727-AAD2-83CB27FADE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4" authorId="0" shapeId="0" xr:uid="{BE68E430-67F3-477B-8459-97492CA8AF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4" authorId="0" shapeId="0" xr:uid="{8A35EE21-0A11-483B-BC02-90484D7C71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4" authorId="0" shapeId="0" xr:uid="{C3135D6D-3AB6-47C7-84E0-0232CFD3CC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4" authorId="0" shapeId="0" xr:uid="{713E4079-EB35-4F97-BDF3-549C67892D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4" authorId="0" shapeId="0" xr:uid="{7C0EEFD0-9032-4F7B-979F-26A9F97FCF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54" authorId="0" shapeId="0" xr:uid="{52D69248-92EE-4C72-A322-1FD545F580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54" authorId="0" shapeId="0" xr:uid="{E3CF2320-33C7-45C4-823C-7A700025B5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4" authorId="0" shapeId="0" xr:uid="{390062D7-6A1E-48F4-886A-42D60770E3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4" authorId="0" shapeId="0" xr:uid="{0F810387-BA9A-4C84-A007-6FDD673268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4" authorId="0" shapeId="0" xr:uid="{12CC0283-C1A1-474F-94F1-E3114F2642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4" authorId="0" shapeId="0" xr:uid="{63AD838A-A50A-4642-AD91-507671D4F3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4" authorId="0" shapeId="0" xr:uid="{15F9F16A-3D40-4C72-A537-B7C373CACE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4" authorId="0" shapeId="0" xr:uid="{2CD06021-6A69-44C8-BDFE-B48C1FE26D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4" authorId="0" shapeId="0" xr:uid="{756BF825-331F-4F06-88EF-377E8545E5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4" authorId="0" shapeId="0" xr:uid="{948B3831-339F-4F37-B8A8-C73729EBBE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4" authorId="0" shapeId="0" xr:uid="{CDA39C8F-A07F-4795-83AF-4DF78D4BDD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54" authorId="0" shapeId="0" xr:uid="{6B239FFF-8B4D-41D7-AFAE-B12D5F1377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4" authorId="0" shapeId="0" xr:uid="{7270AFBF-C068-45A4-B3F1-5A578F8108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4" authorId="0" shapeId="0" xr:uid="{54B72350-E1FB-4215-9120-0AC8047799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4" authorId="0" shapeId="0" xr:uid="{9CBC834E-C277-4413-973E-C2C7FF8AA5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4" authorId="0" shapeId="0" xr:uid="{538F2515-9F9E-40DF-A533-2EDC6807C2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4" authorId="0" shapeId="0" xr:uid="{B8FAC204-5D80-49B4-8A4F-8BB3E9B305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4" authorId="0" shapeId="0" xr:uid="{CB778818-D8C3-42EE-876D-3B88D66747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4" authorId="0" shapeId="0" xr:uid="{706FE3F5-ABA0-4154-9904-161AEBAA0E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4" authorId="0" shapeId="0" xr:uid="{C7D9A2E7-7AA9-4A03-9A58-6EAF64F186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4" authorId="0" shapeId="0" xr:uid="{8E1ABC17-E5B8-47E3-B06A-B29BB62477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4" authorId="0" shapeId="0" xr:uid="{142CE89C-5AFB-4D6D-8D60-34C1E057B8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54" authorId="0" shapeId="0" xr:uid="{CF38E142-07F9-4A52-A4A8-D8F9986C60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54" authorId="0" shapeId="0" xr:uid="{1178952A-466E-4716-9800-A47A1C4CA8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4" authorId="0" shapeId="0" xr:uid="{BA2A3316-3949-4461-823C-02F2B3F29B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4" authorId="0" shapeId="0" xr:uid="{088912C2-1E11-422B-84A1-1666B0018E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4" authorId="0" shapeId="0" xr:uid="{C869F2DA-AC09-494B-B9A4-DEEE469DEA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4" authorId="0" shapeId="0" xr:uid="{546FF3F6-F780-4095-9753-6D90D8DE22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4" authorId="0" shapeId="0" xr:uid="{D8E4D1B0-7639-4F98-9DDC-625B6A0E5A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4" authorId="0" shapeId="0" xr:uid="{C8180978-01BE-4649-B81E-C6520F84E1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4" authorId="0" shapeId="0" xr:uid="{3AB9F50B-BA76-42A3-89AF-74DB2E3263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4" authorId="0" shapeId="0" xr:uid="{D9AA519B-72CB-46A1-8996-F851173E22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4" authorId="0" shapeId="0" xr:uid="{7A273C80-EE21-47CE-A474-6DD2985AB4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4" authorId="0" shapeId="0" xr:uid="{81C867B1-E5F8-46B7-9663-67ACF000F7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4" authorId="0" shapeId="0" xr:uid="{C2809BF3-6927-4BD3-9FEF-A0E89BB8AE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4" authorId="0" shapeId="0" xr:uid="{2B3495EC-3BA1-4F6F-8FEE-6B5270FEA9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4" authorId="0" shapeId="0" xr:uid="{63D38311-2EAA-42ED-8101-FC090B9A3F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4" authorId="0" shapeId="0" xr:uid="{136E7029-14EE-4FD6-8B20-583E389C96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4" authorId="0" shapeId="0" xr:uid="{8AF1AEB4-C4BA-45C0-A9DA-FE35404904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4" authorId="0" shapeId="0" xr:uid="{833FDCA5-A224-4E01-8B48-F545EF1B87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4" authorId="0" shapeId="0" xr:uid="{255D46FC-528F-4648-ABCB-2D97B28690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4" authorId="0" shapeId="0" xr:uid="{68A8F279-6BD1-4535-AE6D-10584BB6E7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4" authorId="0" shapeId="0" xr:uid="{085A1032-FD9D-4FD8-AF25-899EA36B07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4" authorId="0" shapeId="0" xr:uid="{F544B7EA-5178-47C2-88EA-28F6F2FB86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4" authorId="0" shapeId="0" xr:uid="{8823FF3F-05E5-4F2B-A063-5A85CA3BD1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4" authorId="0" shapeId="0" xr:uid="{D84C52CB-ECE1-4746-A941-7B14AD931C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4" authorId="0" shapeId="0" xr:uid="{8770F8A4-3C84-4AB7-9829-FF62CCC715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4" authorId="0" shapeId="0" xr:uid="{1C0962AE-70E7-470D-AF01-DD6D37A990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54" authorId="0" shapeId="0" xr:uid="{B1022EB5-2AE1-4E27-A4B4-62431BFC23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4" authorId="0" shapeId="0" xr:uid="{A5AA1FBD-4E95-4518-A1AC-5DA30CE730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4" authorId="0" shapeId="0" xr:uid="{50FECE37-A624-4389-B457-66977D1A59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4" authorId="0" shapeId="0" xr:uid="{829CF9D8-21E5-4A6F-A367-5C58C86A20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4" authorId="0" shapeId="0" xr:uid="{3276A4CC-38B3-47DE-8237-382F5EEA9B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54" authorId="0" shapeId="0" xr:uid="{8AAB095A-B326-4D68-8861-3D66FF9432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5" authorId="0" shapeId="0" xr:uid="{4528E503-E433-4608-BAFD-C71848ABFE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5" authorId="0" shapeId="0" xr:uid="{F293D603-C8DE-4DED-9780-474AE84227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5" authorId="0" shapeId="0" xr:uid="{F9E62B0E-9A0E-401D-90D3-6943852865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5" authorId="0" shapeId="0" xr:uid="{5F92BB88-1039-486F-8726-035EC8FFB3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5" authorId="0" shapeId="0" xr:uid="{53260289-29C4-43EA-8882-FBC3460D6B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5" authorId="0" shapeId="0" xr:uid="{8CBEE6B7-D4A0-416D-A1E9-FEA2A546AD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5" authorId="0" shapeId="0" xr:uid="{9670A1D6-AF3B-4F3C-8138-5E52BB5F65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5" authorId="0" shapeId="0" xr:uid="{07350856-70E6-493B-8EF2-4DE9353022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5" authorId="0" shapeId="0" xr:uid="{A059FD77-5C24-40BD-A008-A28D78F622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5" authorId="0" shapeId="0" xr:uid="{06DF99DE-AEB0-4387-889F-D324A49F4D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5" authorId="0" shapeId="0" xr:uid="{B93C9BE7-3035-4B4E-80DC-6D9567CDF3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5" authorId="0" shapeId="0" xr:uid="{96BDA988-60DC-4F82-8A07-CDF6BF84F9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5" authorId="0" shapeId="0" xr:uid="{D98C7999-5FC0-47D0-BE74-7D0B4A683D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5" authorId="0" shapeId="0" xr:uid="{8448AA14-D234-412C-B912-58C0FB17B3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5" authorId="0" shapeId="0" xr:uid="{6CD7F980-0B14-42C1-B5B0-F029C08AB2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5" authorId="0" shapeId="0" xr:uid="{5E6B8D35-B773-4E6F-8329-C0359DF8D0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5" authorId="0" shapeId="0" xr:uid="{4EDC5DF4-BA04-41FF-BA78-BC9A086969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5" authorId="0" shapeId="0" xr:uid="{0BF6EC2D-D437-4D0E-B581-AE32E0EA4F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5" authorId="0" shapeId="0" xr:uid="{5B55E5C3-48D3-40A4-8C49-FF431D4780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5" authorId="0" shapeId="0" xr:uid="{598E0847-7A40-4EC5-BD54-D2E80A1CE3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5" authorId="0" shapeId="0" xr:uid="{D951431C-0CF2-4CC6-B54A-654D23C6D4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5" authorId="0" shapeId="0" xr:uid="{36A75475-E7CF-4482-8F5A-99D153FA87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5" authorId="0" shapeId="0" xr:uid="{043E9EC0-3478-4F1B-BED7-F08F774124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5" authorId="0" shapeId="0" xr:uid="{F8A349EC-33BF-4F1A-8A65-FF1D1CC0F0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5" authorId="0" shapeId="0" xr:uid="{E22D2B73-3AF1-47B8-B477-B318CF654E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5" authorId="0" shapeId="0" xr:uid="{F58670AF-B515-4691-AEF8-A75E7979E3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5" authorId="0" shapeId="0" xr:uid="{09BCE30B-1BDA-4455-837A-00244462F5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5" authorId="0" shapeId="0" xr:uid="{2A187957-00AE-4778-BE3E-F3EF66648B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55" authorId="0" shapeId="0" xr:uid="{2DB4EB9D-3B47-4583-94EB-F654820356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5" authorId="0" shapeId="0" xr:uid="{3D5B5B27-5903-4D27-A660-531B5E0518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5" authorId="0" shapeId="0" xr:uid="{892899DA-BA61-488D-AAE7-6F9957A1FE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5" authorId="0" shapeId="0" xr:uid="{9048AA95-E8D6-4A02-9520-D1ECE351D6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5" authorId="0" shapeId="0" xr:uid="{DE62A5E8-9703-4654-812A-4A87A7AB54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5" authorId="0" shapeId="0" xr:uid="{8E4E3F56-53BB-4F22-82A0-A92D273B50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5" authorId="0" shapeId="0" xr:uid="{206F8403-CB79-455F-8B80-645668C268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5" authorId="0" shapeId="0" xr:uid="{3A52DA49-D037-4801-A684-9953E0D7D8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5" authorId="0" shapeId="0" xr:uid="{C9DBF080-58A7-41C9-94D4-AB0F5F317A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5" authorId="0" shapeId="0" xr:uid="{4300BD23-22C7-4A47-823C-790039D486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5" authorId="0" shapeId="0" xr:uid="{D804D0AA-5AC8-48D4-99C0-374721BE81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5" authorId="0" shapeId="0" xr:uid="{6D0B2ADB-1347-4094-8EC5-8A17CA3077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5" authorId="0" shapeId="0" xr:uid="{8AF9E596-578F-41AC-BEA5-0BEFB1160D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5" authorId="0" shapeId="0" xr:uid="{11ECF9E6-62D6-4378-9D7D-86F8C89208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5" authorId="0" shapeId="0" xr:uid="{FA9951FB-2C3A-4281-8834-8C59BBBF14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5" authorId="0" shapeId="0" xr:uid="{1D30C950-A268-45FD-B431-0B78D583B7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5" authorId="0" shapeId="0" xr:uid="{59D96620-5A2B-48E4-9FFA-AF26DBCB44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55" authorId="0" shapeId="0" xr:uid="{0E012BBA-AB49-4ECA-8F9C-B7BFB8FDF6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5" authorId="0" shapeId="0" xr:uid="{6DBF5862-7A56-4B6A-AFE7-D7E9CEE605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5" authorId="0" shapeId="0" xr:uid="{DE5B5522-69E6-476D-98D3-7E6090D724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5" authorId="0" shapeId="0" xr:uid="{1871E07F-B454-4C09-8047-E5B1DD8D34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5" authorId="0" shapeId="0" xr:uid="{965DE3EF-162B-4D4F-9EFD-242154943F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5" authorId="0" shapeId="0" xr:uid="{21D793DC-2842-4BFD-8777-761C7ABF8B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5" authorId="0" shapeId="0" xr:uid="{4B1EAA6C-4554-408A-8BFF-23D4DB5F98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5" authorId="0" shapeId="0" xr:uid="{C7093ADE-C274-4607-B29C-2068D462AC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5" authorId="0" shapeId="0" xr:uid="{96AE867A-09E1-471A-9B1B-26A1A1C5E0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5" authorId="0" shapeId="0" xr:uid="{AC82CD41-C946-4CB1-AC8A-C25B637897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55" authorId="0" shapeId="0" xr:uid="{7C992315-B14D-4980-96CB-FD46852623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5" authorId="0" shapeId="0" xr:uid="{D99D1152-E22B-4C4E-9129-B841F007C5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5" authorId="0" shapeId="0" xr:uid="{D9971D39-2456-4C20-8AB3-A1BACF8908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5" authorId="0" shapeId="0" xr:uid="{50F593F1-FAEF-41A9-B300-4A6C8C988A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55" authorId="0" shapeId="0" xr:uid="{FD558FF4-D290-4875-A60E-C85612C986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55" authorId="0" shapeId="0" xr:uid="{9A3D9744-17C1-49C9-AE4F-373DE83DFD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5" authorId="0" shapeId="0" xr:uid="{D2C42DD0-5177-469B-90AE-F716ED656A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5" authorId="0" shapeId="0" xr:uid="{89CBA0F7-110A-46B7-B794-7959450B97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55" authorId="0" shapeId="0" xr:uid="{0A6F1BF7-14F8-4B3E-9D0E-337DD6DDAE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5" authorId="0" shapeId="0" xr:uid="{C868604B-3EC8-42D3-942A-85E0BC6732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5" authorId="0" shapeId="0" xr:uid="{8AF20006-F099-4752-8BD5-28DEFD5050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5" authorId="0" shapeId="0" xr:uid="{6EBB6598-7F0A-4EDB-A5DC-9F8BA23EFD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5" authorId="0" shapeId="0" xr:uid="{90A117DE-2B70-470A-9229-6B05B43F52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5" authorId="0" shapeId="0" xr:uid="{331FC8D4-FFC3-4D5D-BCDE-685FB23F22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55" authorId="0" shapeId="0" xr:uid="{2139A732-9984-4DD1-881C-8AC59FC56A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5" authorId="0" shapeId="0" xr:uid="{8F58888D-574E-413C-9C05-5F52D5363A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5" authorId="0" shapeId="0" xr:uid="{D390F9A7-6A62-4C4B-9A8A-1277EBC044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5" authorId="0" shapeId="0" xr:uid="{F7A0CF16-CB8C-4AAE-ACE8-132B0F5E2A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5" authorId="0" shapeId="0" xr:uid="{A183E9A2-8809-4543-B6CC-8DE9FE1CFF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5" authorId="0" shapeId="0" xr:uid="{D1467762-6162-4B85-A320-9DA3745EE8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5" authorId="0" shapeId="0" xr:uid="{F474B013-D16C-4099-AF76-3D23846345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55" authorId="0" shapeId="0" xr:uid="{F9071871-2B6C-4F2E-81C1-81CEF97153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5" authorId="0" shapeId="0" xr:uid="{50BF0A53-1264-483B-94F7-F92CC4F125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5" authorId="0" shapeId="0" xr:uid="{1DBACB10-0CA8-4088-8D4A-0E052B6186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5" authorId="0" shapeId="0" xr:uid="{D62EFD4C-D30A-45A6-B2EE-2636BC1A7F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5" authorId="0" shapeId="0" xr:uid="{F70112C6-FCEF-470E-9473-24DC996995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5" authorId="0" shapeId="0" xr:uid="{BE6AAC88-C88B-488D-A76A-26CE8098A0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5" authorId="0" shapeId="0" xr:uid="{0743420D-D9AD-4811-83DB-1261030915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5" authorId="0" shapeId="0" xr:uid="{B071CDAC-B4D7-446D-BB59-F94179209C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5" authorId="0" shapeId="0" xr:uid="{4E5FD0D5-BC37-4ADE-93E3-0057D79F83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5" authorId="0" shapeId="0" xr:uid="{39C97DAA-B51B-4581-A963-1B7E917B2A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55" authorId="0" shapeId="0" xr:uid="{53ABD78A-73D5-4659-89D7-79DDB9B43C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5" authorId="0" shapeId="0" xr:uid="{16DCAB36-0F7A-450D-B494-AE7350ACFF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55" authorId="0" shapeId="0" xr:uid="{2791313D-A4B1-4798-94B1-FBEBD79A93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5" authorId="0" shapeId="0" xr:uid="{6CB8BCC0-F768-4B7B-9A80-7B1AFE7242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5" authorId="0" shapeId="0" xr:uid="{C2B8CFEF-55C7-48E7-B7AD-C591146D56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5" authorId="0" shapeId="0" xr:uid="{7CDAE43E-76C7-4757-A5BE-373529E618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5" authorId="0" shapeId="0" xr:uid="{1DBD6D26-14D5-4307-B3F5-029F20FF14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5" authorId="0" shapeId="0" xr:uid="{C6CBCFAB-CC9A-4E09-AEFF-5422779C09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5" authorId="0" shapeId="0" xr:uid="{76C6C123-EB8C-4E80-973C-25C02B1C12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5" authorId="0" shapeId="0" xr:uid="{239B1A20-A625-4FE2-9B0C-3849A6E564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6" authorId="0" shapeId="0" xr:uid="{82EDF2AB-36C7-41EB-9F2A-1CED9F7A63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6" authorId="0" shapeId="0" xr:uid="{5B0B6C15-47CC-4181-BFD0-237E01F1C4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6" authorId="0" shapeId="0" xr:uid="{BDE08EB2-E252-48D6-A79D-FA9A233ED5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6" authorId="0" shapeId="0" xr:uid="{D3E8C61A-BCF9-47CD-B7F7-A40FA35545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6" authorId="0" shapeId="0" xr:uid="{CC84646D-42C0-4AA0-85FA-C37A5CBF23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56" authorId="0" shapeId="0" xr:uid="{35B97CA9-125E-45E4-9879-A7F3AC2C50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6" authorId="0" shapeId="0" xr:uid="{2338AE70-5F3C-4F76-A4A9-337FCEDE5E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6" authorId="0" shapeId="0" xr:uid="{7FB9C9BF-2FDB-4AB3-B8B7-AB9C6B3F91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6" authorId="0" shapeId="0" xr:uid="{790E1E73-A4E2-4999-8153-207F14DBA0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6" authorId="0" shapeId="0" xr:uid="{533774AA-087A-4DAF-A0D2-1EE42856C4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6" authorId="0" shapeId="0" xr:uid="{B12C5FEB-2159-49AE-B387-264F88031C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6" authorId="0" shapeId="0" xr:uid="{61FD7511-19F3-4187-B2FF-4ED5CF57BF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6" authorId="0" shapeId="0" xr:uid="{D99E859B-DB96-4F50-BC59-42F0EC0E16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6" authorId="0" shapeId="0" xr:uid="{B9CD0092-BBFB-400F-8830-CF9AA85EC9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6" authorId="0" shapeId="0" xr:uid="{496FBE96-C66E-47E8-8873-AE35950704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6" authorId="0" shapeId="0" xr:uid="{9F268F0A-C91F-4BEE-9FDB-0212CBA9B6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6" authorId="0" shapeId="0" xr:uid="{3A916866-CB19-4AFA-803B-3CE4AF8637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56" authorId="0" shapeId="0" xr:uid="{1031B1F3-580C-4786-983A-2FA5F74A97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6" authorId="0" shapeId="0" xr:uid="{BA9F48FA-28B8-4941-A677-445203749B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6" authorId="0" shapeId="0" xr:uid="{0D6E62F0-357C-45E4-B4A3-C3FA142F98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6" authorId="0" shapeId="0" xr:uid="{49D42B74-D3E4-4D94-92ED-3EEF114D49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6" authorId="0" shapeId="0" xr:uid="{692EB081-EF17-4F3F-B26D-456906B454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6" authorId="0" shapeId="0" xr:uid="{B1C0F843-DE92-4BE5-A5F4-390236F8C1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56" authorId="0" shapeId="0" xr:uid="{8C1D54C8-F718-4B9A-8034-B8F084F6DD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6" authorId="0" shapeId="0" xr:uid="{E5038788-946C-4740-8992-5C657E88BA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6" authorId="0" shapeId="0" xr:uid="{104A15A5-9FB9-4B1F-94DD-216081B3CD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6" authorId="0" shapeId="0" xr:uid="{08E1CFCD-CF9B-44A4-8019-DA39140368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56" authorId="0" shapeId="0" xr:uid="{309819F6-E06B-47BA-A982-479E34F235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6" authorId="0" shapeId="0" xr:uid="{E63F6CA1-509F-404B-976D-7FA0680812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6" authorId="0" shapeId="0" xr:uid="{8F149135-101A-44B4-9AD9-3F107A32A7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6" authorId="0" shapeId="0" xr:uid="{B95ACBB6-F180-41E8-A73E-787DF7C421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6" authorId="0" shapeId="0" xr:uid="{D8302AA0-9841-4385-AE3A-E8891B283F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6" authorId="0" shapeId="0" xr:uid="{E1C0D00B-988F-4CA9-928A-3ED5718D85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6" authorId="0" shapeId="0" xr:uid="{D2A52337-2949-4541-BFE5-0F9CBBBAF5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6" authorId="0" shapeId="0" xr:uid="{3B5DE2A5-78DA-4D33-B389-37C18CCFD0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6" authorId="0" shapeId="0" xr:uid="{9A1A9FB5-D807-4F70-A5C2-2439E766BA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56" authorId="0" shapeId="0" xr:uid="{572CB3CD-885E-47F1-905B-0D155C4893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6" authorId="0" shapeId="0" xr:uid="{3CBADB51-FFCF-4FDA-AF53-C17F57D5F2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6" authorId="0" shapeId="0" xr:uid="{3216F26C-3BBD-479A-BE53-DFCC38C3FA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6" authorId="0" shapeId="0" xr:uid="{67E709CC-19EC-4440-99A4-8B7EA21E54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6" authorId="0" shapeId="0" xr:uid="{322D1918-A30B-4CAC-A963-225A89F03C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56" authorId="0" shapeId="0" xr:uid="{8B54349F-4A5C-4A4C-9CC7-76D77CAEE2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6" authorId="0" shapeId="0" xr:uid="{8CE2620A-A1F4-49D8-9850-3C536193B2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56" authorId="0" shapeId="0" xr:uid="{5C734FC5-8BA9-4656-82B4-F6D0FC73D4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6" authorId="0" shapeId="0" xr:uid="{AC02061F-8CCA-4B82-8BD5-1706FDFB30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6" authorId="0" shapeId="0" xr:uid="{01A21F20-A560-4510-848A-89DD6D6933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56" authorId="0" shapeId="0" xr:uid="{987859C3-7E7D-456B-B4E4-3817252C75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56" authorId="0" shapeId="0" xr:uid="{B9DF70AD-1A12-4378-8C64-548955234F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6" authorId="0" shapeId="0" xr:uid="{E3442E67-DD54-4456-B544-DC3F2A062A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6" authorId="0" shapeId="0" xr:uid="{D6822DC1-A4A6-42DE-9502-05F3862A88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6" authorId="0" shapeId="0" xr:uid="{625374F6-B0C4-40D1-BD20-526BCBA60D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6" authorId="0" shapeId="0" xr:uid="{18D4DF11-C261-4BCA-99FB-4CF7D61A48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6" authorId="0" shapeId="0" xr:uid="{870902D9-C86C-4ED1-A452-A5501DBFDA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6" authorId="0" shapeId="0" xr:uid="{95A9D106-6530-4912-8CD0-AD92DD15E8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6" authorId="0" shapeId="0" xr:uid="{D63F0E8B-AC24-4199-9491-D3441BDDC6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6" authorId="0" shapeId="0" xr:uid="{A99C73D4-D759-42AB-8C8C-611774B676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6" authorId="0" shapeId="0" xr:uid="{F0358383-037F-4449-BE4A-0F878B8780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56" authorId="0" shapeId="0" xr:uid="{1F824915-0373-406E-B0CB-EAAEE356E6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6" authorId="0" shapeId="0" xr:uid="{5FFB0E8A-37B1-406A-915B-32BCAAD2F8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6" authorId="0" shapeId="0" xr:uid="{8DE76174-DD4F-4A29-962C-61C47C8E8A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56" authorId="0" shapeId="0" xr:uid="{E08FFDE8-04A5-4E85-A5CE-6043B1C317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56" authorId="0" shapeId="0" xr:uid="{4C905AEA-6EDC-43AF-965E-BE25EB210A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6" authorId="0" shapeId="0" xr:uid="{48E5DC23-8077-4A3A-A64B-6F5CBF5637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6" authorId="0" shapeId="0" xr:uid="{0490D3B3-261A-447F-B2E0-C8F4500B68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6" authorId="0" shapeId="0" xr:uid="{A19419D7-77CB-47E5-8CD5-2435BFA8D0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6" authorId="0" shapeId="0" xr:uid="{E0585693-537E-4386-9393-719F398D7F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6" authorId="0" shapeId="0" xr:uid="{A88726BB-9B7C-4F20-978F-BCFE5ACC40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6" authorId="0" shapeId="0" xr:uid="{1196A575-AFC7-48CF-AB15-A85C667063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6" authorId="0" shapeId="0" xr:uid="{0F16FE47-6435-4AAD-9E36-02ECA9B5F7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56" authorId="0" shapeId="0" xr:uid="{9690E43A-E265-4993-AB18-EE0CB48C06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6" authorId="0" shapeId="0" xr:uid="{348C6A85-E972-48B8-85C2-CFEF5C0967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6" authorId="0" shapeId="0" xr:uid="{40A4A445-6BC2-490D-839E-82FBCFB362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6" authorId="0" shapeId="0" xr:uid="{4C3FCB54-DD58-48AB-A908-300A9809C9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6" authorId="0" shapeId="0" xr:uid="{4C4440D0-1F00-4B39-A2C0-8CC6DEEF12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6" authorId="0" shapeId="0" xr:uid="{74FC9BF3-7D5D-409F-BB5C-F54A4C25F8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6" authorId="0" shapeId="0" xr:uid="{FBAD1CC8-7EBB-4E1E-B38C-001C0B5566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6" authorId="0" shapeId="0" xr:uid="{28DE624A-F243-418F-95EA-0F34779B16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6" authorId="0" shapeId="0" xr:uid="{B96556C1-2207-4F9F-BFB3-9DB5C23B7D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6" authorId="0" shapeId="0" xr:uid="{7FBEFEBA-52C1-4E4B-B719-5975BADC87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6" authorId="0" shapeId="0" xr:uid="{ECC8564C-8701-4AB0-BC75-B58546379D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6" authorId="0" shapeId="0" xr:uid="{557496E7-5156-424A-81C6-41879C3C52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6" authorId="0" shapeId="0" xr:uid="{409A5749-DCFD-4313-940B-99866E7E75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6" authorId="0" shapeId="0" xr:uid="{F625CE1F-C9A4-486F-92A0-95687A5198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6" authorId="0" shapeId="0" xr:uid="{E0E97B6E-E824-4BA5-96FE-11DBD5DE10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6" authorId="0" shapeId="0" xr:uid="{A705E624-DAF9-4E55-A709-1BB76339FF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56" authorId="0" shapeId="0" xr:uid="{50D8A910-5FAB-4B0D-971A-10D6BA72EE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6" authorId="0" shapeId="0" xr:uid="{9E69A8B7-04B7-4522-BA28-A342610928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56" authorId="0" shapeId="0" xr:uid="{F5587A4B-1FE9-44D2-B4A6-EE0F748DCD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6" authorId="0" shapeId="0" xr:uid="{35332A30-3E33-4474-9196-07AF38E273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6" authorId="0" shapeId="0" xr:uid="{DBD69B6E-E531-4E97-B718-E16C47FB14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6" authorId="0" shapeId="0" xr:uid="{CFB188AE-994F-4557-A7AE-CEE142F7C6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6" authorId="0" shapeId="0" xr:uid="{048B4055-3E43-413E-8580-A1025F1493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6" authorId="0" shapeId="0" xr:uid="{C3E13A9B-3E26-43A4-AEC9-8D0DCF2AC0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6" authorId="0" shapeId="0" xr:uid="{11801FDB-CB0A-4967-9B77-BAE24CA2F5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6" authorId="0" shapeId="0" xr:uid="{3018F78B-EEA8-465F-B5C3-45EA77EEE6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7" authorId="0" shapeId="0" xr:uid="{F70DFDFE-9468-4024-865F-45B69CC660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7" authorId="0" shapeId="0" xr:uid="{6AC97E26-4ADF-49A2-8171-F6A9783196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7" authorId="0" shapeId="0" xr:uid="{F1565348-1380-45AB-ABAC-0A8D725A06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7" authorId="0" shapeId="0" xr:uid="{0F9AB280-E52E-4C47-8118-60726AAC11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7" authorId="0" shapeId="0" xr:uid="{4E5A48FE-A4EB-4ECE-A80B-979F464322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57" authorId="0" shapeId="0" xr:uid="{F91261F6-25A9-4C60-A355-57012390E1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7" authorId="0" shapeId="0" xr:uid="{5FD659DA-3AF8-404E-90FF-C80B4D69D3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7" authorId="0" shapeId="0" xr:uid="{AD88F813-376B-400E-A75F-3DCFD0DA68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7" authorId="0" shapeId="0" xr:uid="{E1B18940-4A7A-42E8-8ADD-6A70C77E0E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7" authorId="0" shapeId="0" xr:uid="{B2C3298B-5289-47DE-8568-6C202567CA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7" authorId="0" shapeId="0" xr:uid="{F1EA9424-0341-48B8-BD79-9A00314B85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7" authorId="0" shapeId="0" xr:uid="{983ED4AF-4EEE-4BCF-8E45-E76F003095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7" authorId="0" shapeId="0" xr:uid="{AF665D82-59F4-4A2F-B651-59AA324BDB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7" authorId="0" shapeId="0" xr:uid="{29607BC7-7D91-41E7-974F-C330A3B47C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7" authorId="0" shapeId="0" xr:uid="{FAFE6C2D-C187-472B-B470-052603616A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7" authorId="0" shapeId="0" xr:uid="{30A89A29-D572-449D-9D6A-EEF6B50F45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7" authorId="0" shapeId="0" xr:uid="{03232999-E5BA-47A0-915C-ACFD624461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7" authorId="0" shapeId="0" xr:uid="{D1B2B703-AA2D-495F-AA46-C6ACB9F42C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7" authorId="0" shapeId="0" xr:uid="{B6374776-AE0F-4026-8435-01BF2E3037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57" authorId="0" shapeId="0" xr:uid="{8E459E31-E50E-459A-9497-3AD516EFD8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7" authorId="0" shapeId="0" xr:uid="{EF7596D4-8952-4B24-8C9F-BC9C13BBE3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7" authorId="0" shapeId="0" xr:uid="{A1F228D8-501E-4DDE-BE2B-D9CA2275EF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57" authorId="0" shapeId="0" xr:uid="{BF2FE0C5-EAAC-490B-8E26-A397F2168C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7" authorId="0" shapeId="0" xr:uid="{C4261C7A-285B-4AE9-84D3-94F46C15F9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7" authorId="0" shapeId="0" xr:uid="{E5DBB83E-80AD-4649-97A2-BC49E4B636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57" authorId="0" shapeId="0" xr:uid="{80A19294-04DD-43CC-A65C-F67D541898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57" authorId="0" shapeId="0" xr:uid="{5A4F45DB-167A-4907-9F68-A0DC9A62E0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7" authorId="0" shapeId="0" xr:uid="{A11A84D5-D4B9-4DE2-8979-EDDDE664AA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7" authorId="0" shapeId="0" xr:uid="{04FF8ADF-42E3-495A-91CB-E4EE7CF0AF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7" authorId="0" shapeId="0" xr:uid="{94498F42-007D-477E-A723-27FD64FB23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7" authorId="0" shapeId="0" xr:uid="{CB24D09E-B634-406F-94EB-8C8B22250B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7" authorId="0" shapeId="0" xr:uid="{EA0B538B-3EAA-4D72-8861-3F5212F33A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7" authorId="0" shapeId="0" xr:uid="{5193B4C4-59B3-49BA-85B9-717073F67A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7" authorId="0" shapeId="0" xr:uid="{4E7D60D1-16AF-48AE-9ED0-A2534D9F10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7" authorId="0" shapeId="0" xr:uid="{03AAA8FF-7562-4C2E-A870-4D38D9F7BF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7" authorId="0" shapeId="0" xr:uid="{243E7AD6-D8B3-427D-B04E-462BBCED4E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7" authorId="0" shapeId="0" xr:uid="{C2CD95E8-7E70-404F-9874-B146F3D0EF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7" authorId="0" shapeId="0" xr:uid="{515A4192-C8A7-4A17-8ECE-F56A7AAF49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7" authorId="0" shapeId="0" xr:uid="{679F8DA7-B8CC-47F8-85A4-1BDDD506EA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57" authorId="0" shapeId="0" xr:uid="{9938C5FD-B300-4526-ABA5-514394225A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7" authorId="0" shapeId="0" xr:uid="{B6D75266-169B-4F97-BDC8-56DE0E6015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7" authorId="0" shapeId="0" xr:uid="{64C68646-3423-4F20-9D24-948FC0D18A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7" authorId="0" shapeId="0" xr:uid="{5D7CC040-5480-4907-AB7C-C780539494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7" authorId="0" shapeId="0" xr:uid="{EBCB9E4A-62B7-4CF4-A740-C6E1E160B1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7" authorId="0" shapeId="0" xr:uid="{BB7F64A4-AFF3-47F6-83FE-10F781A98D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57" authorId="0" shapeId="0" xr:uid="{1CBB051A-D088-4FA3-B735-60A2A390BE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7" authorId="0" shapeId="0" xr:uid="{0229B02D-0C37-416D-A1DF-9553FB3551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7" authorId="0" shapeId="0" xr:uid="{0D3C63B7-667D-49E0-AC97-FE612155CB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7" authorId="0" shapeId="0" xr:uid="{8E385859-4650-4C88-9356-91CD0C5BF8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7" authorId="0" shapeId="0" xr:uid="{77AAAFBD-6ADF-48A6-BDE4-FCFF3F92DC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7" authorId="0" shapeId="0" xr:uid="{F3B9F26B-69D7-4BDC-AEBA-79D7DD6FAF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7" authorId="0" shapeId="0" xr:uid="{F2644A54-02C9-44A8-A7BF-5B66E9688C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7" authorId="0" shapeId="0" xr:uid="{51F9BF37-3559-4104-B226-3E76335DA0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7" authorId="0" shapeId="0" xr:uid="{470FE5EE-0F5F-4DD9-8123-FF5C768914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7" authorId="0" shapeId="0" xr:uid="{67D67C4B-6D5E-4C50-8746-FF954BE9A1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57" authorId="0" shapeId="0" xr:uid="{3DEC294A-F38F-45F1-B14C-E9CA829E72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7" authorId="0" shapeId="0" xr:uid="{3D4F7182-011D-412E-BCCD-65F3B75CC6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7" authorId="0" shapeId="0" xr:uid="{0CEAE9B7-B9F0-4CED-B65E-2011C52CBF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7" authorId="0" shapeId="0" xr:uid="{BAC061BF-A8D0-4CFE-8223-2C4E48E069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57" authorId="0" shapeId="0" xr:uid="{BDB83CEB-931D-40DB-9CCC-A8E3B3EFA6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57" authorId="0" shapeId="0" xr:uid="{E8DE08E4-E705-49C5-A58A-FEC743BE5E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7" authorId="0" shapeId="0" xr:uid="{EB894943-0065-4E60-A79B-D80F4A2467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7" authorId="0" shapeId="0" xr:uid="{5E3A55CD-08D4-4AB9-A71E-7AA4AED02A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7" authorId="0" shapeId="0" xr:uid="{EB0F63E0-5992-403A-844A-A54710BF1F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57" authorId="0" shapeId="0" xr:uid="{85646945-AF85-4BD5-BFAD-079F54B755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7" authorId="0" shapeId="0" xr:uid="{EDFC682A-604C-4ABE-81C6-FC759587BB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7" authorId="0" shapeId="0" xr:uid="{9FA71E52-D75F-4117-B62C-A4183A64D1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7" authorId="0" shapeId="0" xr:uid="{F1A32E40-6C58-4652-BD62-AE01AC5956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57" authorId="0" shapeId="0" xr:uid="{A06710A3-1F00-4968-95AF-50BA5F40D7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7" authorId="0" shapeId="0" xr:uid="{43A5FF77-0393-4777-9F3C-0D63EA3211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57" authorId="0" shapeId="0" xr:uid="{3CA86A53-F404-4781-8761-98ED8A377E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7" authorId="0" shapeId="0" xr:uid="{FF3AA072-E9EF-4D76-A379-215D6D18B6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7" authorId="0" shapeId="0" xr:uid="{08C60656-DB4B-4254-AF7F-9C358F58E6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7" authorId="0" shapeId="0" xr:uid="{44403EFB-BD68-4DB8-8E29-9BEC16877D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7" authorId="0" shapeId="0" xr:uid="{76167972-833B-4DBA-A797-92FC702530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7" authorId="0" shapeId="0" xr:uid="{4D0BB6CF-CE7C-4E01-9353-1E02718B99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7" authorId="0" shapeId="0" xr:uid="{AE8EB6BD-CC26-4585-88D0-F207294F75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7" authorId="0" shapeId="0" xr:uid="{D59C49C5-D7CE-472A-9148-4FC73C387F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7" authorId="0" shapeId="0" xr:uid="{D923D207-4A85-4CF9-8AA4-4045B298A1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7" authorId="0" shapeId="0" xr:uid="{DCF793C8-D600-46DE-92D0-A81C889959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57" authorId="0" shapeId="0" xr:uid="{623C806B-EB7A-41D7-A01F-C65FF7BDD2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57" authorId="0" shapeId="0" xr:uid="{65DB5A0E-CCCB-4184-904C-247A37E818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57" authorId="0" shapeId="0" xr:uid="{F0B885DF-55A4-4D8F-BCDB-A6282172D2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7" authorId="0" shapeId="0" xr:uid="{993DE915-851D-4BA1-8040-ABFA324D30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7" authorId="0" shapeId="0" xr:uid="{18C22417-B4D4-4F53-9F4B-2BCC81B9A4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57" authorId="0" shapeId="0" xr:uid="{4F7FCF81-DDE0-474C-B819-639E658B3E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57" authorId="0" shapeId="0" xr:uid="{EA480B9A-E64C-42C3-856C-6CC8F4C7BE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7" authorId="0" shapeId="0" xr:uid="{55006BE8-C83E-41D5-98D9-495DD281AA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7" authorId="0" shapeId="0" xr:uid="{95A22493-89FD-46F8-9E84-8D46894E04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8" authorId="0" shapeId="0" xr:uid="{0B234509-6D6E-477D-A163-2B6F99FA7C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8" authorId="0" shapeId="0" xr:uid="{3F931B2D-D4D1-47B0-9308-7036A1F73D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8" authorId="0" shapeId="0" xr:uid="{E7DAF013-6186-4B58-A365-EAE28118A3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8" authorId="0" shapeId="0" xr:uid="{954D7D85-C26A-4545-842C-F5F883C026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58" authorId="0" shapeId="0" xr:uid="{464CD45E-3F0A-4227-A701-8C857ECFF0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58" authorId="0" shapeId="0" xr:uid="{8E83DC12-F65B-48E7-8ECA-1957777D59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8" authorId="0" shapeId="0" xr:uid="{5BC006E5-00C0-481F-AEF3-21393B096E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8" authorId="0" shapeId="0" xr:uid="{765F83B2-CC7E-47C7-B57D-218602120B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8" authorId="0" shapeId="0" xr:uid="{67E4C7CC-2F46-4120-AAAF-464D5CBF6A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8" authorId="0" shapeId="0" xr:uid="{CDDCCDBD-257E-44C2-90AB-7CF600266E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8" authorId="0" shapeId="0" xr:uid="{ABF9AFCE-FB89-40E7-82CF-9085696B90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58" authorId="0" shapeId="0" xr:uid="{3F905F4F-A767-4F28-AB3C-ECEFFD84B6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8" authorId="0" shapeId="0" xr:uid="{618081B3-BA78-48D9-93D2-BEBCFA3B2D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8" authorId="0" shapeId="0" xr:uid="{68D49597-2012-4F6E-B834-35AD0F0B9E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8" authorId="0" shapeId="0" xr:uid="{F9CD3952-D079-4F6C-86C9-2E8D5CD252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8" authorId="0" shapeId="0" xr:uid="{2880E1A5-FF88-419F-A265-9ED3EF20AD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58" authorId="0" shapeId="0" xr:uid="{519ED23F-10D1-408E-821C-3339A1BE92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58" authorId="0" shapeId="0" xr:uid="{810E0771-D710-47D7-9FCB-40FF23B5FB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8" authorId="0" shapeId="0" xr:uid="{5658E832-5E69-4834-9BCD-EF5B30FED4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8" authorId="0" shapeId="0" xr:uid="{46248892-E4BE-4113-B62C-EB82EF0FC7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58" authorId="0" shapeId="0" xr:uid="{9F127EC2-5B19-4DBF-A2DD-6BB9928269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8" authorId="0" shapeId="0" xr:uid="{AF0352E5-FF3F-41FE-BC80-F4F1BC8CEF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8" authorId="0" shapeId="0" xr:uid="{E2557753-A8E1-4C26-9997-83084046D7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8" authorId="0" shapeId="0" xr:uid="{874329C0-6423-4EE3-915C-0300B47779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8" authorId="0" shapeId="0" xr:uid="{9A76407A-64EE-4226-8134-1EE6BE6671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58" authorId="0" shapeId="0" xr:uid="{3E58374E-C04D-4BBD-A3EC-BE6E0770F1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8" authorId="0" shapeId="0" xr:uid="{99487E65-5BF3-472F-9A98-9FA4C301C1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8" authorId="0" shapeId="0" xr:uid="{F916EBAC-DAA0-4EFF-AA3F-B0002F417E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8" authorId="0" shapeId="0" xr:uid="{203140C9-0CC8-4471-82CF-B36F9AC68E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8" authorId="0" shapeId="0" xr:uid="{A1BBF942-86F4-4B36-8A2D-84E521D070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8" authorId="0" shapeId="0" xr:uid="{9FA841CA-B800-408D-B51B-D7E899A9F9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8" authorId="0" shapeId="0" xr:uid="{24084D93-5BBA-45F1-AF71-B13463C473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8" authorId="0" shapeId="0" xr:uid="{7DC72C8D-6D31-4DE5-8145-75C87A1627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8" authorId="0" shapeId="0" xr:uid="{2B312A2D-940A-41C1-AB7D-917B83CDA6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58" authorId="0" shapeId="0" xr:uid="{2944A0C0-2986-4DC8-AB47-7BB457C501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8" authorId="0" shapeId="0" xr:uid="{D455D992-E4BD-404D-99AE-36866E8787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8" authorId="0" shapeId="0" xr:uid="{1EAFE5BE-CBAC-4D62-9554-567645C4F1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8" authorId="0" shapeId="0" xr:uid="{77F465CF-7568-4981-8F96-D55F9DCBD7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8" authorId="0" shapeId="0" xr:uid="{D6AB81A5-2F9E-4C9E-92DB-D7F7098DE9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58" authorId="0" shapeId="0" xr:uid="{EA0CE490-6DD1-48FB-8639-F8A7AE8EB2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8" authorId="0" shapeId="0" xr:uid="{63377419-A852-44A0-A0E5-EE6AEABACD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8" authorId="0" shapeId="0" xr:uid="{53EB18CE-0C33-48B6-B931-D35711D408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8" authorId="0" shapeId="0" xr:uid="{F24D2800-4B1D-4769-9290-45187641A7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8" authorId="0" shapeId="0" xr:uid="{DEEE2FB5-51FF-41F2-948F-50E76C0062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8" authorId="0" shapeId="0" xr:uid="{544254F6-343B-4E82-8F5A-1D58F71F2C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58" authorId="0" shapeId="0" xr:uid="{3306EA2F-FBB2-4DCF-B5BA-30F417EAA4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8" authorId="0" shapeId="0" xr:uid="{5ADE500F-A2C8-4F05-973D-D063B301D6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8" authorId="0" shapeId="0" xr:uid="{E2E3BA32-2AB3-41E9-994D-16E489E34F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8" authorId="0" shapeId="0" xr:uid="{B040C5AF-D288-4AD7-9B96-023F2ADC0C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8" authorId="0" shapeId="0" xr:uid="{C51527CA-DD57-4AEB-8CD7-B8ABEAB24C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8" authorId="0" shapeId="0" xr:uid="{BD06DA34-E00D-4391-A23F-BFECD1F0F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8" authorId="0" shapeId="0" xr:uid="{29BFA76E-5DA6-4AFF-AC22-3B9D311770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8" authorId="0" shapeId="0" xr:uid="{32EE815D-AC00-4D53-BD7C-C8C29212CF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58" authorId="0" shapeId="0" xr:uid="{4DDEE9CE-0A22-4211-A084-ACE6D75731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8" authorId="0" shapeId="0" xr:uid="{07F9A405-788A-4D0C-AB75-528A7D2450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8" authorId="0" shapeId="0" xr:uid="{738F894E-3920-4322-BBE9-22E19858F9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8" authorId="0" shapeId="0" xr:uid="{BE7B020A-54EC-4D3D-AB65-E79CF4246A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8" authorId="0" shapeId="0" xr:uid="{74D60564-D7C4-4E6C-8F8C-72DE4E5EBD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58" authorId="0" shapeId="0" xr:uid="{88ADB78A-95F8-409F-BE35-110E7533DC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58" authorId="0" shapeId="0" xr:uid="{4B4B706A-6480-4ECE-BF7F-F5CA3AFFE5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8" authorId="0" shapeId="0" xr:uid="{E53F3734-F25A-4D0D-96E3-E2848142AE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8" authorId="0" shapeId="0" xr:uid="{0BFAF1EB-A764-4F13-AFA3-8CE199F7AB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8" authorId="0" shapeId="0" xr:uid="{DD994A7C-B4EF-4EDC-97A6-4EAB470CC2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58" authorId="0" shapeId="0" xr:uid="{0AF027C9-FEC8-450E-8112-B89F9D21F7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58" authorId="0" shapeId="0" xr:uid="{EA3E7800-69F6-49AA-A304-072CDAA41E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8" authorId="0" shapeId="0" xr:uid="{7F097732-3313-4B05-8B44-A55D57F3CB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8" authorId="0" shapeId="0" xr:uid="{EACC32BD-2415-42E8-96F1-FFEB766CC6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8" authorId="0" shapeId="0" xr:uid="{EF316526-FEF8-4235-BC23-C8525EAA6E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8" authorId="0" shapeId="0" xr:uid="{71CD4251-9884-4542-BCCB-76A9BE4D1C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8" authorId="0" shapeId="0" xr:uid="{03BF1D75-62DA-4BCC-9AA2-92B5F949CF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8" authorId="0" shapeId="0" xr:uid="{1C913645-04D7-473D-B208-F32DA6A989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8" authorId="0" shapeId="0" xr:uid="{8DF788FC-993A-4011-B8B1-C22F6E7106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58" authorId="0" shapeId="0" xr:uid="{A9DF67FC-6984-4064-9619-F5AEE93CD5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8" authorId="0" shapeId="0" xr:uid="{ABE1C0EC-051C-42F5-B6DC-948F2AEDCC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58" authorId="0" shapeId="0" xr:uid="{CEEEDC8C-6D0E-49FF-9D16-76CA1000D1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58" authorId="0" shapeId="0" xr:uid="{97A33B10-858C-40E7-959E-07CAD64B33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58" authorId="0" shapeId="0" xr:uid="{54AC7CD4-CD9D-4F2D-B238-EDC9C7CBEA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8" authorId="0" shapeId="0" xr:uid="{E2BBEB9C-56E8-48A6-905B-74C94E9ED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8" authorId="0" shapeId="0" xr:uid="{2EE74650-AE65-4326-BD19-7CBC3302A8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8" authorId="0" shapeId="0" xr:uid="{51CFBA77-492D-4548-B841-8F8FC5E669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8" authorId="0" shapeId="0" xr:uid="{EE6952F0-BCF9-4F5F-9615-9470DE4AE3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8" authorId="0" shapeId="0" xr:uid="{28019CB8-D00E-4DE4-8D81-10E479CCB9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8" authorId="0" shapeId="0" xr:uid="{842124DC-18DB-4929-B8D8-34FB85E5A1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58" authorId="0" shapeId="0" xr:uid="{E6AC10F5-FB36-4DF2-9EBA-71052925DA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8" authorId="0" shapeId="0" xr:uid="{F7FB7D06-09F5-4482-B0F1-E3545C459F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8" authorId="0" shapeId="0" xr:uid="{2F7BCBD7-72E0-4772-B235-1E12544225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58" authorId="0" shapeId="0" xr:uid="{E6803340-F947-4324-9510-E9AAF50F55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8" authorId="0" shapeId="0" xr:uid="{F28A24E1-3605-48B5-9A28-BA0DE7E494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8" authorId="0" shapeId="0" xr:uid="{360133A7-B1AF-45B6-97EC-026997366E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58" authorId="0" shapeId="0" xr:uid="{CA6B12A2-2336-4F75-A5C8-E94377A2EC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9" authorId="0" shapeId="0" xr:uid="{696319CD-89CC-41B5-91B8-DFAF87269C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59" authorId="0" shapeId="0" xr:uid="{FACFF25E-F4AB-4E5D-B4E0-FFB7575D1C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9" authorId="0" shapeId="0" xr:uid="{85D47E98-E9C0-4D0D-B829-7C06A79E52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9" authorId="0" shapeId="0" xr:uid="{51C4DEA2-5883-4F41-97A8-09BDE8BE10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9" authorId="0" shapeId="0" xr:uid="{2867BDE3-A066-4474-B979-35A0206A54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9" authorId="0" shapeId="0" xr:uid="{70A303D6-92AC-45C5-836A-28BA86CC83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9" authorId="0" shapeId="0" xr:uid="{0797BDA4-C334-4604-8C17-5B39A4C15C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59" authorId="0" shapeId="0" xr:uid="{39019B11-1B38-4F0F-87FF-EBEB83314E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9" authorId="0" shapeId="0" xr:uid="{1AE0C1A1-784E-4979-BB21-7E4F7AD9B3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59" authorId="0" shapeId="0" xr:uid="{5AB4BB9A-4450-4C7F-BBBD-2E82049767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59" authorId="0" shapeId="0" xr:uid="{DE89152D-49E8-43E0-AF5F-23DE35EBE2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59" authorId="0" shapeId="0" xr:uid="{5991C98B-40F7-46CF-B966-B4FA809F4B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9" authorId="0" shapeId="0" xr:uid="{76AA9C87-78B1-4B18-AB8B-22FDA58F5A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59" authorId="0" shapeId="0" xr:uid="{B083522E-C604-4C20-9312-0FFA33CB94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59" authorId="0" shapeId="0" xr:uid="{46630F96-7F38-4005-9EE7-08BF2FC0F7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9" authorId="0" shapeId="0" xr:uid="{F671BC0D-27A6-4C3F-B04F-02CFADD4CA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59" authorId="0" shapeId="0" xr:uid="{B17E210B-9CD4-489C-BCF8-D723F8FC6A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9" authorId="0" shapeId="0" xr:uid="{885298F0-A551-4F9E-902F-EC9AE0BAFB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9" authorId="0" shapeId="0" xr:uid="{66642F34-D4FB-4E6F-9B29-E6875D6FF3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59" authorId="0" shapeId="0" xr:uid="{A66874DC-E9C0-4B69-96B5-78C930951D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59" authorId="0" shapeId="0" xr:uid="{689EE558-924F-4F68-9479-370BB0481B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59" authorId="0" shapeId="0" xr:uid="{4C7B7474-6292-4428-8094-EC77C5C1E2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59" authorId="0" shapeId="0" xr:uid="{83337353-9450-4AEC-A8B4-B50F8DDAEC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59" authorId="0" shapeId="0" xr:uid="{57E0381D-4A66-452F-80B6-58F29E18BF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9" authorId="0" shapeId="0" xr:uid="{ED870403-3419-48B3-A135-D69FCD4D77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59" authorId="0" shapeId="0" xr:uid="{83953C89-DBA6-447C-8CF1-1CDAFC5F30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59" authorId="0" shapeId="0" xr:uid="{39709A57-B5E5-495E-86EA-D6141D8B21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59" authorId="0" shapeId="0" xr:uid="{523E3B1B-429B-499F-A381-926E92DC56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9" authorId="0" shapeId="0" xr:uid="{094B336F-538D-44AA-A30A-1E2496A9C7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59" authorId="0" shapeId="0" xr:uid="{BBA9FAB0-3532-4402-B4BB-120A3CC462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59" authorId="0" shapeId="0" xr:uid="{784F8E68-7408-47AB-8918-142242F7F1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9" authorId="0" shapeId="0" xr:uid="{BA9CE0BC-F901-4F4A-A968-A26D7588D8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9" authorId="0" shapeId="0" xr:uid="{3F615F74-E7BD-45D8-98DC-B131C51DC3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59" authorId="0" shapeId="0" xr:uid="{A5630654-25F7-4893-B64E-B981DC3174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9" authorId="0" shapeId="0" xr:uid="{EC4F3A43-1EBB-475F-BD87-27834B31FE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59" authorId="0" shapeId="0" xr:uid="{F624500F-30F0-4E44-9F85-8FADC40BE3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9" authorId="0" shapeId="0" xr:uid="{F731860A-2650-4589-9444-C63C73F12E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59" authorId="0" shapeId="0" xr:uid="{550494DE-6AEE-4614-991A-8DB2CE98B3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9" authorId="0" shapeId="0" xr:uid="{4A8B6467-F039-4E47-8630-AD6D111ECC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9" authorId="0" shapeId="0" xr:uid="{14F404F0-F8CE-40E3-AF1C-4FD6972355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59" authorId="0" shapeId="0" xr:uid="{DE309AD9-5B49-46B8-A249-3D562B36D1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9" authorId="0" shapeId="0" xr:uid="{B4882F96-624F-480F-8147-1F96A7C5FD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59" authorId="0" shapeId="0" xr:uid="{DD7FF125-5540-4DAA-8DD4-45CF3442CF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9" authorId="0" shapeId="0" xr:uid="{8B11A2A6-3B21-4AE1-977A-A7DCA36F40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9" authorId="0" shapeId="0" xr:uid="{FFD4047A-2153-4F78-941A-7EF292245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9" authorId="0" shapeId="0" xr:uid="{EAD73503-A5E0-4F6D-AA8F-BE796F7105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9" authorId="0" shapeId="0" xr:uid="{9659A6CE-82BB-4B58-9454-6FD2A50631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59" authorId="0" shapeId="0" xr:uid="{CA5310FB-D3AD-4E7C-ABEC-9B6B93C15E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9" authorId="0" shapeId="0" xr:uid="{4854FE85-6104-4513-A92F-B299C296A7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9" authorId="0" shapeId="0" xr:uid="{AC87B52F-8306-4266-9C8A-0ED63293FD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9" authorId="0" shapeId="0" xr:uid="{857A49D5-FF0F-4BC7-BBFA-9B93E45461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59" authorId="0" shapeId="0" xr:uid="{E9ED3D5C-6AAA-4423-97EA-07CAC1F964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59" authorId="0" shapeId="0" xr:uid="{353E0805-8EF1-4D49-BADA-928239019C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59" authorId="0" shapeId="0" xr:uid="{115EB3EA-497B-4EB5-A5A7-41263854E6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9" authorId="0" shapeId="0" xr:uid="{8C3931E3-17B5-48C7-8C16-F0514C6D01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9" authorId="0" shapeId="0" xr:uid="{0BF5EEE0-CCB1-4AF9-BAF2-91EF52C5AC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9" authorId="0" shapeId="0" xr:uid="{2385095C-33C8-45C7-9267-14A3A8BA1C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9" authorId="0" shapeId="0" xr:uid="{AC68A2F8-6971-46E1-815F-AEE36CD6AA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9" authorId="0" shapeId="0" xr:uid="{8464052F-AA17-4E51-8F31-2781CA9347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9" authorId="0" shapeId="0" xr:uid="{CC8D5610-C0FD-41A9-95A5-6E740A834D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59" authorId="0" shapeId="0" xr:uid="{D8364EAC-484B-45FF-AC0C-022BE709E6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59" authorId="0" shapeId="0" xr:uid="{A6946538-BED4-40DA-A499-2143BEC001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59" authorId="0" shapeId="0" xr:uid="{B1764A3C-EAAC-4F68-8DD1-B4E46EE5C2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9" authorId="0" shapeId="0" xr:uid="{A7B6DA2A-AB0F-459B-9A72-4800391C0D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59" authorId="0" shapeId="0" xr:uid="{284B8C4C-217A-4E7F-A1A2-3ADFAFB6AD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59" authorId="0" shapeId="0" xr:uid="{5A845B75-68E6-4A8E-B336-939F9828E8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59" authorId="0" shapeId="0" xr:uid="{AE959640-A3E9-4C97-A21A-D85EB2C5CB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59" authorId="0" shapeId="0" xr:uid="{205F91F5-2F26-4760-AA08-0E1C0B6649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59" authorId="0" shapeId="0" xr:uid="{273DF5C8-2192-4681-A356-B0506742D0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59" authorId="0" shapeId="0" xr:uid="{91853A16-5164-4974-9BF0-519127A61F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9" authorId="0" shapeId="0" xr:uid="{EF7DAA09-A72A-4856-B719-8FA0ADE424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59" authorId="0" shapeId="0" xr:uid="{C3A1B79F-AE81-4975-9FD4-40F87238D0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59" authorId="0" shapeId="0" xr:uid="{90B3E018-995F-4B59-BC83-BFA7FE5B9C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9" authorId="0" shapeId="0" xr:uid="{9FBF4413-EBDD-4584-A117-3246305B57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59" authorId="0" shapeId="0" xr:uid="{41E69337-0DA3-4A7E-8E28-DB066D7BD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9" authorId="0" shapeId="0" xr:uid="{F8E23CA9-A175-48EC-B374-4FD471C3AD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59" authorId="0" shapeId="0" xr:uid="{4F1736CC-AC79-4ADA-8433-706687D590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9" authorId="0" shapeId="0" xr:uid="{EB30815D-E8A9-4DD6-8423-94F151F1C7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59" authorId="0" shapeId="0" xr:uid="{310F9697-E7EA-4F8E-BDFB-01833ECDE7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9" authorId="0" shapeId="0" xr:uid="{FA297894-744C-486B-A991-06442829E8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9" authorId="0" shapeId="0" xr:uid="{101C5EB7-CCC7-43D6-813A-4C269406F7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59" authorId="0" shapeId="0" xr:uid="{0EB83BAF-5FF2-4C71-8379-0F93982C66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9" authorId="0" shapeId="0" xr:uid="{49BEC243-E893-4DAB-B1DF-FE7FACEFF2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9" authorId="0" shapeId="0" xr:uid="{A895B95E-544E-4A60-ACDC-93500D11EA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9" authorId="0" shapeId="0" xr:uid="{694B0C85-07CB-44D5-9603-DB8B849EF1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59" authorId="0" shapeId="0" xr:uid="{D7B1B35C-0068-4AFC-B672-A6D7CA03EA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9" authorId="0" shapeId="0" xr:uid="{8C5B6FF2-A5D9-4F53-8965-6BD835613A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9" authorId="0" shapeId="0" xr:uid="{5E1AD3D9-3254-4675-8556-A8E9027989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9" authorId="0" shapeId="0" xr:uid="{FD9F93F6-79B0-450E-B27C-00DAE4D56E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9" authorId="0" shapeId="0" xr:uid="{BFC0A3C5-9300-494B-9CCE-01397B235B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9" authorId="0" shapeId="0" xr:uid="{6DA969B5-518B-42CC-B26F-F78046879B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59" authorId="0" shapeId="0" xr:uid="{60234290-B640-49ED-AE49-493D41E44F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59" authorId="0" shapeId="0" xr:uid="{C043407D-7929-40F7-B930-CDCE621CCE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9" authorId="0" shapeId="0" xr:uid="{5502C1A3-EE9F-4DE1-B93B-AA3DBFF803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9" authorId="0" shapeId="0" xr:uid="{FAC64CED-39AE-4F98-9B6D-66F3BDA33C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9" authorId="0" shapeId="0" xr:uid="{301C8520-7B17-43E2-89D4-ADEB3BCFAA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9" authorId="0" shapeId="0" xr:uid="{0C284458-0C5D-4470-90DA-B67640316B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59" authorId="0" shapeId="0" xr:uid="{FE0C9207-977E-4970-A0A7-A0808202CB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0" authorId="0" shapeId="0" xr:uid="{FEAAAF01-2C81-4B86-84A8-575E90BBAD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0" authorId="0" shapeId="0" xr:uid="{8D6D2AA1-4EFB-4B8C-988E-340197DE24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0" authorId="0" shapeId="0" xr:uid="{E3C1C8DB-5498-49AD-BD84-262468C2F5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0" authorId="0" shapeId="0" xr:uid="{2B0CF094-D948-4C1F-B834-B27310526B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0" authorId="0" shapeId="0" xr:uid="{99E918D7-88F9-4F80-8E8B-3C955F7BE6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0" authorId="0" shapeId="0" xr:uid="{B8F1FDB7-C818-4FE1-9C61-1AD2D94E68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0" authorId="0" shapeId="0" xr:uid="{7529B90B-5492-41B0-90E9-6944F848D8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0" authorId="0" shapeId="0" xr:uid="{91FF54D5-6724-40D7-ADDE-4450BF4B0D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0" authorId="0" shapeId="0" xr:uid="{7EAAA2F9-3D75-4767-94A5-7130CD3F28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0" authorId="0" shapeId="0" xr:uid="{55C127D1-C52A-4138-B357-243F6B1286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0" authorId="0" shapeId="0" xr:uid="{883158D5-FD46-4E71-A932-36DC0FE76D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0" authorId="0" shapeId="0" xr:uid="{E2AD82D3-72D5-4DB7-98CD-1460C54FFD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0" authorId="0" shapeId="0" xr:uid="{7E1CAFFC-9EE5-473A-A2B5-88D7E43F90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0" authorId="0" shapeId="0" xr:uid="{96C89506-E7C9-47D3-B7C8-D16BF0DB19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0" authorId="0" shapeId="0" xr:uid="{6E1F34A7-EB49-4532-837C-FE9CAEE9CB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0" authorId="0" shapeId="0" xr:uid="{BF732464-57D9-4323-A8E0-5E8A9001B7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0" authorId="0" shapeId="0" xr:uid="{A8ADA228-758F-4CAF-AA0E-9EBF98502B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0" authorId="0" shapeId="0" xr:uid="{2BC3B8DC-7A9E-4598-91B5-BE8E8CC4B1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0" authorId="0" shapeId="0" xr:uid="{55309B02-01B6-4F4F-9D16-CC366EE65A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0" authorId="0" shapeId="0" xr:uid="{C06BDCB4-41F5-45F7-9C4E-EF9E66A975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60" authorId="0" shapeId="0" xr:uid="{A7CD8C1B-B3F5-4CF5-9B24-465639B955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0" authorId="0" shapeId="0" xr:uid="{EE929D3F-E5FC-4570-B91F-71B94BE4E5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60" authorId="0" shapeId="0" xr:uid="{EA172E17-4047-4ECC-A4C5-66F3CAAB1C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0" authorId="0" shapeId="0" xr:uid="{CB1544A9-E590-4CBA-9026-4955F126E2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0" authorId="0" shapeId="0" xr:uid="{882B2E6C-AF43-4628-B7DB-29B1ADFDF6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60" authorId="0" shapeId="0" xr:uid="{CC8B665F-307B-4998-B342-E0B786F6A2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0" authorId="0" shapeId="0" xr:uid="{29A51CD4-9EBC-40ED-8FE1-40B6F9CBF0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0" authorId="0" shapeId="0" xr:uid="{A5E8285A-BE06-4911-B75F-1A96135E67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60" authorId="0" shapeId="0" xr:uid="{07E7977F-44DE-4565-9D0E-52CF91D357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0" authorId="0" shapeId="0" xr:uid="{D4DF1195-D390-41D6-838B-B7260BCF32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60" authorId="0" shapeId="0" xr:uid="{742D62B8-6714-44B2-844C-CD938FC19F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0" authorId="0" shapeId="0" xr:uid="{AB6F40C5-89C9-491D-9136-7ED0264854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0" authorId="0" shapeId="0" xr:uid="{8288AF08-F6A4-4EF3-BA78-47BEEF8797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0" authorId="0" shapeId="0" xr:uid="{944295B7-BA79-4BD3-8554-BE3EE8D547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60" authorId="0" shapeId="0" xr:uid="{FC5B9386-A4CB-440F-80EA-83DBB2FCD9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0" authorId="0" shapeId="0" xr:uid="{1BE96B37-0FA8-4BC5-BCA0-21D1DF3368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0" authorId="0" shapeId="0" xr:uid="{04370D44-CD4F-4602-85CF-17531C0D33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0" authorId="0" shapeId="0" xr:uid="{AB6A4CC6-53E9-49D0-8BE9-C7747B350E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0" authorId="0" shapeId="0" xr:uid="{78027020-1B1F-4552-87A0-3844B9F6AE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0" authorId="0" shapeId="0" xr:uid="{C1B3B914-A304-4F69-87E3-1C8EF8F290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0" authorId="0" shapeId="0" xr:uid="{3DA14682-7076-4C6C-8BEF-1A26267DC3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0" authorId="0" shapeId="0" xr:uid="{D61138C3-BE3B-42F4-B432-F29AA23793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60" authorId="0" shapeId="0" xr:uid="{34C8B18C-3AF5-4E53-AFE4-535F000C84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0" authorId="0" shapeId="0" xr:uid="{EB3E71C6-3EBD-478F-919E-29EABEC4AF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0" authorId="0" shapeId="0" xr:uid="{9FCE9B21-24E3-4A1A-92FA-89ECB9EFBB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0" authorId="0" shapeId="0" xr:uid="{0648FC12-C000-41D1-BB72-AE8644DB88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0" authorId="0" shapeId="0" xr:uid="{90AD9696-9F39-4DCA-81AF-89B3590E06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0" authorId="0" shapeId="0" xr:uid="{3D02B9D1-5CED-4D14-B894-8EB027AC61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0" authorId="0" shapeId="0" xr:uid="{ADE169AE-5EEB-450C-84E2-F7A9B9826D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0" authorId="0" shapeId="0" xr:uid="{CDA84A59-06B2-4F0D-8F8E-F25F76D661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0" authorId="0" shapeId="0" xr:uid="{4FA4E93C-3888-4DAE-B302-280B7760B1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0" authorId="0" shapeId="0" xr:uid="{356EAB58-D95A-4AE0-92A2-12373B5CCA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0" authorId="0" shapeId="0" xr:uid="{D304424E-5958-4BA4-9969-AEC5D8AE2E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0" authorId="0" shapeId="0" xr:uid="{3C364D4E-541E-4302-B4F9-C17A804E67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0" authorId="0" shapeId="0" xr:uid="{DCFB5326-A5BD-4341-B1DB-AD233FE0AE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0" authorId="0" shapeId="0" xr:uid="{B5A9729C-AB58-4655-A794-477641C943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0" authorId="0" shapeId="0" xr:uid="{1AD6B4E0-FBD8-431E-82D5-29576CF49F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0" authorId="0" shapeId="0" xr:uid="{7D65EEB1-7600-4EEC-BA28-55904AF4C2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0" authorId="0" shapeId="0" xr:uid="{B6FA210F-5414-42E2-96A3-A4E82E3BE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0" authorId="0" shapeId="0" xr:uid="{67A4865F-CC18-49C9-AE88-7C6778458A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0" authorId="0" shapeId="0" xr:uid="{8A1FA3AB-F7E1-407D-BB8B-7460D9B2E2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0" authorId="0" shapeId="0" xr:uid="{2F15FF76-17D4-4781-93AF-E5E1300E2B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0" authorId="0" shapeId="0" xr:uid="{989EDECA-4FC2-4A89-AE39-13D5F99948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60" authorId="0" shapeId="0" xr:uid="{D91068BD-F080-46E2-B6F0-7BD0462511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0" authorId="0" shapeId="0" xr:uid="{4F13750B-54A7-45A4-82EA-DD4A8F940C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0" authorId="0" shapeId="0" xr:uid="{A2C58A3A-470A-42B3-94F0-4E93727DB4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0" authorId="0" shapeId="0" xr:uid="{6D0A6A06-F355-4815-9DAF-0A6C901F2B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0" authorId="0" shapeId="0" xr:uid="{C4E3ADEB-840A-49E6-AB51-FD7E499F36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0" authorId="0" shapeId="0" xr:uid="{16D93BC4-14AC-42B3-A512-28DEE9B9F0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0" authorId="0" shapeId="0" xr:uid="{8A53C6E1-707F-4B92-8083-B7F1F0B1BC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0" authorId="0" shapeId="0" xr:uid="{B09CEF60-AC9B-466D-BB05-D5E7971AC3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0" authorId="0" shapeId="0" xr:uid="{436ECAD6-B2D6-4C44-8BD4-46B6924307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0" authorId="0" shapeId="0" xr:uid="{9B4ECC1A-6A0D-4065-A402-B0F97764CC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0" authorId="0" shapeId="0" xr:uid="{4678B9EB-F769-4028-BDFD-6AF76C2F4D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0" authorId="0" shapeId="0" xr:uid="{3B699328-B140-4ABE-83FE-C16AD199A9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0" authorId="0" shapeId="0" xr:uid="{256C5182-1D00-4218-9E67-348C499F88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0" authorId="0" shapeId="0" xr:uid="{442694E8-5D65-448B-BF04-26A1A2135C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0" authorId="0" shapeId="0" xr:uid="{BF1C6BB4-9214-416C-AC10-3286041D4F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0" authorId="0" shapeId="0" xr:uid="{56B552AC-E39B-4FA8-B163-328B51F60F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60" authorId="0" shapeId="0" xr:uid="{B10E5D88-0657-4108-95C2-33BD0B1B12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0" authorId="0" shapeId="0" xr:uid="{17641F14-CA81-45A2-9639-059A2C6B15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0" authorId="0" shapeId="0" xr:uid="{7E0CC5A8-432B-455D-97C4-7FB84B149A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0" authorId="0" shapeId="0" xr:uid="{F372CEA3-AE62-4353-8E48-D60DB0192E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0" authorId="0" shapeId="0" xr:uid="{F100CA59-5ECF-4E32-A2B3-DA861F187D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60" authorId="0" shapeId="0" xr:uid="{10ED6A67-8B70-490B-B718-9AF15B60C8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60" authorId="0" shapeId="0" xr:uid="{3EC285A8-9F8F-44FF-9FCB-61FC4983BD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0" authorId="0" shapeId="0" xr:uid="{22CB8AA7-F8CE-4328-8CAC-D08C9D8EF8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0" authorId="0" shapeId="0" xr:uid="{AC2C3703-58C8-488E-9ADD-8D8356D89D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0" authorId="0" shapeId="0" xr:uid="{97A841A2-B896-4343-9448-848F6757D8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0" authorId="0" shapeId="0" xr:uid="{92F197F2-C3EC-466A-A49C-7123A90A9D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0" authorId="0" shapeId="0" xr:uid="{C24BEAA2-5F9B-4827-A3A9-FBC6EC625D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1" authorId="0" shapeId="0" xr:uid="{42CD6156-52CF-4CFB-8666-4711473924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1" authorId="0" shapeId="0" xr:uid="{E9A0E762-27A2-41E0-8A9D-2FEFF92F76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1" authorId="0" shapeId="0" xr:uid="{FF5D7343-4138-4645-9D93-0A84071020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1" authorId="0" shapeId="0" xr:uid="{59C02ED0-B42D-4829-8E5B-5AFC2C64E9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1" authorId="0" shapeId="0" xr:uid="{CFBD8539-EDDA-4E4C-B1D0-CD99E1E8DE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1" authorId="0" shapeId="0" xr:uid="{E3FA1B7F-7207-4141-87AE-B3966ABA66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1" authorId="0" shapeId="0" xr:uid="{3ACA8CE1-8449-431B-85D8-B3F527D910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1" authorId="0" shapeId="0" xr:uid="{5A14440C-820B-4D99-94AB-8A3FD9E74D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61" authorId="0" shapeId="0" xr:uid="{66ACAA75-7F8C-4190-B304-084C07E79B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1" authorId="0" shapeId="0" xr:uid="{B9C851C5-6574-4754-ABA9-C7F377D622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1" authorId="0" shapeId="0" xr:uid="{62AE2BFA-769A-42D2-9072-24FE8D2210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1" authorId="0" shapeId="0" xr:uid="{E71F4728-EE6A-4082-A8CD-539E69BE54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1" authorId="0" shapeId="0" xr:uid="{1535643F-C054-436E-ABFC-294375087A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1" authorId="0" shapeId="0" xr:uid="{E8C27D32-AF67-472B-86B7-D6043AD5A1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1" authorId="0" shapeId="0" xr:uid="{A67D4809-6069-42FB-A602-24F3EA3826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1" authorId="0" shapeId="0" xr:uid="{6C64E756-7776-4A48-9D98-762B7312D4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1" authorId="0" shapeId="0" xr:uid="{B4253F91-9CAD-4A21-AE72-1052D8A8FB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1" authorId="0" shapeId="0" xr:uid="{FCB60B27-AE14-4538-AF3D-8ECFC6E4BF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1" authorId="0" shapeId="0" xr:uid="{AE99E302-EC99-4FB0-B906-01F17FB970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1" authorId="0" shapeId="0" xr:uid="{FB4EFFD3-7133-4E4F-BECE-27DFF76480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1" authorId="0" shapeId="0" xr:uid="{8DA063BE-E685-452D-8183-88C438D2F6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1" authorId="0" shapeId="0" xr:uid="{4EFFE72C-9FED-4E86-9F97-D4F1AB3C13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1" authorId="0" shapeId="0" xr:uid="{CCAD5E33-982D-4A1B-BF2D-042F098F09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61" authorId="0" shapeId="0" xr:uid="{3C8FEF3F-A1B6-4C85-BEE0-3AC5D0B573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1" authorId="0" shapeId="0" xr:uid="{A64E43BF-C98C-47E6-AC0B-90E4A51C53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1" authorId="0" shapeId="0" xr:uid="{56EA534E-7794-4B46-92B3-463DBBF365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61" authorId="0" shapeId="0" xr:uid="{1BE6D211-9819-4059-9BF2-AD26A1D793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1" authorId="0" shapeId="0" xr:uid="{3C35D1B0-3AB0-4423-8E0A-22269A3AB2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1" authorId="0" shapeId="0" xr:uid="{2430CEB2-FF53-4E8B-B080-3274904359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61" authorId="0" shapeId="0" xr:uid="{921CE968-79FA-465E-A84D-3B3D271782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1" authorId="0" shapeId="0" xr:uid="{EA6B97AB-4F65-478F-B05C-CA7C45F7F8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1" authorId="0" shapeId="0" xr:uid="{75C87CED-CE17-4856-85C8-0702685862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1" authorId="0" shapeId="0" xr:uid="{FE112385-BD63-486A-AE4D-E8B79EFF64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1" authorId="0" shapeId="0" xr:uid="{C614CD12-B16D-4673-8541-0C1A38B78E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1" authorId="0" shapeId="0" xr:uid="{12BEF137-202A-462F-A882-91EFB30B28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1" authorId="0" shapeId="0" xr:uid="{B68CCEC1-46E3-4AFA-9821-D11B75E4E8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1" authorId="0" shapeId="0" xr:uid="{D196549A-4EA8-4EE2-AE1E-BB8698F1B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1" authorId="0" shapeId="0" xr:uid="{E24DB9E0-9B7B-4C1F-9CA7-2B549B6F00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1" authorId="0" shapeId="0" xr:uid="{421D53B4-1794-4A1B-978F-D60EEBCFCB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1" authorId="0" shapeId="0" xr:uid="{42F6FA67-C220-4D77-8104-DE4BD17302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1" authorId="0" shapeId="0" xr:uid="{CAD8DFB8-3670-4B32-A9E9-5B660E7527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1" authorId="0" shapeId="0" xr:uid="{87C0CBB5-D0A2-4533-96A0-1100492AB6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1" authorId="0" shapeId="0" xr:uid="{5E966673-759E-4AE7-84B6-75FF660AD5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1" authorId="0" shapeId="0" xr:uid="{B008AD9E-D736-4702-8780-421A465186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1" authorId="0" shapeId="0" xr:uid="{AFE4447B-5DAA-468D-A594-6F501451A6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61" authorId="0" shapeId="0" xr:uid="{4DDABF52-AA7D-4CC8-AF88-A1AF000F10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1" authorId="0" shapeId="0" xr:uid="{1A47211B-8285-4A83-80C1-0C3237BACD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1" authorId="0" shapeId="0" xr:uid="{5305E341-DC3B-4D0B-BCE9-03016EA614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1" authorId="0" shapeId="0" xr:uid="{1FE52C59-3582-4D0C-8AB0-41488A3E16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1" authorId="0" shapeId="0" xr:uid="{C79A4668-F894-4BE9-8AE9-FB67CF2755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61" authorId="0" shapeId="0" xr:uid="{19F071B1-E88B-43DC-96BA-C328E3AF80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1" authorId="0" shapeId="0" xr:uid="{F00C1B01-E9A9-4104-AB5B-2F2A0DF0C3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1" authorId="0" shapeId="0" xr:uid="{257A8765-6274-496F-80EA-142FA6BE9B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1" authorId="0" shapeId="0" xr:uid="{AEACA7ED-70FC-4353-BA53-7A14294ACB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61" authorId="0" shapeId="0" xr:uid="{2D95522D-37B5-42F6-87A7-F36D04310B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1" authorId="0" shapeId="0" xr:uid="{33B1D2CD-193E-472B-A9D1-EC9106F00B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1" authorId="0" shapeId="0" xr:uid="{55E55726-93D6-4703-8796-013665E2A5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1" authorId="0" shapeId="0" xr:uid="{2EB5B587-6524-405D-8238-3BA5C08F05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61" authorId="0" shapeId="0" xr:uid="{EA0A35B2-FAF5-4B76-8CA0-D05759A8B4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1" authorId="0" shapeId="0" xr:uid="{88078891-F569-4770-8A8E-E41400000C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1" authorId="0" shapeId="0" xr:uid="{3F71D51E-E37B-471D-9740-3FA6063842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1" authorId="0" shapeId="0" xr:uid="{D2107FB4-0209-490A-86B8-72C9D9C63F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1" authorId="0" shapeId="0" xr:uid="{D6EBE242-4669-46C3-85F1-6C82ED67DE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1" authorId="0" shapeId="0" xr:uid="{65CFE2D3-5074-4062-886A-E3DF7A7FAE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61" authorId="0" shapeId="0" xr:uid="{2328683F-2EA2-4698-A44B-5E1A6057B2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1" authorId="0" shapeId="0" xr:uid="{93D1B788-0B71-46F1-B7A2-B53D955756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1" authorId="0" shapeId="0" xr:uid="{7E145FC9-ECA6-4CFA-9BD4-17F234BA74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1" authorId="0" shapeId="0" xr:uid="{A0277B60-CCC5-4F65-984C-D56655FBE7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1" authorId="0" shapeId="0" xr:uid="{DFE710AE-489B-4867-8901-55DD6725FE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61" authorId="0" shapeId="0" xr:uid="{42090635-9194-4283-A946-9752A092E5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1" authorId="0" shapeId="0" xr:uid="{969ED453-19A3-4FAA-95AA-ACD1057263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1" authorId="0" shapeId="0" xr:uid="{71BA705A-BD54-4452-84E4-3B17C6B3AA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1" authorId="0" shapeId="0" xr:uid="{A54E5F92-58C5-4FCB-8987-963717D173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1" authorId="0" shapeId="0" xr:uid="{A26358C8-453D-4975-AEC0-C290A01742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1" authorId="0" shapeId="0" xr:uid="{FCE14A61-96B3-4B73-A328-BE4E014A22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1" authorId="0" shapeId="0" xr:uid="{F878A017-A3D1-4BDA-8D55-31793678E0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1" authorId="0" shapeId="0" xr:uid="{BE343C62-0004-44DB-8DE5-CD09D07C97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1" authorId="0" shapeId="0" xr:uid="{B0940E36-5773-4433-AF75-2DBBABB05A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1" authorId="0" shapeId="0" xr:uid="{469A4B84-31AB-430C-9B13-EEE6AA7078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1" authorId="0" shapeId="0" xr:uid="{55EDF552-8190-421F-A538-F4DB9B796C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1" authorId="0" shapeId="0" xr:uid="{581F35FD-7E6F-4518-BF27-19EF81E598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1" authorId="0" shapeId="0" xr:uid="{DDC7D189-51A0-46B4-8BE2-0AD2FC217A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1" authorId="0" shapeId="0" xr:uid="{5D383D86-386C-45CF-BF7C-97F042A8C8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1" authorId="0" shapeId="0" xr:uid="{7CC589D1-2C9C-4040-BD65-245B292612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1" authorId="0" shapeId="0" xr:uid="{A9400B01-6636-479C-92B5-9E6A34B06E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1" authorId="0" shapeId="0" xr:uid="{0768A95B-9ACB-4785-A4AE-B032499ABA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1" authorId="0" shapeId="0" xr:uid="{275F94F4-7BCE-4ED6-8081-161CD7D784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1" authorId="0" shapeId="0" xr:uid="{63EFD919-D866-4867-A443-CDD7F80BB3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1" authorId="0" shapeId="0" xr:uid="{B24A889A-093B-4D28-A46B-A69E52FEC9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1" authorId="0" shapeId="0" xr:uid="{8DCADA49-8224-44FA-8D61-896DE17C33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1" authorId="0" shapeId="0" xr:uid="{277293D5-FD49-4AE5-8D77-D4989FDDEF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1" authorId="0" shapeId="0" xr:uid="{2CB27528-9032-47C6-B6F6-3C3077749B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1" authorId="0" shapeId="0" xr:uid="{7C6A08AA-75D0-42FF-B80A-46B6194C95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61" authorId="0" shapeId="0" xr:uid="{72CA2FFD-FB5B-455C-B40D-7C6A088A27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1" authorId="0" shapeId="0" xr:uid="{8F6D3F16-E4B4-4FD9-A3CC-F2B6920EBC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61" authorId="0" shapeId="0" xr:uid="{D2161C4C-9988-403C-B078-0584170511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61" authorId="0" shapeId="0" xr:uid="{4727A82F-FDE2-4D2B-8551-B32576D18D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1" authorId="0" shapeId="0" xr:uid="{CDE095E9-DA1F-4C22-9240-0D5F98DA17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1" authorId="0" shapeId="0" xr:uid="{C178E9F0-CC43-4945-A014-B711E24DFE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1" authorId="0" shapeId="0" xr:uid="{53E99042-4E99-46E2-91E2-FF195C419F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1" authorId="0" shapeId="0" xr:uid="{DE1BBD35-1619-4CB8-89FE-DBC96CC84D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1" authorId="0" shapeId="0" xr:uid="{740A7E59-CC17-4730-8CB2-51BD515982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1" authorId="0" shapeId="0" xr:uid="{666B5A6A-46E5-4AE7-B88E-7ABE7F85BF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2" authorId="0" shapeId="0" xr:uid="{897FB010-3FE5-43FD-B778-81F436A033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2" authorId="0" shapeId="0" xr:uid="{8FD23612-649F-4CFC-827E-4DC73B4659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62" authorId="0" shapeId="0" xr:uid="{F168894A-52F3-4B60-939A-B25B799FB5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2" authorId="0" shapeId="0" xr:uid="{908E6CEB-9D53-44D8-BE96-68F72C8764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2" authorId="0" shapeId="0" xr:uid="{391E19B2-4309-4BD7-B181-BC2246971C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2" authorId="0" shapeId="0" xr:uid="{96FC3089-9933-44B7-9E22-17FBF5BF62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2" authorId="0" shapeId="0" xr:uid="{7999CF76-3F2F-40BD-B631-00287D4D75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2" authorId="0" shapeId="0" xr:uid="{67767957-E634-449E-9A7B-07A751BAD3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62" authorId="0" shapeId="0" xr:uid="{7AE05529-9712-4555-B0E0-5BFBF90541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2" authorId="0" shapeId="0" xr:uid="{EF6EAAC9-CF9A-4852-A4EB-44AFB80072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2" authorId="0" shapeId="0" xr:uid="{206A1D54-922C-4099-8179-D2CF39A4D5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2" authorId="0" shapeId="0" xr:uid="{FDC68CB8-1C95-43CF-B209-250A236E67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2" authorId="0" shapeId="0" xr:uid="{53F70F9F-CC2F-4A66-8397-7336894C37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2" authorId="0" shapeId="0" xr:uid="{8F7F88FF-1111-463C-A06A-613A852E0D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2" authorId="0" shapeId="0" xr:uid="{31B5C963-1BA1-4715-AD62-1D38AD6983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2" authorId="0" shapeId="0" xr:uid="{6C434E88-0754-4378-B09E-D81C7E68AD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2" authorId="0" shapeId="0" xr:uid="{58EBFF53-AB09-45AA-AC8E-8710ADD5B0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2" authorId="0" shapeId="0" xr:uid="{00E9C07C-2160-487F-BF78-979171CBA9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2" authorId="0" shapeId="0" xr:uid="{4B528C8D-1F61-44BA-A875-4613A28D3A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62" authorId="0" shapeId="0" xr:uid="{B08B8304-D500-46B0-A9C0-10106BCD75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2" authorId="0" shapeId="0" xr:uid="{74409460-BFFB-4894-A27B-805C15882B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2" authorId="0" shapeId="0" xr:uid="{B5A547C5-5100-4B74-BB31-618329404C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2" authorId="0" shapeId="0" xr:uid="{6BFB5D35-EF2B-4E7E-8D66-47E24E8B37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2" authorId="0" shapeId="0" xr:uid="{E8D88C08-2DAF-47D2-85C5-96316C7900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2" authorId="0" shapeId="0" xr:uid="{B03248DE-0969-474A-AE10-6CBFF0E287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2" authorId="0" shapeId="0" xr:uid="{D98BCEE6-CB1A-4C10-9BB2-CAAB61F775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2" authorId="0" shapeId="0" xr:uid="{2C2B8034-C71F-4C9F-BC95-6BCB613B10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2" authorId="0" shapeId="0" xr:uid="{3AF690E7-7FF0-4FDB-A4F4-1D135B4303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2" authorId="0" shapeId="0" xr:uid="{81966CC9-B282-45CC-8CE9-F53BAB1EAA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2" authorId="0" shapeId="0" xr:uid="{653AB948-3D87-4D5F-8561-36AF9E2F86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2" authorId="0" shapeId="0" xr:uid="{62810E9D-8BFA-42C0-B122-E8CC3BA96D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2" authorId="0" shapeId="0" xr:uid="{EC48F8A4-6169-4503-87FE-1957C7441E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2" authorId="0" shapeId="0" xr:uid="{B61BC5D1-EC9E-41DF-91F4-FAD2CD0D22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2" authorId="0" shapeId="0" xr:uid="{84827360-BD11-4382-B887-EF7F641FAD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2" authorId="0" shapeId="0" xr:uid="{7D00BE74-8013-48EC-A107-881F8CDCB6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2" authorId="0" shapeId="0" xr:uid="{DB5B8E84-343F-4449-9F3B-839E2B94C7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2" authorId="0" shapeId="0" xr:uid="{8CBBC556-4ED8-4967-AE1D-711843C356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2" authorId="0" shapeId="0" xr:uid="{BBC96DFC-9D35-4CAB-9E3C-26D2F1F1E2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2" authorId="0" shapeId="0" xr:uid="{5B5AE6FD-C735-4F72-A1C8-65BFAD4C24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62" authorId="0" shapeId="0" xr:uid="{05D705BA-7185-4C0A-9079-4F7C66158D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2" authorId="0" shapeId="0" xr:uid="{2E38B986-5826-4E33-A00D-429D12BA9C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2" authorId="0" shapeId="0" xr:uid="{DE9CCC66-7794-447C-B49B-65ED8089B7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2" authorId="0" shapeId="0" xr:uid="{57E2A16F-9D35-40A4-945D-2A53E74C3C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2" authorId="0" shapeId="0" xr:uid="{6AA63644-9C3B-4D7F-9BC5-F1CBC5E776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2" authorId="0" shapeId="0" xr:uid="{2EEEAFC3-54A5-49E1-ADEC-A7D78BABE0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2" authorId="0" shapeId="0" xr:uid="{600039FE-1B68-461C-9975-B413F961D4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2" authorId="0" shapeId="0" xr:uid="{95F90CFE-EB70-42AA-9C4C-BEFAA145F7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2" authorId="0" shapeId="0" xr:uid="{011D4F83-CA46-4719-915E-05E0A84224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2" authorId="0" shapeId="0" xr:uid="{92FF4160-841B-45E0-823F-25FC4C74D1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2" authorId="0" shapeId="0" xr:uid="{F3B4705B-87EF-400F-BD9B-6F3D29496D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2" authorId="0" shapeId="0" xr:uid="{D118AB52-79B4-437F-90D9-FF3FA75017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2" authorId="0" shapeId="0" xr:uid="{FED3B811-1582-48B1-AA92-35745D59E7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2" authorId="0" shapeId="0" xr:uid="{CC5C97FB-8A58-4FBD-9450-F4AAFE4B65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2" authorId="0" shapeId="0" xr:uid="{FD4E71F5-8875-4F94-A759-FCEB476460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2" authorId="0" shapeId="0" xr:uid="{4E15CD04-83AA-4CD3-9D4A-ECA54901AA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2" authorId="0" shapeId="0" xr:uid="{6845D15D-64E9-42D8-B10F-260A643CAE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2" authorId="0" shapeId="0" xr:uid="{D340664F-0D56-4032-B444-3F4AEFCC7B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2" authorId="0" shapeId="0" xr:uid="{D9F0D1ED-8652-4631-B7A6-D75BFF2E1A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2" authorId="0" shapeId="0" xr:uid="{DFC2129D-F2E1-4EF3-B968-E68DD6AAF1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2" authorId="0" shapeId="0" xr:uid="{F34BD39C-AF00-47C9-BD68-9F000917EF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2" authorId="0" shapeId="0" xr:uid="{5800CCF4-80D4-4232-8A67-97099F7A9A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62" authorId="0" shapeId="0" xr:uid="{276CCD08-86FF-4B06-9E7F-1276559959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62" authorId="0" shapeId="0" xr:uid="{278AE8C9-2CD7-4BFD-AE54-76FFCE80D3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2" authorId="0" shapeId="0" xr:uid="{0E61F829-8759-4992-AD57-4739394EA9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2" authorId="0" shapeId="0" xr:uid="{D04509C3-F776-4F92-9C93-3D7C4D977D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2" authorId="0" shapeId="0" xr:uid="{403EBCC3-061C-4689-A49D-856EFFF995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2" authorId="0" shapeId="0" xr:uid="{EDCEC872-8A41-42F0-8A16-B645092F40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2" authorId="0" shapeId="0" xr:uid="{47843002-9EB3-411C-A353-7BEF7724AC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2" authorId="0" shapeId="0" xr:uid="{DE133C02-907C-43D4-9256-C098F2B38E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62" authorId="0" shapeId="0" xr:uid="{3B1866D6-B9A2-4FF1-9D52-97D7F53238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62" authorId="0" shapeId="0" xr:uid="{D752E6AD-108C-4BD9-86B6-FC2DC78C6B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2" authorId="0" shapeId="0" xr:uid="{B044B9BE-8B92-4A7F-96A8-FFCB872092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2" authorId="0" shapeId="0" xr:uid="{793E58B4-F4BD-45D1-9ACD-C1DFE16D71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2" authorId="0" shapeId="0" xr:uid="{45F5B2A9-63F1-40DE-8158-042AB62AAE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2" authorId="0" shapeId="0" xr:uid="{825BC6F9-0984-4109-8C49-4F7EE89E58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2" authorId="0" shapeId="0" xr:uid="{24C7B8D8-220E-4589-BEC5-0C84DD6E1C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62" authorId="0" shapeId="0" xr:uid="{3D866687-CA11-4D43-B463-7310FC22AE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2" authorId="0" shapeId="0" xr:uid="{A1FF531A-3730-4934-A4C5-91D4CD7D1E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2" authorId="0" shapeId="0" xr:uid="{2B63F0FD-AFC2-470E-AE08-C7A46256E5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2" authorId="0" shapeId="0" xr:uid="{11ED1643-6CB2-41BE-B73E-3F1C9C9C02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2" authorId="0" shapeId="0" xr:uid="{303FA1B8-254E-40C7-B5DA-129C6ECD2B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2" authorId="0" shapeId="0" xr:uid="{A8257E56-25EB-404C-8ECD-19C7A6D53F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2" authorId="0" shapeId="0" xr:uid="{8A0A0B88-68C2-4DB2-AF0F-6DFF9481B3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2" authorId="0" shapeId="0" xr:uid="{E4E69CF5-1053-4CAE-85C5-DEA8227ACB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2" authorId="0" shapeId="0" xr:uid="{76AB1DC8-F543-4B3A-80C5-5171776509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2" authorId="0" shapeId="0" xr:uid="{D0C78FCA-06DA-41AA-BD3F-D10D6F2B39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2" authorId="0" shapeId="0" xr:uid="{F181A46C-3C10-46F5-AB36-E092CB0898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62" authorId="0" shapeId="0" xr:uid="{35BE89BC-3166-4303-AD58-1E408646C7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2" authorId="0" shapeId="0" xr:uid="{BEE7922A-7475-4486-BDA6-DC17391B9E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2" authorId="0" shapeId="0" xr:uid="{A00BA5FA-2F7C-4C0D-8286-E3B50D695A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2" authorId="0" shapeId="0" xr:uid="{711D3F4C-74FB-44FF-838C-64BA2CF625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2" authorId="0" shapeId="0" xr:uid="{74D4C680-35B8-4AAB-B10C-A281CD93C0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62" authorId="0" shapeId="0" xr:uid="{806C1036-B3F4-4F45-B2DA-A4DE57C4C7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2" authorId="0" shapeId="0" xr:uid="{7734F759-97B7-43D8-9696-F34D4B0BB7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2" authorId="0" shapeId="0" xr:uid="{F4DC4330-63E8-44F5-90EE-C2FFBABD45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2" authorId="0" shapeId="0" xr:uid="{B0B4FF29-B27E-42FF-ADE7-668F2AD043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2" authorId="0" shapeId="0" xr:uid="{9B6E66F1-4DDF-4186-ADD2-55B12BCB9A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2" authorId="0" shapeId="0" xr:uid="{8F8FF6BB-08F4-4DD3-B497-5D6B7CD388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3" authorId="0" shapeId="0" xr:uid="{0291D07B-34D2-4948-BB1E-5A20AC327F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3" authorId="0" shapeId="0" xr:uid="{CCCA9E7D-D387-4986-8ACE-C5D269D1C7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63" authorId="0" shapeId="0" xr:uid="{FBC874DD-DC47-4AE6-9129-6964FFF14B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3" authorId="0" shapeId="0" xr:uid="{8F0E9446-9184-4F9E-AD08-77605CFDF9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3" authorId="0" shapeId="0" xr:uid="{6B096EF7-362E-45B5-B085-8AE0438D31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3" authorId="0" shapeId="0" xr:uid="{0612E68C-BC62-4D64-B280-244421D569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3" authorId="0" shapeId="0" xr:uid="{B9286A0D-0E0F-4F04-8E21-72792CF494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3" authorId="0" shapeId="0" xr:uid="{8AA2B361-FE12-4D57-9AFB-16FE12656A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63" authorId="0" shapeId="0" xr:uid="{3772A344-1054-44BE-A418-14B4C10CB7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3" authorId="0" shapeId="0" xr:uid="{9041D331-A718-4656-BED5-354B312DA1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3" authorId="0" shapeId="0" xr:uid="{4E4148C1-80CC-4C6D-B4AA-FC32521469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3" authorId="0" shapeId="0" xr:uid="{A0E68CBD-828D-4DE6-B20E-04573E479E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3" authorId="0" shapeId="0" xr:uid="{3BDAC78B-D8AD-48FC-964E-AECDAF8764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3" authorId="0" shapeId="0" xr:uid="{7C20F910-FF14-4655-A2DB-B657505D5A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3" authorId="0" shapeId="0" xr:uid="{3255290C-DF1E-4DE4-9005-798347604C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3" authorId="0" shapeId="0" xr:uid="{A938CAE6-B5C7-4C8D-A1CA-D75A3665B5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3" authorId="0" shapeId="0" xr:uid="{5098939B-BB8D-4D46-87C6-008BC3F1B5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63" authorId="0" shapeId="0" xr:uid="{26B883EF-4A8D-422B-8A45-B2355A4353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3" authorId="0" shapeId="0" xr:uid="{095AA29E-B381-4917-80F1-184C7157F7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3" authorId="0" shapeId="0" xr:uid="{DC16273A-F498-4CCD-8ACC-3EC48CC802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3" authorId="0" shapeId="0" xr:uid="{E1B61F16-AD03-40D8-A277-A4032CAC5D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3" authorId="0" shapeId="0" xr:uid="{C3DC7295-B1B5-4BD4-9DC3-F82B06C7AB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3" authorId="0" shapeId="0" xr:uid="{4FE8D9C5-6A1C-441F-9991-8116A94EC8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3" authorId="0" shapeId="0" xr:uid="{63E03E83-6FCC-47E1-8083-040BAA843D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3" authorId="0" shapeId="0" xr:uid="{7994864E-42CC-4ECF-8CC6-63A0B51456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3" authorId="0" shapeId="0" xr:uid="{3064E01D-F71A-4EBA-998F-9BDB2358DA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3" authorId="0" shapeId="0" xr:uid="{3BFA5ABE-219F-4FFC-84B1-F7ACF40423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3" authorId="0" shapeId="0" xr:uid="{4656F1CD-34AD-4BB9-92D8-0236B82820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3" authorId="0" shapeId="0" xr:uid="{C0E1C1FA-EEB5-4E29-81D9-4E0C7C2103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3" authorId="0" shapeId="0" xr:uid="{9F4D28D0-34C5-43EF-BB8E-52994E3183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3" authorId="0" shapeId="0" xr:uid="{99658D86-80AE-4FFD-B384-4D53698F32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3" authorId="0" shapeId="0" xr:uid="{93577689-C552-4849-95F4-CC530EEDA7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3" authorId="0" shapeId="0" xr:uid="{48441EC5-2CC6-4E7A-827F-A3D2846216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3" authorId="0" shapeId="0" xr:uid="{BB511F8C-DB8D-4FE6-B94E-51CE242BC3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3" authorId="0" shapeId="0" xr:uid="{90BE01A1-44B3-4F74-8F3E-BEA7ADFD25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3" authorId="0" shapeId="0" xr:uid="{DC37C1D7-41CC-49F2-95BF-A8CF0F7A22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3" authorId="0" shapeId="0" xr:uid="{138FFE68-F5D5-47FB-AA03-F42D761D4F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3" authorId="0" shapeId="0" xr:uid="{9C4936A9-2593-41DE-A770-70BAAB708F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3" authorId="0" shapeId="0" xr:uid="{265E8227-810D-492C-8DB9-FC38C2D6E7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3" authorId="0" shapeId="0" xr:uid="{F210D209-A77A-4A2D-AC7D-2FDA219FCD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3" authorId="0" shapeId="0" xr:uid="{EE4D36BE-A6B4-427C-B99D-B9070BBC60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3" authorId="0" shapeId="0" xr:uid="{D05A47E8-AAF2-4583-8C6F-C305252899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3" authorId="0" shapeId="0" xr:uid="{5FBC71C8-70E3-481F-97CB-5751B49515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63" authorId="0" shapeId="0" xr:uid="{026CE31B-62F0-406E-AEC2-D1C55DE660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3" authorId="0" shapeId="0" xr:uid="{DE6EBE9C-2565-4490-A830-A6C2B0AF37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3" authorId="0" shapeId="0" xr:uid="{357F901D-F619-479A-8F03-C887976814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3" authorId="0" shapeId="0" xr:uid="{C3D2A3C1-D415-4DB6-9115-91764DC2B5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3" authorId="0" shapeId="0" xr:uid="{CC818196-0824-4923-9AAD-7F5DF8AF17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3" authorId="0" shapeId="0" xr:uid="{F0A88B75-7BAF-4109-94FA-43D0C2738E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3" authorId="0" shapeId="0" xr:uid="{345ECBBD-43DE-4CC7-8B52-4692C3D256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3" authorId="0" shapeId="0" xr:uid="{0C8314C8-5B26-446D-A606-A8CD58BA0D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63" authorId="0" shapeId="0" xr:uid="{10E8AF19-C130-49A4-B28A-CDAEC333DC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3" authorId="0" shapeId="0" xr:uid="{824EE4D8-F078-4B91-8631-8984B93915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3" authorId="0" shapeId="0" xr:uid="{C7C6FF16-55B6-49EE-8511-2F6FC1018E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3" authorId="0" shapeId="0" xr:uid="{9AB75328-6D9A-4347-AD3D-4F3993CBC6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3" authorId="0" shapeId="0" xr:uid="{B4155BBD-A185-4014-9D9D-2ABCE05512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63" authorId="0" shapeId="0" xr:uid="{B8078171-1F3C-4767-A75D-6C04F533F3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63" authorId="0" shapeId="0" xr:uid="{E70EB790-C94B-4238-B860-31E5EA001F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3" authorId="0" shapeId="0" xr:uid="{C3A320AB-E5A1-4484-837E-87595F2FED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63" authorId="0" shapeId="0" xr:uid="{F598F86F-BA07-41C2-ADFA-990A66C7ED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3" authorId="0" shapeId="0" xr:uid="{49F562D5-E801-49E3-BCF6-D713FD6739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3" authorId="0" shapeId="0" xr:uid="{B13390C7-AD19-4978-A145-912A964B1C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3" authorId="0" shapeId="0" xr:uid="{FCB223D1-C6E3-4713-96DF-C16357A74E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3" authorId="0" shapeId="0" xr:uid="{1A475179-F9CF-40AA-BB15-789ECD11B2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3" authorId="0" shapeId="0" xr:uid="{34ED02A3-C447-45A2-8902-7CE1BB0883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3" authorId="0" shapeId="0" xr:uid="{4A2562C1-1974-483A-87C1-0741EE8AD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3" authorId="0" shapeId="0" xr:uid="{BC4ADCD6-2C6B-4037-A684-29209936EB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3" authorId="0" shapeId="0" xr:uid="{D900E22E-B091-468D-B68C-A4A4579990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3" authorId="0" shapeId="0" xr:uid="{85FC0E3C-EABB-4FE4-9160-C2326C965A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3" authorId="0" shapeId="0" xr:uid="{66C6710B-BF95-4CF8-A97E-E406B14A72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3" authorId="0" shapeId="0" xr:uid="{72B91CD1-540B-4FF8-ADB8-05C0D42701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3" authorId="0" shapeId="0" xr:uid="{8FD9A496-4264-4B96-BA4E-05050D1FF3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3" authorId="0" shapeId="0" xr:uid="{DAD383D5-22C9-4281-894C-68F1061DAC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3" authorId="0" shapeId="0" xr:uid="{A97ED2F6-9765-401C-A8FA-8FC6F6374A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3" authorId="0" shapeId="0" xr:uid="{3DCA424C-25E5-4B7E-BA31-1E62262706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3" authorId="0" shapeId="0" xr:uid="{21DF3851-0792-4563-8AEA-06943125E7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3" authorId="0" shapeId="0" xr:uid="{CFE71322-4A83-429D-AB2A-B50C32143A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3" authorId="0" shapeId="0" xr:uid="{8C7F57AC-50F2-451C-9FF8-A95F73B1A3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3" authorId="0" shapeId="0" xr:uid="{7A5D7D56-5F23-4766-89DE-4B3287D919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3" authorId="0" shapeId="0" xr:uid="{F3A9DF54-8767-4972-8FCD-18AF39A6F1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3" authorId="0" shapeId="0" xr:uid="{4F7AB82E-87D9-479B-B3CF-29C53C0F09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3" authorId="0" shapeId="0" xr:uid="{BB71FBD1-B6E2-4367-8FD9-5A57540EB2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3" authorId="0" shapeId="0" xr:uid="{25FD32AF-81F2-4CD8-B1CE-8894FE2BBC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3" authorId="0" shapeId="0" xr:uid="{4A7B2F9F-C594-4089-A771-AA5BAEE377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3" authorId="0" shapeId="0" xr:uid="{DC5B51D5-C46F-46F3-B86C-7F8D4A3C78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3" authorId="0" shapeId="0" xr:uid="{4644052E-FD16-4BD7-84C4-DA95ADEB48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3" authorId="0" shapeId="0" xr:uid="{AB0C95A7-1ECD-4390-9D8C-A5C13A10AC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3" authorId="0" shapeId="0" xr:uid="{4837CDBE-9FEA-43D1-9EB1-F0546C4712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3" authorId="0" shapeId="0" xr:uid="{D571D50C-051A-464B-9F50-5F0E4FF570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3" authorId="0" shapeId="0" xr:uid="{C02B457E-BA3D-45DE-81AD-4E7584E5B1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3" authorId="0" shapeId="0" xr:uid="{22A74888-8F28-4968-861F-25E09894DC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3" authorId="0" shapeId="0" xr:uid="{652A93B8-8C7F-42CD-B5C5-8ED80F74DE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3" authorId="0" shapeId="0" xr:uid="{26642B9E-E781-489D-9ED3-445D343057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4" authorId="0" shapeId="0" xr:uid="{7DDF3ED7-CD5E-4387-A3FC-D7D3410A95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4" authorId="0" shapeId="0" xr:uid="{2D3E0A12-0C09-400A-A594-6C6EEFC9FA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4" authorId="0" shapeId="0" xr:uid="{4547521E-6404-4571-A69B-DA45B23067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4" authorId="0" shapeId="0" xr:uid="{C709161B-8E86-41B5-9BFA-9DABFCB206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4" authorId="0" shapeId="0" xr:uid="{88B3EEF6-CDFF-46C4-987C-5FF3563EB4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4" authorId="0" shapeId="0" xr:uid="{4A5E3111-15D7-4226-BFC0-9ED10849F3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4" authorId="0" shapeId="0" xr:uid="{DE4DA1F5-0721-4C70-B673-64857DF679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4" authorId="0" shapeId="0" xr:uid="{E13E5F98-AC4B-486C-9F67-A04B5CCEDD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4" authorId="0" shapeId="0" xr:uid="{53BD7E0E-8827-491E-8D1A-5851B987B0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4" authorId="0" shapeId="0" xr:uid="{70F0C584-98E1-426B-8032-0A57022E3E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4" authorId="0" shapeId="0" xr:uid="{2560182F-D6B2-4420-A2DA-AFFB4EDD56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4" authorId="0" shapeId="0" xr:uid="{ACB4AD19-29E1-4611-BC53-1B4CF8986B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4" authorId="0" shapeId="0" xr:uid="{AABDEFEB-7FCD-469C-A917-3AC0FF546F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64" authorId="0" shapeId="0" xr:uid="{F23AD72B-8277-4467-AA48-432791BCD9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4" authorId="0" shapeId="0" xr:uid="{ECF10A39-2C98-415E-9C0E-31CEE423C3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4" authorId="0" shapeId="0" xr:uid="{8612BFEE-D0BF-425E-BC4B-6F8EFBFAB7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4" authorId="0" shapeId="0" xr:uid="{58318412-8568-43F2-86EE-CD17558152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4" authorId="0" shapeId="0" xr:uid="{6FA651D1-C560-4D83-95E9-DA9C95A380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4" authorId="0" shapeId="0" xr:uid="{C78BACE5-EEA7-4AB8-B5DB-7E80CAA48C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64" authorId="0" shapeId="0" xr:uid="{39BF4A7C-74FC-451A-A7B5-D9E732935D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4" authorId="0" shapeId="0" xr:uid="{BBA96396-1750-47F7-B5E1-CBF6932D7F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4" authorId="0" shapeId="0" xr:uid="{8CBD440C-390E-4013-B480-487059DF4C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64" authorId="0" shapeId="0" xr:uid="{859CD2FB-3FB8-4F0F-A68E-41E3E0FB88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64" authorId="0" shapeId="0" xr:uid="{C6AC4590-BE8D-48B6-BB24-8B02721296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4" authorId="0" shapeId="0" xr:uid="{82FBC0DB-0BD9-405E-9A33-36C48C141D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4" authorId="0" shapeId="0" xr:uid="{CA80213C-1E40-4A41-9E28-570AAB0660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4" authorId="0" shapeId="0" xr:uid="{8301886E-7039-45FB-8B52-489CBA4E96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4" authorId="0" shapeId="0" xr:uid="{B2F469FC-FFC4-4448-8A48-59328CD697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4" authorId="0" shapeId="0" xr:uid="{51089867-AF9F-4D69-8F65-B2AA0EA698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4" authorId="0" shapeId="0" xr:uid="{AE60ACFC-B210-483F-B2C5-F16BBB1BF7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4" authorId="0" shapeId="0" xr:uid="{627D3FC0-3D48-4F74-B3CF-704AEB140F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4" authorId="0" shapeId="0" xr:uid="{A70A974E-8B04-4679-B66B-3EF9D7C9AD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4" authorId="0" shapeId="0" xr:uid="{1ED0135B-B687-4C8D-94FA-18FD4C39DA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4" authorId="0" shapeId="0" xr:uid="{FF6F9853-F330-4BFD-9682-29340E4024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4" authorId="0" shapeId="0" xr:uid="{17BF8DAB-995B-49E9-89E4-92B5E52D84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4" authorId="0" shapeId="0" xr:uid="{56F1EC65-B118-46D5-A989-C831DCECB0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4" authorId="0" shapeId="0" xr:uid="{8CF79E02-5729-40D0-8F53-437C717A54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4" authorId="0" shapeId="0" xr:uid="{D2D78F8E-D9D1-49A7-8F05-CA107BA47B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4" authorId="0" shapeId="0" xr:uid="{E145F27B-951F-479B-B92E-50D1BAE942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4" authorId="0" shapeId="0" xr:uid="{9F886B62-0DE3-4F45-9337-C612F17363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4" authorId="0" shapeId="0" xr:uid="{1AF7D13A-C031-4E87-858C-3A8AAC6D2A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4" authorId="0" shapeId="0" xr:uid="{C78D59AD-21A5-4984-8385-E9F7204384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4" authorId="0" shapeId="0" xr:uid="{44409C4A-4B4F-4ECF-8B0D-9E439C83B3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4" authorId="0" shapeId="0" xr:uid="{07C64107-CDDD-4452-9DB8-17CAAD87EA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4" authorId="0" shapeId="0" xr:uid="{BBD7E52E-0CC7-49F6-BB1D-5045125283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4" authorId="0" shapeId="0" xr:uid="{213DEAC1-4EA9-4987-A074-83EE1C8458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4" authorId="0" shapeId="0" xr:uid="{E48039DB-B014-43D7-BBE6-3038FF3251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4" authorId="0" shapeId="0" xr:uid="{E8EC98C4-0088-46A2-8F0A-16B99A541A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4" authorId="0" shapeId="0" xr:uid="{807DB3B0-A9FB-43E2-967C-1947DF1D83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4" authorId="0" shapeId="0" xr:uid="{02C1E075-2B7C-4A4A-A65A-16779B2054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4" authorId="0" shapeId="0" xr:uid="{FE72DF8B-871C-40DD-A96F-54EB767B2F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4" authorId="0" shapeId="0" xr:uid="{92C6E753-403F-45FD-9409-55D8B20ADD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4" authorId="0" shapeId="0" xr:uid="{3261CE42-7CEB-4B2A-8E8D-82EEABFAEE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4" authorId="0" shapeId="0" xr:uid="{7B2640C1-7C0E-44DE-BE6B-A5CF493499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4" authorId="0" shapeId="0" xr:uid="{2ABCEE6B-B1F3-4F1E-8095-68713E1493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64" authorId="0" shapeId="0" xr:uid="{E5382EE6-6B2C-4512-BF3C-6EBFC004CF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4" authorId="0" shapeId="0" xr:uid="{E25D2DB1-B890-4841-897F-025B5A1FDD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4" authorId="0" shapeId="0" xr:uid="{7D497C42-1699-4807-AE82-858E5D6D7F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4" authorId="0" shapeId="0" xr:uid="{79762035-9086-4669-A93F-B3D8EB8776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4" authorId="0" shapeId="0" xr:uid="{5337A469-6DD7-4FB6-AB0F-F1B067A092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4" authorId="0" shapeId="0" xr:uid="{F83F0F44-DAC3-4ED6-A3F6-76E1FAC9DA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4" authorId="0" shapeId="0" xr:uid="{7799CE86-07B6-43E2-AC12-387B8B5BA4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64" authorId="0" shapeId="0" xr:uid="{C7F23111-EE8D-49C7-BF2F-16BB08D643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4" authorId="0" shapeId="0" xr:uid="{78DD1B4F-FD2C-42A8-B7BD-9CE665FCB8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4" authorId="0" shapeId="0" xr:uid="{15C2BAB4-F72C-447D-902E-C82B07FCDB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4" authorId="0" shapeId="0" xr:uid="{897B536C-EB2E-4990-BC18-5DC83B656C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4" authorId="0" shapeId="0" xr:uid="{35E52DB9-3999-45E8-9FA7-073B6C8EE7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4" authorId="0" shapeId="0" xr:uid="{A5B8FD5C-05BE-4E4F-84C8-E43C1B42EC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4" authorId="0" shapeId="0" xr:uid="{43E15F99-B2C9-4FE8-B6BB-6453026906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4" authorId="0" shapeId="0" xr:uid="{43720564-0DFD-46A2-9BED-6CF95C7E2D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4" authorId="0" shapeId="0" xr:uid="{D52679FD-9BA1-48E0-BF16-C09B5CF4B7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4" authorId="0" shapeId="0" xr:uid="{7A614625-D00B-43F4-B2FE-D8968A2B4A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4" authorId="0" shapeId="0" xr:uid="{1C5D291B-DE4F-4300-AAE6-9FA45C8C52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4" authorId="0" shapeId="0" xr:uid="{3407FABE-189A-4B36-AD7F-51F1E2D5B3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64" authorId="0" shapeId="0" xr:uid="{2E9D1B09-2C2B-42BB-942F-F898AD6AA6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4" authorId="0" shapeId="0" xr:uid="{BD783420-6C01-4EEA-917F-BCEF2A0104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64" authorId="0" shapeId="0" xr:uid="{4D34B686-F30C-43CC-962F-8D3FBDF3C3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4" authorId="0" shapeId="0" xr:uid="{D6E51E32-7E2D-4DA3-9B93-A61950AE83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4" authorId="0" shapeId="0" xr:uid="{96DF1CA7-7B4E-48A8-A816-D7B2B2BC44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4" authorId="0" shapeId="0" xr:uid="{E6046878-6205-4AC6-BBAF-C140816FA9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4" authorId="0" shapeId="0" xr:uid="{55172432-3D01-4927-ABDC-6B43534D20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64" authorId="0" shapeId="0" xr:uid="{6027D53D-FA29-4E6A-97CD-DA1A931F36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64" authorId="0" shapeId="0" xr:uid="{68F2375C-F66E-477F-B6CF-3B7B9B15AF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4" authorId="0" shapeId="0" xr:uid="{50C158FB-3572-420E-BDF7-E1A9E5C9E3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4" authorId="0" shapeId="0" xr:uid="{10BB04A3-CB7C-4C5A-B537-D916C1BC53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4" authorId="0" shapeId="0" xr:uid="{DC3BA196-1CE6-41B8-83C4-3221E28960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4" authorId="0" shapeId="0" xr:uid="{BDD18754-775D-4489-90E3-8C5662C56E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4" authorId="0" shapeId="0" xr:uid="{8C86BC8F-33CA-41A6-91BA-6A28EA36D5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64" authorId="0" shapeId="0" xr:uid="{0B836982-1A23-4BA2-A5A5-DBEC078F4D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64" authorId="0" shapeId="0" xr:uid="{0F8FF199-EA92-467A-9400-9143732D50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4" authorId="0" shapeId="0" xr:uid="{301E8ACD-87B6-4A8E-8984-F707A40A13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4" authorId="0" shapeId="0" xr:uid="{C7ADADC7-DCD8-41B3-9A36-8CC1F68B6C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4" authorId="0" shapeId="0" xr:uid="{5E2AB759-A04A-4786-A7E4-A876492278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64" authorId="0" shapeId="0" xr:uid="{1EBD1AFC-C2FE-4FC5-86AB-A67E11A272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4" authorId="0" shapeId="0" xr:uid="{322E5514-9BFE-4156-99C6-9140DB3CFF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4" authorId="0" shapeId="0" xr:uid="{CF92C69F-7F6F-41C9-87EC-93CDA54045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4" authorId="0" shapeId="0" xr:uid="{C408FE50-0B72-4EF2-8207-B45C6A2501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4" authorId="0" shapeId="0" xr:uid="{C92852F8-583F-499B-8F09-3FAAA306B6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4" authorId="0" shapeId="0" xr:uid="{41D3102F-895B-4263-9CFF-35896024D5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5" authorId="0" shapeId="0" xr:uid="{1B85E8A5-4593-43CF-A56A-23F12C44C4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5" authorId="0" shapeId="0" xr:uid="{4E0D22F8-C907-4550-83F3-30A907E94A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5" authorId="0" shapeId="0" xr:uid="{A02C2D34-AF21-4686-A07F-A0EC794A9E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5" authorId="0" shapeId="0" xr:uid="{0AC18FD1-A468-4A05-8360-46CE65F065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5" authorId="0" shapeId="0" xr:uid="{22708DAB-3CAC-4134-83E6-BF35942E09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5" authorId="0" shapeId="0" xr:uid="{BF4ED615-8942-446E-9818-7BCD19764E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65" authorId="0" shapeId="0" xr:uid="{AF379C2F-EE12-4390-9F5F-6855641133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5" authorId="0" shapeId="0" xr:uid="{A3418D84-19C6-4FCA-BB71-DB90606772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5" authorId="0" shapeId="0" xr:uid="{EB05765F-6A91-4D51-A53F-129973C3CF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5" authorId="0" shapeId="0" xr:uid="{D87E432C-884D-4D50-A59D-25B65FF371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5" authorId="0" shapeId="0" xr:uid="{AAB36EA1-5082-42BB-A55B-D33B0067E6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65" authorId="0" shapeId="0" xr:uid="{0B202ADE-9172-42F4-9997-A98962FEB3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5" authorId="0" shapeId="0" xr:uid="{C924353B-E1A3-4E06-83AD-43C7D5D34F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5" authorId="0" shapeId="0" xr:uid="{80162A0B-FA94-4FFC-A774-118DAF8DA9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5" authorId="0" shapeId="0" xr:uid="{2F933080-1E91-44CC-B417-8D79ABB472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5" authorId="0" shapeId="0" xr:uid="{5DAFCDA7-E6DE-47FD-9606-02381668CE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5" authorId="0" shapeId="0" xr:uid="{1ABF83E8-D7E3-47EE-9F54-D00F9CEB1F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65" authorId="0" shapeId="0" xr:uid="{C2AF035A-CD29-4B58-9874-DB99924693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5" authorId="0" shapeId="0" xr:uid="{848E83AF-7833-41E8-96D6-17C100707B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65" authorId="0" shapeId="0" xr:uid="{29B15289-66A5-4455-9B4C-E810CAE71D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5" authorId="0" shapeId="0" xr:uid="{4DC33EC6-2E80-439B-BB31-64EFEE37D8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5" authorId="0" shapeId="0" xr:uid="{8FC64BB1-8E35-410B-BFAE-72FF96C048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65" authorId="0" shapeId="0" xr:uid="{3B1372A9-BA1E-48F6-9FE1-7C9A7A52F0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65" authorId="0" shapeId="0" xr:uid="{372DD11F-A7F3-48D0-AEDE-340A81B840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5" authorId="0" shapeId="0" xr:uid="{5B335D4F-38E5-4B84-B4F6-85B1595260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65" authorId="0" shapeId="0" xr:uid="{3ED24E2A-6DDE-4D86-B2E4-3576BA04BB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5" authorId="0" shapeId="0" xr:uid="{00D74CFB-B553-46D6-A10D-F3BF7CFD54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65" authorId="0" shapeId="0" xr:uid="{3466777D-7FC4-4FDF-8E50-639496CAE1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65" authorId="0" shapeId="0" xr:uid="{5D1DC9A2-6FBA-428A-A3FE-E135013F7B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65" authorId="0" shapeId="0" xr:uid="{EE20E5D5-A670-4D6C-A7F1-A19565AB18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65" authorId="0" shapeId="0" xr:uid="{35D25689-ED89-4A97-85E0-DFD4B271A8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5" authorId="0" shapeId="0" xr:uid="{216C2ACD-3CC8-4599-8281-C6EE92C022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5" authorId="0" shapeId="0" xr:uid="{417A5F1C-3030-4E4B-818F-8B46D7131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5" authorId="0" shapeId="0" xr:uid="{00E6A640-4226-494D-97D4-F0207A8A61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5" authorId="0" shapeId="0" xr:uid="{EB444F3D-490D-45D2-A893-552A589396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5" authorId="0" shapeId="0" xr:uid="{AD66DB54-C833-4FF8-8252-657408350C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65" authorId="0" shapeId="0" xr:uid="{821D86A5-CE2D-41EF-B10C-4887267BBC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5" authorId="0" shapeId="0" xr:uid="{4CDA79F9-81F6-4444-8DB1-638E07D3E0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5" authorId="0" shapeId="0" xr:uid="{BFCBA498-A04C-41B4-9905-C9D86F1A1A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5" authorId="0" shapeId="0" xr:uid="{BFA93E02-4D02-4B1D-B4F8-2395DBE4FA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5" authorId="0" shapeId="0" xr:uid="{BD6121D7-8EFC-4550-8D98-448EF3F5D8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5" authorId="0" shapeId="0" xr:uid="{9B8C3F8A-7045-4411-94B4-BF9230DC73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5" authorId="0" shapeId="0" xr:uid="{B91AA74F-7804-4A4E-8B56-8C43D5DA6B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5" authorId="0" shapeId="0" xr:uid="{B31857A5-9509-4832-AE53-B4193CFF9A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65" authorId="0" shapeId="0" xr:uid="{354155FE-5F63-4E61-BFB2-3CB6C08486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5" authorId="0" shapeId="0" xr:uid="{03D560D9-0DBA-4239-8147-6EF81BEEF4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5" authorId="0" shapeId="0" xr:uid="{9EF3E15D-0DAF-4187-83E6-FE86D5336B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5" authorId="0" shapeId="0" xr:uid="{7BC15C23-7ED8-495D-B619-11870D570B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5" authorId="0" shapeId="0" xr:uid="{AF746791-D5D4-4BEF-BB68-F6A5A77534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5" authorId="0" shapeId="0" xr:uid="{05E93FFA-EC16-4A8F-B41E-A41E2FD113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5" authorId="0" shapeId="0" xr:uid="{F4BF0CBB-5F31-4327-822B-F41B4BCC74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5" authorId="0" shapeId="0" xr:uid="{08CA54C9-9A26-4425-BEAD-8E6624794F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65" authorId="0" shapeId="0" xr:uid="{1765AD85-FE7B-46B2-B3B1-2283AA739B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5" authorId="0" shapeId="0" xr:uid="{6F003D02-14D5-44BC-8C4E-BF301417BD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5" authorId="0" shapeId="0" xr:uid="{3BB51C8E-C8E3-4CFE-97BD-D88D64C85F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5" authorId="0" shapeId="0" xr:uid="{CE4A95F4-926E-4C1D-B1F2-B6A5D62EBC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65" authorId="0" shapeId="0" xr:uid="{3D93F3F2-D916-480F-AEFF-48B6751F18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5" authorId="0" shapeId="0" xr:uid="{270509E2-03CC-4585-9762-475AFA9ACB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5" authorId="0" shapeId="0" xr:uid="{7E055CF1-B3C8-4ABF-92B6-71D2DFD134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65" authorId="0" shapeId="0" xr:uid="{C1DF0203-526F-4494-B794-2992EE4E65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5" authorId="0" shapeId="0" xr:uid="{13634105-39EB-4435-8122-DD4545770C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5" authorId="0" shapeId="0" xr:uid="{1F575D2D-97EF-4098-859D-5F7FFB655A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5" authorId="0" shapeId="0" xr:uid="{0A0CDF4E-7D02-4D84-A6C4-330563C658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5" authorId="0" shapeId="0" xr:uid="{5348AD15-75EE-4B7E-9081-A27CC29A5D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5" authorId="0" shapeId="0" xr:uid="{152A32AF-3168-4BE3-9B78-E99FC79F78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5" authorId="0" shapeId="0" xr:uid="{2B4C1256-B6AD-48B0-91FE-6FBA859DB1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5" authorId="0" shapeId="0" xr:uid="{F8743AA3-ADB8-4E4E-BA6F-A97B68840D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65" authorId="0" shapeId="0" xr:uid="{B1FB1D0C-494A-4C29-ABFF-A8CEE006DE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5" authorId="0" shapeId="0" xr:uid="{6151D2A7-7C63-45C3-88EF-D608A75DFA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65" authorId="0" shapeId="0" xr:uid="{21231582-295D-442C-BF2E-9CD33CE11A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65" authorId="0" shapeId="0" xr:uid="{3FFAF198-AB22-4FE0-B905-4D4772494B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65" authorId="0" shapeId="0" xr:uid="{2B8DED71-9979-414F-A64C-35EFB1632A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5" authorId="0" shapeId="0" xr:uid="{599E6AC3-3DC8-4849-A691-312377EF1C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5" authorId="0" shapeId="0" xr:uid="{34BA52CC-7DD7-4E25-A862-1FFA3D8D3E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65" authorId="0" shapeId="0" xr:uid="{82E7A876-5157-4A58-B15B-0A6C81050F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5" authorId="0" shapeId="0" xr:uid="{BFA9FA29-6751-4D63-9B7E-85541489D9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5" authorId="0" shapeId="0" xr:uid="{9144AE63-037A-4309-B5EF-B7B8087036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5" authorId="0" shapeId="0" xr:uid="{AC39261C-38C2-4A33-8E7D-2760A56C46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5" authorId="0" shapeId="0" xr:uid="{BB8007DD-EABF-4DEA-A043-EF0CABD9A3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5" authorId="0" shapeId="0" xr:uid="{BF890B58-FD40-46F8-BCCF-6866AF9B54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5" authorId="0" shapeId="0" xr:uid="{E95F63DD-B306-4848-A342-06AF3930DD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5" authorId="0" shapeId="0" xr:uid="{8D8FD84E-A14A-4F37-A226-ABEC032A4E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5" authorId="0" shapeId="0" xr:uid="{8749B3A2-7FE0-4C6D-BEA2-A09E5A6387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5" authorId="0" shapeId="0" xr:uid="{9BC3C5DA-8669-4590-861D-A367D222CE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5" authorId="0" shapeId="0" xr:uid="{D98BB30C-3137-4571-8A24-88E731F60A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5" authorId="0" shapeId="0" xr:uid="{DEE05086-17B2-41E4-9440-AB48EB8808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5" authorId="0" shapeId="0" xr:uid="{96F99969-812E-45F5-BDD2-D6AE337581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5" authorId="0" shapeId="0" xr:uid="{46291746-FD2B-4F86-98E0-29C9A7C35A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5" authorId="0" shapeId="0" xr:uid="{6D68D8AB-D539-49F2-8BBC-D07D1384D0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65" authorId="0" shapeId="0" xr:uid="{F8744312-FB01-4196-8080-9B61573BE4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65" authorId="0" shapeId="0" xr:uid="{98C30BFF-8AF2-4703-A6F6-B20233A123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5" authorId="0" shapeId="0" xr:uid="{042BDF65-FEE1-4FD5-9EAE-5AC0E85220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5" authorId="0" shapeId="0" xr:uid="{B26EA7D2-FB28-4355-8DE6-07645D1828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5" authorId="0" shapeId="0" xr:uid="{61DCF38B-10D3-4735-B412-A18A3C29F8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5" authorId="0" shapeId="0" xr:uid="{CB88A8FB-F348-4239-8472-6D6F194E08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5" authorId="0" shapeId="0" xr:uid="{28C000BC-0226-4510-A939-B504EE27C7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5" authorId="0" shapeId="0" xr:uid="{888D33E4-9F65-43B1-B412-D6C396B343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5" authorId="0" shapeId="0" xr:uid="{7494454E-FCFC-4ECB-93C3-92B23143AF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5" authorId="0" shapeId="0" xr:uid="{7B3BF99E-B61F-43BD-A866-1BB5C7AA71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5" authorId="0" shapeId="0" xr:uid="{A486665A-3890-4CA1-8C6F-278E328344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5" authorId="0" shapeId="0" xr:uid="{9AFF91D7-F001-437F-9D28-3757BF5AB7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65" authorId="0" shapeId="0" xr:uid="{A1A3CA39-CAD6-4703-A214-BC94D7BA34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65" authorId="0" shapeId="0" xr:uid="{0266A693-91B0-4909-9346-68B635C9A2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5" authorId="0" shapeId="0" xr:uid="{A7A92B3D-DEE3-4498-8129-BA8FC47929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5" authorId="0" shapeId="0" xr:uid="{4D3300E4-C3FF-4996-99E7-89E64B63DD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5" authorId="0" shapeId="0" xr:uid="{CF63CE77-C6BC-4DAC-9398-8CDA58606C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5" authorId="0" shapeId="0" xr:uid="{6660F1F2-DCBD-49AD-86F7-BAED9ACB6C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5" authorId="0" shapeId="0" xr:uid="{2D12FADC-A888-4E39-B8AE-DE6BD91798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6" authorId="0" shapeId="0" xr:uid="{D410A822-8DF7-4652-A21B-412C182F02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6" authorId="0" shapeId="0" xr:uid="{8409C13A-7413-44CD-9D33-24252DC355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6" authorId="0" shapeId="0" xr:uid="{66224BBC-8ADC-4F6D-8F97-F284BF8F22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6" authorId="0" shapeId="0" xr:uid="{11CF70A0-E04E-4C7B-AD45-84E96F3B63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6" authorId="0" shapeId="0" xr:uid="{32575AFC-3E8F-4957-8E27-1932B5DD32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6" authorId="0" shapeId="0" xr:uid="{B4CF50B8-2D8B-4CB0-B892-9BE814B063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6" authorId="0" shapeId="0" xr:uid="{C86BB521-3E31-40DF-BDF6-D6694A59BA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6" authorId="0" shapeId="0" xr:uid="{D9B7DA64-05AA-4BC1-9B7C-F49A8B5382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6" authorId="0" shapeId="0" xr:uid="{563F789B-42B8-4758-B519-6F4DFBC85B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6" authorId="0" shapeId="0" xr:uid="{A40C79AB-F5D7-4112-9A1C-73AE3327EF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6" authorId="0" shapeId="0" xr:uid="{3A9791AD-F39F-425E-A20A-A8EF1E2B68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6" authorId="0" shapeId="0" xr:uid="{6CCB651E-D6FD-479A-B448-5A0D0A1980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6" authorId="0" shapeId="0" xr:uid="{3FD0E80A-DC10-488C-9C95-8CF7A363D3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6" authorId="0" shapeId="0" xr:uid="{1B860A2E-9A24-44B6-A26B-65237F83B1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6" authorId="0" shapeId="0" xr:uid="{C0060426-6DD9-42F7-96C9-704435A1F9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6" authorId="0" shapeId="0" xr:uid="{1FE577FC-316B-41A8-8069-483B20D5FA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6" authorId="0" shapeId="0" xr:uid="{7D49A141-8D15-42E3-8B90-A63DC36DBF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66" authorId="0" shapeId="0" xr:uid="{7526DA71-297E-4019-A86B-3FBB80E00A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6" authorId="0" shapeId="0" xr:uid="{EB04A447-75A6-4A6F-B447-8497E44074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6" authorId="0" shapeId="0" xr:uid="{959B913A-B4AE-4CE8-9C6C-35CCB18328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66" authorId="0" shapeId="0" xr:uid="{7D0369F6-E943-41FF-B60C-4E65A19324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6" authorId="0" shapeId="0" xr:uid="{E5790E5C-3012-4460-B61A-95ED083712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6" authorId="0" shapeId="0" xr:uid="{DB8FF0CA-0E4A-4AB2-939E-DA1A0E1E1F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6" authorId="0" shapeId="0" xr:uid="{F17D28C7-5320-4AAB-9441-56FD85EFDE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6" authorId="0" shapeId="0" xr:uid="{F46728AA-45DA-46CD-982F-75EB8B1F52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66" authorId="0" shapeId="0" xr:uid="{1548BEA6-6921-49D6-A5AB-B1DD653B5C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6" authorId="0" shapeId="0" xr:uid="{6FF77242-4158-4678-81C6-97D6BD6A43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66" authorId="0" shapeId="0" xr:uid="{3CE52010-2E85-43E9-81D3-265F6AA753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6" authorId="0" shapeId="0" xr:uid="{2BC8C2C3-0392-43E9-AD77-33F1E20E92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66" authorId="0" shapeId="0" xr:uid="{FF18764E-2C43-4632-BC6D-59620977FD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6" authorId="0" shapeId="0" xr:uid="{799ED6B5-28CB-476B-82A2-6E65A6C01B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6" authorId="0" shapeId="0" xr:uid="{2C5F705B-31E7-4DB0-BBC9-488697854F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66" authorId="0" shapeId="0" xr:uid="{D6618766-0CA1-4304-8B60-A80B5F9291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6" authorId="0" shapeId="0" xr:uid="{D41C73ED-FF83-4D94-9089-14CB9D4FFD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66" authorId="0" shapeId="0" xr:uid="{A3F26E30-7297-4077-9C4F-E89D882537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66" authorId="0" shapeId="0" xr:uid="{8B849B08-3DC6-4CBB-AC78-67D396E714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66" authorId="0" shapeId="0" xr:uid="{B27FFE44-51DB-4E6A-93DE-09C94FBC49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6" authorId="0" shapeId="0" xr:uid="{959CF960-48D2-4121-BDA5-3AA287A3FE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66" authorId="0" shapeId="0" xr:uid="{097634FC-BE5D-40D3-8A64-C3F4667A55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6" authorId="0" shapeId="0" xr:uid="{60A82DD8-7B76-4C33-9DA3-34752D3F79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66" authorId="0" shapeId="0" xr:uid="{F4CDCCFC-035F-4288-A929-C10653136B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6" authorId="0" shapeId="0" xr:uid="{B6A4AE22-D6F9-4886-8A15-49D7215B5A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6" authorId="0" shapeId="0" xr:uid="{8BD6F7D6-EB40-455B-BE8B-CC7BED8512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6" authorId="0" shapeId="0" xr:uid="{E04DCAA5-29DF-4AFE-91E4-6F50F82324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66" authorId="0" shapeId="0" xr:uid="{7096A5C5-B864-40D3-A8F8-C229E89693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66" authorId="0" shapeId="0" xr:uid="{1CAC0A1F-A20E-42CA-8D05-84D0E87907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6" authorId="0" shapeId="0" xr:uid="{EB6FD858-FD5F-483D-A820-DB6E88DB5E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6" authorId="0" shapeId="0" xr:uid="{5DE50B30-8837-47BF-8C41-CCB3814888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66" authorId="0" shapeId="0" xr:uid="{3063A142-0A8D-425F-B6D3-5D8CBA3AAA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6" authorId="0" shapeId="0" xr:uid="{529323DB-05AB-4EFC-9D42-230C92BFAC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6" authorId="0" shapeId="0" xr:uid="{7CA8B6DB-EE96-44AF-81EB-FD1151AD93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66" authorId="0" shapeId="0" xr:uid="{6FB405A9-0B79-4A4A-91E5-E7164191B5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6" authorId="0" shapeId="0" xr:uid="{3A3C2C35-E936-4CE6-BE1C-9E3DA8135A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6" authorId="0" shapeId="0" xr:uid="{94C4B521-1B59-4146-B9F4-1665068463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6" authorId="0" shapeId="0" xr:uid="{F2151228-EA07-4B8B-9977-640D97054B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6" authorId="0" shapeId="0" xr:uid="{6544C590-AE02-401B-9B6D-617167881D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66" authorId="0" shapeId="0" xr:uid="{F87C95B2-2615-47FF-AC2D-60B3481F02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6" authorId="0" shapeId="0" xr:uid="{CD88299B-FCB4-4E9B-BC84-B38E124BDD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6" authorId="0" shapeId="0" xr:uid="{FD27778B-1E3E-4BC2-8665-9258117161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6" authorId="0" shapeId="0" xr:uid="{852522AC-04D7-45ED-8F53-7269EA6BC0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6" authorId="0" shapeId="0" xr:uid="{69621F17-B321-4EC7-8F24-C8E0ADB721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6" authorId="0" shapeId="0" xr:uid="{E4ACAF34-B886-4F19-98EA-BA6510F6F5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66" authorId="0" shapeId="0" xr:uid="{F7467934-2900-4C2B-89CC-AD6DEDBEF6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6" authorId="0" shapeId="0" xr:uid="{9F25AF26-92AD-44AD-A566-4C0CF7082A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66" authorId="0" shapeId="0" xr:uid="{65187EF2-ABAE-4420-A0C6-7A6F155E1B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66" authorId="0" shapeId="0" xr:uid="{018BD35E-8DA9-4C2C-921B-32760AC0B8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6" authorId="0" shapeId="0" xr:uid="{CF3DB435-2788-4745-82B7-CE20F50C75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6" authorId="0" shapeId="0" xr:uid="{8CE5B3A4-A1E1-4319-9BE5-E9B58DBF96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6" authorId="0" shapeId="0" xr:uid="{41C811E3-E9EA-4AF0-8399-EBBA8C086D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6" authorId="0" shapeId="0" xr:uid="{896BADCB-D89D-42E8-A5D9-4891802E81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6" authorId="0" shapeId="0" xr:uid="{E0DD1A6C-DE51-4884-8A6D-D0E09D6846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6" authorId="0" shapeId="0" xr:uid="{A59744AB-1715-4299-8109-784983F976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66" authorId="0" shapeId="0" xr:uid="{92774F10-C827-459C-B101-120E8B7DBD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6" authorId="0" shapeId="0" xr:uid="{0E2260B4-EC8C-4403-9E1C-8178A8D4D6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6" authorId="0" shapeId="0" xr:uid="{58958566-8E4E-40BF-99FD-F093D65ACB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6" authorId="0" shapeId="0" xr:uid="{CAEB5307-8E6A-4F30-9F9D-9296FD71FB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6" authorId="0" shapeId="0" xr:uid="{717B483F-939C-458A-9666-450B32F5DA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66" authorId="0" shapeId="0" xr:uid="{3090F533-9829-451F-AC19-3A63E782A7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66" authorId="0" shapeId="0" xr:uid="{95FB5B89-4365-40CD-B21C-DF5C1EF07C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66" authorId="0" shapeId="0" xr:uid="{B6F5AB10-10ED-41CF-A450-D0377630A7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6" authorId="0" shapeId="0" xr:uid="{11DA9FDE-11DD-4C0A-A6FC-72599D1B8B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6" authorId="0" shapeId="0" xr:uid="{BDA900DF-D79C-417E-ADA8-B1EB134C0A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6" authorId="0" shapeId="0" xr:uid="{10DD20F4-0A39-4014-A095-F2257E5BA0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6" authorId="0" shapeId="0" xr:uid="{06C3759C-3233-4B2F-9F1C-0E438BB06A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66" authorId="0" shapeId="0" xr:uid="{5BB0E6AA-73AD-4E13-BD7B-2C62F1451B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6" authorId="0" shapeId="0" xr:uid="{3545EF3A-507C-48C5-9AE9-C0A9DDB6AC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6" authorId="0" shapeId="0" xr:uid="{FF8741BA-2D80-463A-B950-E798C5F3E0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66" authorId="0" shapeId="0" xr:uid="{0A920C48-8077-4525-A5D3-B72121B0FF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66" authorId="0" shapeId="0" xr:uid="{E7A3BA48-48B2-4178-9E17-4352124EF7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6" authorId="0" shapeId="0" xr:uid="{92EADB03-9478-4232-BA84-468639C862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6" authorId="0" shapeId="0" xr:uid="{5151C028-99B9-4299-820F-E24C2311A6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6" authorId="0" shapeId="0" xr:uid="{C5FDD61A-1570-4A9E-946F-3A9978D7B5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6" authorId="0" shapeId="0" xr:uid="{7DE37A39-8876-4F4E-99BF-8D826A26E4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6" authorId="0" shapeId="0" xr:uid="{41166BA9-5EDB-4A0A-A5A5-113C51F013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6" authorId="0" shapeId="0" xr:uid="{C6B5EA69-1E27-42A5-8816-7571058F3D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66" authorId="0" shapeId="0" xr:uid="{A8AD5151-F30A-48BB-8BC1-0969CA68B3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6" authorId="0" shapeId="0" xr:uid="{4A0AFC8F-6827-46BF-BCB3-2A6BDCA5C1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6" authorId="0" shapeId="0" xr:uid="{E362858A-8ED0-44D1-AD43-5195733429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6" authorId="0" shapeId="0" xr:uid="{E8E5FE24-03E6-47D0-9F75-10CC49CAC0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6" authorId="0" shapeId="0" xr:uid="{C5AAB401-BB71-47D7-8FB0-E9D0BF6A67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6" authorId="0" shapeId="0" xr:uid="{EEF6B632-45F7-4D06-8046-6B0A304D2C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6" authorId="0" shapeId="0" xr:uid="{6BCB2AB3-9408-4F7C-80F9-A785625DFD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66" authorId="0" shapeId="0" xr:uid="{FC0EF0BE-3955-4C97-90DD-93251528F7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6" authorId="0" shapeId="0" xr:uid="{8B3FE423-D66D-4BFF-A760-36EDAB38B8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6" authorId="0" shapeId="0" xr:uid="{7D761CAD-15F9-4CBD-A5D0-6D5B1C54BF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6" authorId="0" shapeId="0" xr:uid="{2B3D9898-B805-4058-BA31-1D23B59CEB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6" authorId="0" shapeId="0" xr:uid="{4F601455-8ED8-41AF-81C3-8D69E299C8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6" authorId="0" shapeId="0" xr:uid="{8B1BF4F6-30A5-424F-BA98-EC8EBB8C22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6" authorId="0" shapeId="0" xr:uid="{AD82AD9E-DC8E-470D-8C0B-A362B746ED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6" authorId="0" shapeId="0" xr:uid="{6D0F192F-44CA-4D0E-887F-6B9E5E473E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6" authorId="0" shapeId="0" xr:uid="{DD87B4C8-682A-4553-883E-6CE87D88A7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6" authorId="0" shapeId="0" xr:uid="{A7D760C3-18E7-4A5A-A5B0-F588137BA0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6" authorId="0" shapeId="0" xr:uid="{BF1D6B91-15A3-465D-B51D-E92957E8EA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66" authorId="0" shapeId="0" xr:uid="{B1E14D63-CE4C-4891-9BD5-A56FC222A2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66" authorId="0" shapeId="0" xr:uid="{19F009F4-802D-465F-9ED9-0179B9B446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66" authorId="0" shapeId="0" xr:uid="{876CF6BF-AF49-4BD6-AD08-416889289B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6" authorId="0" shapeId="0" xr:uid="{A64AC2A9-12C5-4241-A7F7-1976AE5883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6" authorId="0" shapeId="0" xr:uid="{A5D350E7-1839-467F-A453-5C03940C18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6" authorId="0" shapeId="0" xr:uid="{115095A4-C022-46F2-8B2D-DABE2D9C9A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6" authorId="0" shapeId="0" xr:uid="{DC902363-DB93-46AE-BE36-86EF0B7F3C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7" authorId="0" shapeId="0" xr:uid="{1AF59629-CC3E-4F5C-8864-D733CE0525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7" authorId="0" shapeId="0" xr:uid="{2FD99D27-F4C1-4D2D-BB12-8595533B46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7" authorId="0" shapeId="0" xr:uid="{0276430D-2033-4256-9CB4-ABA3A5A4C5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7" authorId="0" shapeId="0" xr:uid="{18A93444-C5F0-4A9E-8E88-D512DC6318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7" authorId="0" shapeId="0" xr:uid="{91BF9693-80EE-444D-A647-147FD4053D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7" authorId="0" shapeId="0" xr:uid="{3AB76303-DCD2-4124-9F26-C9702F6555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7" authorId="0" shapeId="0" xr:uid="{FE0438DA-BB21-4DA0-AC3C-55F8D953FE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7" authorId="0" shapeId="0" xr:uid="{3345F5EC-18FC-423E-99ED-103EE6E11F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7" authorId="0" shapeId="0" xr:uid="{1C95B24A-DDC8-45B8-B404-301BE39247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7" authorId="0" shapeId="0" xr:uid="{13AD9EAE-E5FE-4B93-B19A-F18684EAE6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7" authorId="0" shapeId="0" xr:uid="{595E131F-BC3D-4E11-913B-690EB71455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7" authorId="0" shapeId="0" xr:uid="{EC49A8DB-91BC-40F9-8E01-2A1C765679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7" authorId="0" shapeId="0" xr:uid="{DF0A750A-B69D-4B0E-9B16-7868EA8451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7" authorId="0" shapeId="0" xr:uid="{0B1BD742-D464-490C-9F12-5E56979E90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7" authorId="0" shapeId="0" xr:uid="{865623E3-F372-48CB-99DB-5A0CA6237C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7" authorId="0" shapeId="0" xr:uid="{58AF0C53-4E9E-4D50-B81C-FC290C108B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7" authorId="0" shapeId="0" xr:uid="{B158AC92-5F65-428B-926B-CEC7754915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7" authorId="0" shapeId="0" xr:uid="{AA56C3D7-410F-421D-8FBB-AD474CE98E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7" authorId="0" shapeId="0" xr:uid="{5656CF36-D62E-4E7E-8E10-D7EB74D47F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67" authorId="0" shapeId="0" xr:uid="{4E028472-9BCD-49EE-9F80-E5D22CCEE7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67" authorId="0" shapeId="0" xr:uid="{78F9A1D5-0F17-4607-9D22-EEE537515E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67" authorId="0" shapeId="0" xr:uid="{A8F798B3-9FE7-4983-8DA7-732646AAAD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7" authorId="0" shapeId="0" xr:uid="{7BD59E54-3789-4668-80E5-4BC55D3972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7" authorId="0" shapeId="0" xr:uid="{8511A2AE-6F69-4306-9D71-FD36A39B47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67" authorId="0" shapeId="0" xr:uid="{C3086051-55A5-4204-9836-8011F142FE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67" authorId="0" shapeId="0" xr:uid="{540A92CD-F2EA-4422-861C-A9ACDCC5B7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67" authorId="0" shapeId="0" xr:uid="{0336D7F0-6613-474E-ACB4-F116AD750B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7" authorId="0" shapeId="0" xr:uid="{FEDA1188-8786-4CB0-8E26-8B1F07110A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7" authorId="0" shapeId="0" xr:uid="{D71E2719-E028-4E70-931D-55F2FE73C4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7" authorId="0" shapeId="0" xr:uid="{CCBEE608-8FD7-47F2-8B1B-CB7F2F96D9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7" authorId="0" shapeId="0" xr:uid="{C34D1A44-1B6D-4701-A754-AE78A41415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67" authorId="0" shapeId="0" xr:uid="{1CA3F1B3-5670-482F-84CB-AB305E79D4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7" authorId="0" shapeId="0" xr:uid="{479F96F3-B9F8-4BDF-A777-668F2BC7EF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67" authorId="0" shapeId="0" xr:uid="{696FC248-9040-4977-B322-39F9D04546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67" authorId="0" shapeId="0" xr:uid="{D068E7D3-80AC-466C-A9D1-B25C346CEC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67" authorId="0" shapeId="0" xr:uid="{C505781F-6ECF-4E2F-ADDC-388B1A96D9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7" authorId="0" shapeId="0" xr:uid="{1E7035EE-B41D-4676-A0B3-6250CD99A6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7" authorId="0" shapeId="0" xr:uid="{057C1802-CB3D-438C-B631-A57A10A0BD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7" authorId="0" shapeId="0" xr:uid="{D0E44E0B-E803-4F64-95BA-E1F3040AD2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7" authorId="0" shapeId="0" xr:uid="{F8C1D918-7562-4BEE-832B-D9AFD93908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7" authorId="0" shapeId="0" xr:uid="{EE8DC498-3343-4302-8D8D-440EE36DB8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7" authorId="0" shapeId="0" xr:uid="{FFA9AD54-3023-4254-B1FA-ABDFF441B9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7" authorId="0" shapeId="0" xr:uid="{8D1950D3-7848-422B-BA6D-FEF3136155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7" authorId="0" shapeId="0" xr:uid="{F6E078FF-61C1-4201-8AE0-7E4EDB34C5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7" authorId="0" shapeId="0" xr:uid="{8C2692C2-5440-46A6-8A5D-F8452F8BBA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7" authorId="0" shapeId="0" xr:uid="{74D7763D-1273-4CE5-89CD-8E3F219D7A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7" authorId="0" shapeId="0" xr:uid="{EED670B7-B16A-467A-A5B1-D23D36824C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7" authorId="0" shapeId="0" xr:uid="{269957FE-E010-4809-9A94-9B88D888EE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67" authorId="0" shapeId="0" xr:uid="{E16EB262-F7C1-4ECE-8554-FB0DECE884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7" authorId="0" shapeId="0" xr:uid="{BC41CAA3-7F69-46BC-ADA7-59A89BFCAA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7" authorId="0" shapeId="0" xr:uid="{C9B6F6D3-1664-4D67-8666-EBC6ED50EB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7" authorId="0" shapeId="0" xr:uid="{59C6B6A7-5341-4992-87E4-FB29684665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67" authorId="0" shapeId="0" xr:uid="{AE54C2A5-B0AE-4610-863C-11143E38AB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7" authorId="0" shapeId="0" xr:uid="{D0F9EAD8-43C3-40F7-8548-FDE8B0BA64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7" authorId="0" shapeId="0" xr:uid="{EE6BD8BF-C0CF-446D-9050-F50B3532D3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67" authorId="0" shapeId="0" xr:uid="{9DFA379B-C074-40EA-85B7-A63C985EAC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7" authorId="0" shapeId="0" xr:uid="{08AA7B95-F093-48BF-98DB-839599D794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7" authorId="0" shapeId="0" xr:uid="{7C5B231A-9CD3-42E1-9C9C-E772EC617C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7" authorId="0" shapeId="0" xr:uid="{EB238227-64D2-45B0-8585-87A57F4455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67" authorId="0" shapeId="0" xr:uid="{0F3B7ABB-B1C6-4A43-BF7E-4E9637C589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7" authorId="0" shapeId="0" xr:uid="{4C2B95D9-A3B0-45A7-8933-81811F87B6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7" authorId="0" shapeId="0" xr:uid="{293CA449-E3BB-4A55-B00E-705A0D5E8F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7" authorId="0" shapeId="0" xr:uid="{2622DF56-8280-4EB6-9E8B-68AE394DD9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7" authorId="0" shapeId="0" xr:uid="{AEC3B5C3-70BE-494B-8653-85AE00E677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67" authorId="0" shapeId="0" xr:uid="{7BA7850C-D7E8-4D6A-A821-6654C81A9F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7" authorId="0" shapeId="0" xr:uid="{FAF86AA9-933A-4DF6-B507-A222AD3FAB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7" authorId="0" shapeId="0" xr:uid="{9BD0E744-788A-4AA0-8A5E-8070FD015D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67" authorId="0" shapeId="0" xr:uid="{598D35F5-32BF-4A23-B0E1-375AE96615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7" authorId="0" shapeId="0" xr:uid="{7109FD43-EA2E-4E96-87E5-C8D2991443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7" authorId="0" shapeId="0" xr:uid="{5F9A4E8A-0204-47EF-A907-E88302EA83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7" authorId="0" shapeId="0" xr:uid="{4E5F9E3C-4C92-488F-B76F-CDA318E39E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7" authorId="0" shapeId="0" xr:uid="{03BF205F-E3B7-4462-A329-17F3CB29FF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7" authorId="0" shapeId="0" xr:uid="{89815A11-E054-400C-A702-B5A8DFD15F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7" authorId="0" shapeId="0" xr:uid="{806CC054-8EBA-4D53-B46C-DF119E0D62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7" authorId="0" shapeId="0" xr:uid="{E853D860-E9A1-4870-B111-AFD2CD8478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7" authorId="0" shapeId="0" xr:uid="{8E0ACE3E-1DC7-4EEE-8E1F-AB215EBE2B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7" authorId="0" shapeId="0" xr:uid="{1033C82E-8016-472A-9EA4-51A796263A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7" authorId="0" shapeId="0" xr:uid="{2DEF14AD-13C7-4A74-9348-41A708002F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7" authorId="0" shapeId="0" xr:uid="{FE474D77-92B5-4224-8AD0-3A87062B86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7" authorId="0" shapeId="0" xr:uid="{BEEAA150-EC76-4F32-9D9D-BD3BFD316C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7" authorId="0" shapeId="0" xr:uid="{6787B5DC-52BB-456D-9335-E63DB4BEC6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67" authorId="0" shapeId="0" xr:uid="{32B20AF9-D7F4-499B-91BE-9827280A01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7" authorId="0" shapeId="0" xr:uid="{D5A395EF-BB36-4C54-B491-9096BEBC73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67" authorId="0" shapeId="0" xr:uid="{F26C3EA5-FBB5-4A1E-8DC6-9E09C6A864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7" authorId="0" shapeId="0" xr:uid="{BB62BEBE-B1E7-4B7A-9FEF-632652FEE4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67" authorId="0" shapeId="0" xr:uid="{0315FB7D-A0FD-4421-92F6-739950ED3C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7" authorId="0" shapeId="0" xr:uid="{0FEC5BF8-AC84-472B-86EF-05ACB5E762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7" authorId="0" shapeId="0" xr:uid="{A4D179A8-B09E-4856-8904-F3B3DEEA37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7" authorId="0" shapeId="0" xr:uid="{A697E0C7-1963-4708-8A4B-CBF09EB85E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7" authorId="0" shapeId="0" xr:uid="{2D572848-5F99-4D0B-84D8-8BA20DA728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7" authorId="0" shapeId="0" xr:uid="{3C9DDA2B-6DB6-4892-8871-EA12F4BA1C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7" authorId="0" shapeId="0" xr:uid="{EF3F263A-6101-43BE-BC32-2D458AE4F9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67" authorId="0" shapeId="0" xr:uid="{28B2F794-0CCA-4C4E-BCA5-6999D479E0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7" authorId="0" shapeId="0" xr:uid="{91430EDC-7D24-4F10-93C4-900DA69C74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7" authorId="0" shapeId="0" xr:uid="{3913B88E-AF0C-430B-B4C8-07ED5760EE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7" authorId="0" shapeId="0" xr:uid="{6AB46C41-5989-4A7A-8D61-6235552692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67" authorId="0" shapeId="0" xr:uid="{EE46EFDC-088D-4D68-AD71-721AD1371E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7" authorId="0" shapeId="0" xr:uid="{E627A3CD-8A04-4278-9A4C-7D5B2D2766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67" authorId="0" shapeId="0" xr:uid="{F6E5E483-1FD3-4CCD-9AE9-51D0D219B0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7" authorId="0" shapeId="0" xr:uid="{95529035-BC7C-4456-863D-2D92A16F60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7" authorId="0" shapeId="0" xr:uid="{2440A861-529F-408D-93A1-68D39326F8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7" authorId="0" shapeId="0" xr:uid="{AFC578CC-E633-43F2-97F0-18D7D32AED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7" authorId="0" shapeId="0" xr:uid="{975996BB-ED89-403F-ABB9-3AF710B67E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7" authorId="0" shapeId="0" xr:uid="{D61383C3-A550-4493-A4F3-7C7C9933A6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7" authorId="0" shapeId="0" xr:uid="{16A3ED15-DC1E-48F4-9936-F8816742C2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7" authorId="0" shapeId="0" xr:uid="{E263B2F1-E872-4652-BB39-F5562F6CC8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8" authorId="0" shapeId="0" xr:uid="{D5397290-12D8-4E07-BC6D-78A4E94A12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8" authorId="0" shapeId="0" xr:uid="{A5FB710C-B013-4E16-8E51-4839FE29AE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8" authorId="0" shapeId="0" xr:uid="{5987EDD4-0454-4740-A370-F57360EBA0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8" authorId="0" shapeId="0" xr:uid="{1756A5B1-EC17-48BA-AA2A-274C05D34E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8" authorId="0" shapeId="0" xr:uid="{C40482A2-3E50-46D3-9949-4CB8FFA3A6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8" authorId="0" shapeId="0" xr:uid="{2374AF15-47F4-4DDD-B276-81333D5092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8" authorId="0" shapeId="0" xr:uid="{395B1446-59FE-4C07-A0EB-DCE52531C3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8" authorId="0" shapeId="0" xr:uid="{32B3EDF1-291F-45CD-8409-937B76CA94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8" authorId="0" shapeId="0" xr:uid="{B4690081-E62F-448F-B405-01BCA397DA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68" authorId="0" shapeId="0" xr:uid="{30DCE310-12B1-4CC5-B48B-6E832B172B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8" authorId="0" shapeId="0" xr:uid="{30586BD1-141E-47B5-8EB3-25E063BDB6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8" authorId="0" shapeId="0" xr:uid="{3C26AEF3-743C-4B7B-8A1A-44B4B552A6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8" authorId="0" shapeId="0" xr:uid="{E9B7BC8E-2E78-4FA9-9EE8-21A43EEDC4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8" authorId="0" shapeId="0" xr:uid="{EAB06D7C-899C-458F-AC05-5387788A20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8" authorId="0" shapeId="0" xr:uid="{A6E824B8-4128-46F9-91EC-B525BE7636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8" authorId="0" shapeId="0" xr:uid="{50DC8705-EE5F-420A-8A19-1C387DFB72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8" authorId="0" shapeId="0" xr:uid="{500D54D9-8046-4827-ACC9-1CA67CBDC8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8" authorId="0" shapeId="0" xr:uid="{B7CAA09D-1ADD-4173-BD68-1A917C0738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8" authorId="0" shapeId="0" xr:uid="{E073D528-999B-4C3A-8FE7-C91047BDF9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68" authorId="0" shapeId="0" xr:uid="{6FD098EF-7506-45C7-AC6C-CE2E9F9DA2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68" authorId="0" shapeId="0" xr:uid="{5ECDA2A8-488D-4BC8-BD9D-48046F0FA9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8" authorId="0" shapeId="0" xr:uid="{9C4E8795-DE66-41C2-A205-966B48149D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8" authorId="0" shapeId="0" xr:uid="{1DCC67FF-A98B-400B-A410-460FB985E2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8" authorId="0" shapeId="0" xr:uid="{1CBC657D-4F05-4E19-8CE2-30CF735514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68" authorId="0" shapeId="0" xr:uid="{B95F4261-A768-4F7A-9A1E-7AF28C86AB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8" authorId="0" shapeId="0" xr:uid="{08E279DE-0C5A-4D60-AF0F-431D1DA6AF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68" authorId="0" shapeId="0" xr:uid="{94A12145-2573-4C84-9063-39084ADB5B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8" authorId="0" shapeId="0" xr:uid="{EC3CB7EA-DF4F-4464-B6B0-FE797E7D34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8" authorId="0" shapeId="0" xr:uid="{B406E9CC-DC01-451B-989C-CC0F83793C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8" authorId="0" shapeId="0" xr:uid="{15156139-CBF4-4D46-8F78-ABE08DFE42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8" authorId="0" shapeId="0" xr:uid="{D3093275-5512-4262-BC69-396664037F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8" authorId="0" shapeId="0" xr:uid="{67BCF674-AA0D-4EDA-A83A-B7A7D4BBCC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8" authorId="0" shapeId="0" xr:uid="{CB4D1F4C-84CD-4E45-B20B-9281500E42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8" authorId="0" shapeId="0" xr:uid="{DADB8C97-6B32-4458-8479-E95886E703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68" authorId="0" shapeId="0" xr:uid="{9B2A25F3-DD72-4CC3-95BF-95D19194CB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8" authorId="0" shapeId="0" xr:uid="{43572F50-1C56-48E6-AFD1-C2874C4A7E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8" authorId="0" shapeId="0" xr:uid="{71E85ACF-8BD0-411B-93C9-225BB79EA7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68" authorId="0" shapeId="0" xr:uid="{079E4DC0-910B-445A-8E7F-9B3E590315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8" authorId="0" shapeId="0" xr:uid="{9B0332CD-0298-4CA5-89C2-17CE55992A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8" authorId="0" shapeId="0" xr:uid="{52D0B086-F35A-47CC-84BC-02C885FCCE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8" authorId="0" shapeId="0" xr:uid="{3372EDEA-143C-43B3-9387-C00A8A30C6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8" authorId="0" shapeId="0" xr:uid="{CF5D16A1-1F24-4DAC-A751-7DE01E215B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8" authorId="0" shapeId="0" xr:uid="{14432EEA-F2DF-440F-8C11-3B0F85BCF5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68" authorId="0" shapeId="0" xr:uid="{964FB71F-A983-496A-AB63-9AD3066807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8" authorId="0" shapeId="0" xr:uid="{4F58CAB5-C8D3-464D-B1CF-25053ED12E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8" authorId="0" shapeId="0" xr:uid="{954BD115-DA09-4718-AAD4-F26B573145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8" authorId="0" shapeId="0" xr:uid="{6CB43931-E279-4B56-A036-30142C48AC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68" authorId="0" shapeId="0" xr:uid="{E06ADEC0-8FF1-4CF5-9B52-F844D058A5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68" authorId="0" shapeId="0" xr:uid="{C52545C1-FDA3-434D-8F56-0D5CCC11AB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8" authorId="0" shapeId="0" xr:uid="{0375C770-0AEC-43EE-AAF6-5DE9F4CF25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8" authorId="0" shapeId="0" xr:uid="{F78E77E8-914E-4E88-87D7-68702C5C46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68" authorId="0" shapeId="0" xr:uid="{B21FD840-7683-4D1A-B9CC-F5C8C8A208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8" authorId="0" shapeId="0" xr:uid="{ACC8464F-C13B-4E2C-AE28-D2DC5D2B5A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68" authorId="0" shapeId="0" xr:uid="{DF3477A8-968B-4F69-9B00-ED0119F7CF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68" authorId="0" shapeId="0" xr:uid="{72A9740B-FE28-4FFE-8E33-650634432D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8" authorId="0" shapeId="0" xr:uid="{07DE7FA2-E5B4-4E3C-B54A-AE98C8A231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8" authorId="0" shapeId="0" xr:uid="{2BC4CAEC-8F9B-491F-A17C-0CB250D2F8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8" authorId="0" shapeId="0" xr:uid="{7FBE69B4-6AD6-46C9-991E-585F098590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68" authorId="0" shapeId="0" xr:uid="{179FB618-30C9-45E1-BACD-539598F94F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68" authorId="0" shapeId="0" xr:uid="{5C3783FB-D47C-427E-A114-C2F97BA2F9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8" authorId="0" shapeId="0" xr:uid="{C77C66D1-7EA9-4FB6-9915-D67AA55DC0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8" authorId="0" shapeId="0" xr:uid="{C67B4CCB-6862-4FAF-877C-0F568DDE5C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8" authorId="0" shapeId="0" xr:uid="{40114396-C1F6-480B-943B-AEE2AD9A8A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68" authorId="0" shapeId="0" xr:uid="{1DE0554B-14BC-4EB8-8B15-7829AFDF43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68" authorId="0" shapeId="0" xr:uid="{F499BE7C-9FCD-4B73-9A9B-32FFD3ABDA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68" authorId="0" shapeId="0" xr:uid="{68E88095-0AF5-4584-BED0-DD6733887E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68" authorId="0" shapeId="0" xr:uid="{FB16DF43-1A54-423A-B428-9258C2413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8" authorId="0" shapeId="0" xr:uid="{899959CB-9073-45EB-A383-95A6E8E1E2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68" authorId="0" shapeId="0" xr:uid="{8BEC6E69-3CEF-4FA4-A86C-CE5E7826BB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68" authorId="0" shapeId="0" xr:uid="{C59F9ECC-5DAD-4A85-8B7F-EC92468474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68" authorId="0" shapeId="0" xr:uid="{0ECD5EA5-0CEB-460A-9EDD-373BB92211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8" authorId="0" shapeId="0" xr:uid="{B1F01CA4-9AC2-4F39-BDA5-5A643E7B19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68" authorId="0" shapeId="0" xr:uid="{139DF7CF-257B-4C74-89FD-7DD7D43359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68" authorId="0" shapeId="0" xr:uid="{CC25500D-251C-4F2C-AA8D-DB9BF8F002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68" authorId="0" shapeId="0" xr:uid="{B77F367F-0751-4AA5-AC2A-2AEA7CA446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68" authorId="0" shapeId="0" xr:uid="{C65D196A-3A53-4915-BF2E-C9E669A3D6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8" authorId="0" shapeId="0" xr:uid="{F1F4F4D1-E7D4-497D-9EC6-400EE85C61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68" authorId="0" shapeId="0" xr:uid="{6DBFBA27-421C-4E5E-A0EE-6D46F55DB1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8" authorId="0" shapeId="0" xr:uid="{3A10078B-8264-4B4B-A77C-F072B660AD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8" authorId="0" shapeId="0" xr:uid="{19185DD5-285E-4DF2-8625-1FD071AF40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8" authorId="0" shapeId="0" xr:uid="{620209E1-3445-4A8E-987F-1A6CD12D1C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8" authorId="0" shapeId="0" xr:uid="{C8D7FDDD-B2F3-4BA0-97EA-665A7B94C2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8" authorId="0" shapeId="0" xr:uid="{0755AF34-03E4-427E-9F04-03E950BD46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8" authorId="0" shapeId="0" xr:uid="{AAFD4193-8D68-40E9-BD4E-38BE398E8D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8" authorId="0" shapeId="0" xr:uid="{2C8223BC-AF8A-495B-A47C-6A8ADAEA09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8" authorId="0" shapeId="0" xr:uid="{29E59D3E-B693-46E0-A6F2-7D1F3F6777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8" authorId="0" shapeId="0" xr:uid="{9686CCBA-1C31-4A0C-BEF7-0BD696E889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68" authorId="0" shapeId="0" xr:uid="{C06120C5-432B-41E7-AFE7-8F4363F10A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8" authorId="0" shapeId="0" xr:uid="{DD18EA73-6835-4B49-A415-3CEE81FBB2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8" authorId="0" shapeId="0" xr:uid="{85905E9C-8C4B-4CCE-8841-A983976588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8" authorId="0" shapeId="0" xr:uid="{00487607-FDC4-4D70-8AA1-DAD36CB196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8" authorId="0" shapeId="0" xr:uid="{CDE26F1C-599E-4943-A521-826EBB7B45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68" authorId="0" shapeId="0" xr:uid="{936D2F2E-08E1-43ED-B637-41C58438EE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8" authorId="0" shapeId="0" xr:uid="{4ED80873-D10E-4D93-A489-3DD7806F28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68" authorId="0" shapeId="0" xr:uid="{E79244DD-E020-4CE0-AF7B-EE6DA94722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68" authorId="0" shapeId="0" xr:uid="{0449BEEF-9DC5-407B-A7C1-D54EC5F44A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8" authorId="0" shapeId="0" xr:uid="{5114E37C-94B5-4C2A-B188-F3F439CE4B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8" authorId="0" shapeId="0" xr:uid="{493488D2-C48F-406A-B2D9-D6F6AF7018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8" authorId="0" shapeId="0" xr:uid="{3EE010CE-AECA-4F77-A75A-62AE5BE777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68" authorId="0" shapeId="0" xr:uid="{9C3A4F09-C408-4AF7-A0AF-9AF88EB570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8" authorId="0" shapeId="0" xr:uid="{6C007438-6A26-454D-B2DF-E33D068F93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8" authorId="0" shapeId="0" xr:uid="{7619F54B-1933-489C-991F-93DBE46D84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8" authorId="0" shapeId="0" xr:uid="{570E4AA4-78C0-4EEB-9354-2517D6A009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68" authorId="0" shapeId="0" xr:uid="{77E89CEA-03A2-4543-9D27-AD7DF9FFB7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8" authorId="0" shapeId="0" xr:uid="{15D049C4-9DA7-4E4D-9190-DE96299FDC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68" authorId="0" shapeId="0" xr:uid="{5CCB13B5-5433-4AA0-A075-F37BD5D3DB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8" authorId="0" shapeId="0" xr:uid="{9ED8EBBC-09EA-4F15-B543-371655D074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8" authorId="0" shapeId="0" xr:uid="{04391004-74BB-467F-9514-1A1D1A553B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9" authorId="0" shapeId="0" xr:uid="{52C85B3F-9098-4793-862E-F0F3F57915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9" authorId="0" shapeId="0" xr:uid="{7A787973-D833-4E8F-B0E1-4CF4963937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69" authorId="0" shapeId="0" xr:uid="{0D0DC903-2B83-4345-ACBE-301FBCEDAC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9" authorId="0" shapeId="0" xr:uid="{D177D648-19A7-493F-9454-7E3EFC6BEC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9" authorId="0" shapeId="0" xr:uid="{4F63F474-170E-4D53-A786-BEBD9D2DD7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9" authorId="0" shapeId="0" xr:uid="{08211C96-1CEB-4CAB-914D-AF4C23BAF0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9" authorId="0" shapeId="0" xr:uid="{4E93EFB9-0E07-4B07-9479-4383B7059A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69" authorId="0" shapeId="0" xr:uid="{CA37188A-2559-4FE3-BD17-47ADD48F6B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69" authorId="0" shapeId="0" xr:uid="{9D07F4D8-F96D-4E6C-BF56-F44336E9AC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69" authorId="0" shapeId="0" xr:uid="{C8465FDB-2F1F-4C5C-8266-8EBA101FD8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9" authorId="0" shapeId="0" xr:uid="{62D0A3A0-79C7-4D29-AE6D-B2E8EA27AF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69" authorId="0" shapeId="0" xr:uid="{D18CE0FE-2A54-413F-BB9A-8FDDFDAA4C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69" authorId="0" shapeId="0" xr:uid="{DA09053A-5FB9-42B4-B83F-DB8C45B3BD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69" authorId="0" shapeId="0" xr:uid="{36FB397E-0B71-4199-BDE4-13FB05B2E2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9" authorId="0" shapeId="0" xr:uid="{1E3B6F14-DE31-42EA-BC3D-B4EC690B69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69" authorId="0" shapeId="0" xr:uid="{868CED8A-67C0-444F-A8BE-06D5A4846A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69" authorId="0" shapeId="0" xr:uid="{3943553D-781E-4CC5-91AD-5F56F144E9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69" authorId="0" shapeId="0" xr:uid="{00C281AC-EBA8-4673-9409-1CE3347606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69" authorId="0" shapeId="0" xr:uid="{41C7DD42-80CE-4CDB-A662-58B313179C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9" authorId="0" shapeId="0" xr:uid="{B225E02A-1358-4030-835B-57D818C4D5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9" authorId="0" shapeId="0" xr:uid="{CF635125-304A-49C3-8E2B-25F30BC225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69" authorId="0" shapeId="0" xr:uid="{918CCD31-B109-4CB1-BE6D-2F2951A228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69" authorId="0" shapeId="0" xr:uid="{09A4AAF0-19E1-46FD-8EC3-E03C922CEE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69" authorId="0" shapeId="0" xr:uid="{45B38029-0958-4A5E-B22C-A7A71B3583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9" authorId="0" shapeId="0" xr:uid="{C4EBFA09-47E6-4022-8F3E-FF94B913C1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69" authorId="0" shapeId="0" xr:uid="{3209A29D-B945-40CA-95AE-F90C6DE27C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69" authorId="0" shapeId="0" xr:uid="{84E1591C-691F-41B4-98A8-FF24CC52F6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69" authorId="0" shapeId="0" xr:uid="{62683217-301E-4B77-A118-EED7BA25E4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9" authorId="0" shapeId="0" xr:uid="{ED74EE01-5981-44DB-8E75-F8F09E7A34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69" authorId="0" shapeId="0" xr:uid="{A548304D-C3FA-462C-96BB-5B78C57124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69" authorId="0" shapeId="0" xr:uid="{F97BDF26-CA7A-4AF0-8683-10D9DC98A3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69" authorId="0" shapeId="0" xr:uid="{40FF4665-B1BF-48F4-83ED-194559EAF7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9" authorId="0" shapeId="0" xr:uid="{B9D35494-2627-4A00-B953-D6E9F22E20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9" authorId="0" shapeId="0" xr:uid="{6440053B-DB13-4393-8590-07A6824310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9" authorId="0" shapeId="0" xr:uid="{ACFC0B14-B2EC-415B-AB39-C1DA73FCCA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69" authorId="0" shapeId="0" xr:uid="{5D3E2895-9918-4939-8891-C598D684D0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9" authorId="0" shapeId="0" xr:uid="{0B16321D-DBDA-4EA9-A140-3A9A954824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69" authorId="0" shapeId="0" xr:uid="{3138A696-FE1D-49CA-814D-748DA4C090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9" authorId="0" shapeId="0" xr:uid="{940F52AD-851F-4019-9267-427EECB579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9" authorId="0" shapeId="0" xr:uid="{88F20249-8332-4CBD-9934-E2319B2252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9" authorId="0" shapeId="0" xr:uid="{E7777268-148C-4621-AEBF-82B028788B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69" authorId="0" shapeId="0" xr:uid="{D63A0328-E236-432B-A582-58B5B5170E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9" authorId="0" shapeId="0" xr:uid="{8DB6667A-C7DA-4AFF-B260-F716F34E6E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9" authorId="0" shapeId="0" xr:uid="{675A138F-7F68-43F0-93EE-33121FD81F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69" authorId="0" shapeId="0" xr:uid="{50B2DB43-FB0A-4528-8599-3D88814B6E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9" authorId="0" shapeId="0" xr:uid="{9580B16E-3580-4A49-A615-493197DDA7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9" authorId="0" shapeId="0" xr:uid="{A093A105-7B16-4531-9423-6310335EB6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69" authorId="0" shapeId="0" xr:uid="{DCFCCA77-94DD-40F4-A260-4D9BC4847D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69" authorId="0" shapeId="0" xr:uid="{35354885-E691-4269-9BC9-38BC2D9A0F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9" authorId="0" shapeId="0" xr:uid="{771AC044-7385-44D4-9CA6-F16E28571D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9" authorId="0" shapeId="0" xr:uid="{FF2A224B-33B0-4229-9B67-59F0969AAD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9" authorId="0" shapeId="0" xr:uid="{96A8833F-6186-44C3-A02A-6ADCE6D17A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69" authorId="0" shapeId="0" xr:uid="{EA1C053F-66BB-43D3-A1A2-C7FDDBA4F7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9" authorId="0" shapeId="0" xr:uid="{873FE4AE-66B1-4CDF-92F3-4D0B634178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9" authorId="0" shapeId="0" xr:uid="{1A3A142B-C09B-435B-9004-990CD8533F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69" authorId="0" shapeId="0" xr:uid="{05133C3F-9F63-4D86-8F84-C4207D429C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9" authorId="0" shapeId="0" xr:uid="{6D630AE0-DC5F-441A-8C5F-06D3C26543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69" authorId="0" shapeId="0" xr:uid="{3E3438FE-09E7-4A56-BE77-DCDDFAE4E2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69" authorId="0" shapeId="0" xr:uid="{6876F31B-EF09-41B9-A307-FBF1542F84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69" authorId="0" shapeId="0" xr:uid="{1A04FE91-3326-477C-B95E-71ED66383C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69" authorId="0" shapeId="0" xr:uid="{DE9D10D4-0BEF-4B18-A018-BB98F4C583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9" authorId="0" shapeId="0" xr:uid="{9ABA4189-8BE1-455E-8461-9793199551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9" authorId="0" shapeId="0" xr:uid="{325761BB-D856-4BA2-9823-A52A5A90A5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9" authorId="0" shapeId="0" xr:uid="{4A42242C-CCF4-421A-8142-89455CF76C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9" authorId="0" shapeId="0" xr:uid="{CA2D6DEC-9FAD-45F9-BC39-9FF8905428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9" authorId="0" shapeId="0" xr:uid="{6FE6A9A6-09E9-4D4F-88AC-2C18FB3C9F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69" authorId="0" shapeId="0" xr:uid="{E4920AFD-04E5-49A7-B3FD-0EEBA6C642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69" authorId="0" shapeId="0" xr:uid="{5EF48966-F05E-4CF5-905B-593E129A83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9" authorId="0" shapeId="0" xr:uid="{186387D7-9C83-4AA1-BBD4-5B2FB71EEF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9" authorId="0" shapeId="0" xr:uid="{C5F440E6-243E-46D7-ADB6-0581861366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9" authorId="0" shapeId="0" xr:uid="{2586D8BA-4A43-4CE3-916A-104D50B34A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9" authorId="0" shapeId="0" xr:uid="{FD4D52E5-4433-4B20-86FB-F1F80E4D80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9" authorId="0" shapeId="0" xr:uid="{49E83873-8EE2-4B54-B9BB-A58920D372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69" authorId="0" shapeId="0" xr:uid="{39EDFEE6-83D8-40DA-B3EA-8E6CD6692B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69" authorId="0" shapeId="0" xr:uid="{2958DB8C-DDAA-409E-9129-DE4C3AEFF2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69" authorId="0" shapeId="0" xr:uid="{3B366C62-DEC3-46E5-9C88-E048C85A4F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9" authorId="0" shapeId="0" xr:uid="{8951C7A4-13CE-4B35-BD44-C79C3649FA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69" authorId="0" shapeId="0" xr:uid="{27171FC9-6423-4179-BA8F-64C130BE55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69" authorId="0" shapeId="0" xr:uid="{FC454940-B806-49C0-9408-95B3C12DB5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9" authorId="0" shapeId="0" xr:uid="{E73ABFAA-6833-4192-A947-AB43C51E50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9" authorId="0" shapeId="0" xr:uid="{9DB0FA8F-ECB5-49D8-AECF-DB2AE92203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9" authorId="0" shapeId="0" xr:uid="{110BE0E6-5562-4DEB-8A7E-8F2D0D702B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9" authorId="0" shapeId="0" xr:uid="{C4BFDA76-8B99-4A11-B248-E4B16CFA8B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69" authorId="0" shapeId="0" xr:uid="{E2D7EB01-84C8-40C5-B957-324A630774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9" authorId="0" shapeId="0" xr:uid="{22AD6F47-9671-4C8B-9004-C7BC7B6F3E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69" authorId="0" shapeId="0" xr:uid="{B32AEF6F-EF35-4F16-8A8F-F14EE87ED2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9" authorId="0" shapeId="0" xr:uid="{313FECBC-127B-432C-941D-0AF3A5FFD1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69" authorId="0" shapeId="0" xr:uid="{00799041-2823-4689-9B98-17D912DB1A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9" authorId="0" shapeId="0" xr:uid="{36C5F832-EEA2-44F5-8D48-3E39912A8D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69" authorId="0" shapeId="0" xr:uid="{2E28D94C-42D5-4F10-86D8-64DAF8B613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70" authorId="0" shapeId="0" xr:uid="{1A06FD2C-107E-44BF-9955-DF5848D427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70" authorId="0" shapeId="0" xr:uid="{AF287D70-EFA5-46F6-BC9E-EB2127FB03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70" authorId="0" shapeId="0" xr:uid="{46749577-D446-4A68-831B-318F80471F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70" authorId="0" shapeId="0" xr:uid="{499790E0-E69E-4A74-B3F5-A5F9F702EA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70" authorId="0" shapeId="0" xr:uid="{338538A5-F1B5-4B37-86B6-10F7EAE860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70" authorId="0" shapeId="0" xr:uid="{BB0F3C3D-7126-4847-8EB1-3BB1CD9381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70" authorId="0" shapeId="0" xr:uid="{CC270363-6965-4812-B847-2F90506725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70" authorId="0" shapeId="0" xr:uid="{3E9E46EE-3CE4-42BD-B469-A4DAC7A907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70" authorId="0" shapeId="0" xr:uid="{E8184D8A-EC58-4BA2-8417-83AD025C68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70" authorId="0" shapeId="0" xr:uid="{F5EAEB3E-1B5C-4A5A-85D4-6C83592141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70" authorId="0" shapeId="0" xr:uid="{2688F3C3-004B-4387-BF4A-692D8CA05D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70" authorId="0" shapeId="0" xr:uid="{D133E8C2-5173-466D-B31B-AB073FD55B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70" authorId="0" shapeId="0" xr:uid="{C4A8F9CA-5FD5-49A3-9DF9-93B8E4E381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70" authorId="0" shapeId="0" xr:uid="{32D753C4-371D-43C7-A0CB-6EAF7723AB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70" authorId="0" shapeId="0" xr:uid="{C59694F2-589A-4F91-80EC-3F30D3F987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70" authorId="0" shapeId="0" xr:uid="{768B9BFB-0345-4F05-A0D9-FFC3DDE424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70" authorId="0" shapeId="0" xr:uid="{1E3905DA-0BF7-4D85-BCEB-29172C4B33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70" authorId="0" shapeId="0" xr:uid="{328F31D3-C994-4087-BF91-8519698E3D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70" authorId="0" shapeId="0" xr:uid="{FDD5A0EA-CFB2-4C18-B60E-96985525AE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70" authorId="0" shapeId="0" xr:uid="{8AE0659C-250F-4A90-90FC-67C4FE2193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70" authorId="0" shapeId="0" xr:uid="{12A336B0-C617-4CC9-8F44-C376EDF0F3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70" authorId="0" shapeId="0" xr:uid="{F55E4BC5-D96E-4B46-818E-A030F27682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70" authorId="0" shapeId="0" xr:uid="{B51813EC-EB55-43AE-8150-0A720B9287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0" authorId="0" shapeId="0" xr:uid="{F341D21B-96EE-4372-8731-903DE76894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70" authorId="0" shapeId="0" xr:uid="{6CF0FC3E-DB2B-4E4D-AD28-1F282F0875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70" authorId="0" shapeId="0" xr:uid="{A2EDCD44-AA48-4F83-BE49-82E47A62C4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70" authorId="0" shapeId="0" xr:uid="{9009D3AE-40E7-4DAE-A2E2-E615716C1D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70" authorId="0" shapeId="0" xr:uid="{7993D436-A431-46D0-8AFE-8178BB57C5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70" authorId="0" shapeId="0" xr:uid="{C6728D74-2356-4D94-AB97-054584867B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70" authorId="0" shapeId="0" xr:uid="{2F411E70-318B-4AFC-B229-B248FFED26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70" authorId="0" shapeId="0" xr:uid="{104C6DBC-C810-4EA8-8D0A-A15FC183F6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70" authorId="0" shapeId="0" xr:uid="{AA8CDE8C-8EA2-4AC4-8153-0BD2A7FD93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70" authorId="0" shapeId="0" xr:uid="{9436E416-5951-4BCB-986F-27EE954295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70" authorId="0" shapeId="0" xr:uid="{B9161151-533E-4AED-91F6-1A15AD2B7D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70" authorId="0" shapeId="0" xr:uid="{484B2553-C8EA-487F-81B3-AEB03ABB24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70" authorId="0" shapeId="0" xr:uid="{A0319E8B-4656-4FD0-A273-D27A663CC3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70" authorId="0" shapeId="0" xr:uid="{B1CA0C6D-671A-4369-9A64-9EE6835B69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70" authorId="0" shapeId="0" xr:uid="{88534BDD-74D9-4B64-AE20-6FA3628511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70" authorId="0" shapeId="0" xr:uid="{AAE27A64-9138-4434-99B2-BC2EB867CE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70" authorId="0" shapeId="0" xr:uid="{87A85691-B0BD-4B16-933A-2DF3A7BB1D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70" authorId="0" shapeId="0" xr:uid="{F0718465-EA5B-49EE-9FA9-24AF3E8AAD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70" authorId="0" shapeId="0" xr:uid="{4BE1929A-7497-4E20-B2AE-F2592605D3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70" authorId="0" shapeId="0" xr:uid="{FE321081-132E-4F0E-B278-385BDBB9CC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70" authorId="0" shapeId="0" xr:uid="{462BA526-1647-4A67-AE65-60040045DB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0" authorId="0" shapeId="0" xr:uid="{EF6EC98E-68DE-40C9-84B2-5D3FCCE529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70" authorId="0" shapeId="0" xr:uid="{AC8277D4-59E5-4C90-B09D-40C44645BA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70" authorId="0" shapeId="0" xr:uid="{048D59AF-9BFE-436F-A726-11F905C07A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70" authorId="0" shapeId="0" xr:uid="{721078F8-9B65-4574-8A3A-DAE69776F9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70" authorId="0" shapeId="0" xr:uid="{E5CC6C64-E3A3-4DB3-9A7E-E400E6F86E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70" authorId="0" shapeId="0" xr:uid="{8BF6B144-E1C8-4A4C-BD38-C88467C8AE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0" authorId="0" shapeId="0" xr:uid="{B3BF7DCA-757C-48D6-8B27-005B46A125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70" authorId="0" shapeId="0" xr:uid="{32F6EEA0-A247-4DB8-B98E-DB4F948D19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70" authorId="0" shapeId="0" xr:uid="{D41C8288-1A12-412C-A740-D649D5A090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70" authorId="0" shapeId="0" xr:uid="{FA3085C2-C564-4BD8-A794-C0FB5EA274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70" authorId="0" shapeId="0" xr:uid="{699305EC-93E6-4581-9F87-4BA9CCAF34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70" authorId="0" shapeId="0" xr:uid="{A829F237-E6BE-4B4D-B525-C91A5EFAD4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70" authorId="0" shapeId="0" xr:uid="{2FAA2759-56F5-4EF0-A61B-B7773CA88B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70" authorId="0" shapeId="0" xr:uid="{D7783FA1-70C8-4C96-86B0-A0EEEDF133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70" authorId="0" shapeId="0" xr:uid="{76BDB03B-0D75-4DCF-AB74-9A12E24FED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70" authorId="0" shapeId="0" xr:uid="{2F781D87-E2C3-47D3-AA3F-36F81CF8B9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70" authorId="0" shapeId="0" xr:uid="{6465F2D2-63C3-4B6B-8E16-5953D7311F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70" authorId="0" shapeId="0" xr:uid="{43D0C7F2-B759-4F3E-87C9-6DD20B269C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70" authorId="0" shapeId="0" xr:uid="{9F9D9B4E-BB7D-4CE7-B4CD-27A1DF7814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70" authorId="0" shapeId="0" xr:uid="{05618704-EE8F-4CE4-8637-B96C335570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70" authorId="0" shapeId="0" xr:uid="{6C7F6F74-85D4-4AE8-880C-840BCCDD6D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70" authorId="0" shapeId="0" xr:uid="{D5EF399D-583F-4422-A6FE-6422820688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70" authorId="0" shapeId="0" xr:uid="{14DE4155-C0DC-4759-BB4C-6C04E4AFE2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70" authorId="0" shapeId="0" xr:uid="{F3274D69-A501-4169-B384-04E7DF89C2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70" authorId="0" shapeId="0" xr:uid="{D4A3EF65-1AEB-447E-B70D-F64521BC9B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70" authorId="0" shapeId="0" xr:uid="{457A276A-EE18-4202-A4B2-87F82F6858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70" authorId="0" shapeId="0" xr:uid="{4D14E4A6-3923-4D55-8996-AB1869068E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70" authorId="0" shapeId="0" xr:uid="{37A5127D-A0D2-48A1-BBE4-999D77CF69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70" authorId="0" shapeId="0" xr:uid="{C21E17E8-BF00-4503-8C94-229B90CEEF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70" authorId="0" shapeId="0" xr:uid="{8E05AA10-BD25-455D-9A9E-B1105F793E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70" authorId="0" shapeId="0" xr:uid="{A6DE71D0-17AD-4F6C-B5CE-2DE8F22C00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70" authorId="0" shapeId="0" xr:uid="{DE8B9BA0-1AC0-44DA-A789-B0F7725972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70" authorId="0" shapeId="0" xr:uid="{DABB1264-6BA9-4FBB-9B2C-EFC077C4AE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70" authorId="0" shapeId="0" xr:uid="{25397270-EFBA-4EA6-9D5D-426390545C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70" authorId="0" shapeId="0" xr:uid="{72184A87-F4EC-4D5B-8636-1BA707AB14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70" authorId="0" shapeId="0" xr:uid="{4323DDB1-AB3A-4637-8BA6-6C80060DFB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70" authorId="0" shapeId="0" xr:uid="{56435A0C-184B-47D6-A3B8-52B67804E6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70" authorId="0" shapeId="0" xr:uid="{53B1C740-E0A6-404D-B34E-9A25B2AF2E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70" authorId="0" shapeId="0" xr:uid="{36D5AABC-5319-4F9E-934B-142F3ABE22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70" authorId="0" shapeId="0" xr:uid="{05D3B013-CE7B-4DFA-A56F-FD24010671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70" authorId="0" shapeId="0" xr:uid="{67B5507A-40FC-4DAF-B1B3-606A88758A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70" authorId="0" shapeId="0" xr:uid="{3DFD59F9-7384-4B09-BFBE-6F98137B37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70" authorId="0" shapeId="0" xr:uid="{0D97ABFB-41A6-40C4-BDC7-9655812C5E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70" authorId="0" shapeId="0" xr:uid="{EBD1AB38-721F-460F-9314-48696AA430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70" authorId="0" shapeId="0" xr:uid="{EE0F3028-569D-4E98-94EA-CFF5D1409E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70" authorId="0" shapeId="0" xr:uid="{A9943464-E47C-4766-B494-5EBC699EFA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70" authorId="0" shapeId="0" xr:uid="{FA42BEC4-D7DB-47D0-B45D-7BAE7E9969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70" authorId="0" shapeId="0" xr:uid="{F403718D-BDA6-4F71-93B1-718DCF10FA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70" authorId="0" shapeId="0" xr:uid="{2F5130E6-B08E-4FE4-ABF7-E8A7517E45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70" authorId="0" shapeId="0" xr:uid="{BD5D5594-1DDB-49F8-83F2-EDE8296E38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70" authorId="0" shapeId="0" xr:uid="{AD82991F-5422-463F-A6BC-67DCFDBE47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70" authorId="0" shapeId="0" xr:uid="{161122BA-8A28-48AE-8953-42F2C7B981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70" authorId="0" shapeId="0" xr:uid="{E0F7DD29-139C-4619-94D8-38D445B0D3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70" authorId="0" shapeId="0" xr:uid="{C1F58684-9356-4166-9D03-C5E6BA8B1A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71" authorId="0" shapeId="0" xr:uid="{1EC47F8F-9F71-4AAF-9A25-A345C86AAE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71" authorId="0" shapeId="0" xr:uid="{73AB6DA1-E303-4CB2-BA55-4B0FFB6C78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71" authorId="0" shapeId="0" xr:uid="{3A969F84-D062-4782-9E41-3E88A247B6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71" authorId="0" shapeId="0" xr:uid="{43893891-09E0-4394-ACF4-13B22D24B5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71" authorId="0" shapeId="0" xr:uid="{CBEE7B5E-6E7E-4041-B9BB-4BA0EC687F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71" authorId="0" shapeId="0" xr:uid="{AB4F7E31-6B9F-46B3-8F5C-D04EA27887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71" authorId="0" shapeId="0" xr:uid="{D03D557D-6244-4C88-B5E6-71BF5EB0D7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71" authorId="0" shapeId="0" xr:uid="{648AA679-8A8D-450C-B7FA-D282361F8B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71" authorId="0" shapeId="0" xr:uid="{E635C47B-47CF-4726-AFB9-7166ECAF82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71" authorId="0" shapeId="0" xr:uid="{2E1546D1-F6BE-4006-9A38-D118CABF7A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71" authorId="0" shapeId="0" xr:uid="{AAD7BD97-D1A0-4401-BC64-3FE4D27378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71" authorId="0" shapeId="0" xr:uid="{764FC9F5-4845-4889-9AD1-E8B535071E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71" authorId="0" shapeId="0" xr:uid="{38130A94-F4AC-4D12-AC70-7052F00ABA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71" authorId="0" shapeId="0" xr:uid="{400A1443-2790-4FDE-A41E-59DE2AFB20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71" authorId="0" shapeId="0" xr:uid="{30CEF2E2-EEB6-4616-B419-CF49D901FE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71" authorId="0" shapeId="0" xr:uid="{364F97F8-1C18-4606-8F6F-F6B1D2B88F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71" authorId="0" shapeId="0" xr:uid="{F39F7388-35D5-41BE-AC01-0E4A93127D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71" authorId="0" shapeId="0" xr:uid="{505691E3-3DA2-4FEF-B758-2EC21F6F33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71" authorId="0" shapeId="0" xr:uid="{0097448D-41D9-4477-8DEF-4EDCEB4166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71" authorId="0" shapeId="0" xr:uid="{F79F765C-A61B-46D6-8AB4-64DE201191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71" authorId="0" shapeId="0" xr:uid="{8CD41A71-32A8-4D83-A0BF-55A84FAC5B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71" authorId="0" shapeId="0" xr:uid="{EEF2562F-5DF1-4274-9997-19E2DC520B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71" authorId="0" shapeId="0" xr:uid="{B7077E87-A2E4-4F55-B03C-A252FC9431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1" authorId="0" shapeId="0" xr:uid="{CA32B2EA-0FC3-484E-A9CF-7CF4BA708D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71" authorId="0" shapeId="0" xr:uid="{B551A364-6870-4379-AA4D-C084CCD4CC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71" authorId="0" shapeId="0" xr:uid="{E2E64EFF-A053-4906-AB74-7DE5E800BB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71" authorId="0" shapeId="0" xr:uid="{F8F14CE4-802D-4D36-AD3B-ABC12454C1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71" authorId="0" shapeId="0" xr:uid="{9F1B4FF8-A40F-4BBB-913E-8F13A273FD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71" authorId="0" shapeId="0" xr:uid="{BFB06019-76FC-430D-931B-58015BDE87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71" authorId="0" shapeId="0" xr:uid="{F3A214DC-6666-401B-AB40-C901DA038F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71" authorId="0" shapeId="0" xr:uid="{3BCC7D23-D9C9-4499-A099-4592509574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71" authorId="0" shapeId="0" xr:uid="{C08AEFBE-9407-4A97-96D8-A3B9D5DFA3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71" authorId="0" shapeId="0" xr:uid="{884D97B5-CE87-4CD8-8BB3-272F355748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71" authorId="0" shapeId="0" xr:uid="{EBCDC43D-2A5E-4079-86D4-C16829164A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71" authorId="0" shapeId="0" xr:uid="{0F8C2D25-58CE-4E95-B86D-68279FC692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71" authorId="0" shapeId="0" xr:uid="{AC23C276-C092-4067-BBC4-022F68651C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71" authorId="0" shapeId="0" xr:uid="{92BE639D-A2CB-487A-8875-C64852DA04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71" authorId="0" shapeId="0" xr:uid="{2C7FF4D4-3BC2-49EA-8694-3A685E3091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71" authorId="0" shapeId="0" xr:uid="{0B0AB115-F6F9-47EE-BB18-DDE52D63F8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71" authorId="0" shapeId="0" xr:uid="{321E833C-833E-4B1F-A07A-11A5C98696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71" authorId="0" shapeId="0" xr:uid="{CC215AD5-79C3-42D2-93EE-2F4C62FB5C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71" authorId="0" shapeId="0" xr:uid="{DBEB9411-0382-497A-9F0D-53D36B53F0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71" authorId="0" shapeId="0" xr:uid="{097A887D-96D8-4066-B0ED-2F317C1834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71" authorId="0" shapeId="0" xr:uid="{A106D41C-D6BB-432E-86C9-1A791DA9AC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71" authorId="0" shapeId="0" xr:uid="{FD745246-D701-4322-A10E-488FB690B9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71" authorId="0" shapeId="0" xr:uid="{3E24ABC1-215D-4180-B0CA-C50B3C1C56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1" authorId="0" shapeId="0" xr:uid="{5E513931-BA83-47D7-A57E-C55387DF38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71" authorId="0" shapeId="0" xr:uid="{0E056178-577C-438A-A172-FC045A76D0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71" authorId="0" shapeId="0" xr:uid="{613D9A71-5747-4CE1-885B-0C792EEFA3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71" authorId="0" shapeId="0" xr:uid="{F2F420CC-4DD0-4656-B873-52C10C4334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71" authorId="0" shapeId="0" xr:uid="{13CDB376-3292-4FAF-803D-32150A0621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71" authorId="0" shapeId="0" xr:uid="{D4330BF4-F369-4AF0-882D-76689DA5CA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71" authorId="0" shapeId="0" xr:uid="{9DB08068-7BB4-46A7-A6A2-B91939B63B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71" authorId="0" shapeId="0" xr:uid="{580DDE53-8BE7-4283-8324-144B5140D2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71" authorId="0" shapeId="0" xr:uid="{9A7089F6-E48F-4EA8-BC5B-23C529D68B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71" authorId="0" shapeId="0" xr:uid="{5F119081-697D-4973-8175-E4F2C1FAC4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1" authorId="0" shapeId="0" xr:uid="{A5A4D202-7D56-4AD1-92E7-C67406FF2A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71" authorId="0" shapeId="0" xr:uid="{9C4B4245-57DA-4C5D-B9CF-FCB4A76678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71" authorId="0" shapeId="0" xr:uid="{B9A3AA91-81EF-4275-98E2-763165891A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71" authorId="0" shapeId="0" xr:uid="{60CB4E91-A7FB-4A49-B220-FFB8310EFC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71" authorId="0" shapeId="0" xr:uid="{42D447F1-3A57-4D13-B11D-64DF328F02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71" authorId="0" shapeId="0" xr:uid="{5CB9D678-22D4-4F19-BEA1-3EB0E9F1C8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71" authorId="0" shapeId="0" xr:uid="{DA2D44F5-8E7A-4BF1-87ED-34EFEDB839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71" authorId="0" shapeId="0" xr:uid="{E1B85DDA-F57B-4F38-A825-9E19F894C1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71" authorId="0" shapeId="0" xr:uid="{CFBF42AF-6300-4CA2-84D3-20AA0090AE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71" authorId="0" shapeId="0" xr:uid="{81741708-6EBE-4741-A254-CDFAE67AE3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71" authorId="0" shapeId="0" xr:uid="{C971AF3B-6A73-4F39-9599-55186F9F24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71" authorId="0" shapeId="0" xr:uid="{10EE21E5-1BAA-4CEB-AE6B-CE1C91739E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71" authorId="0" shapeId="0" xr:uid="{D9012A40-5C68-4E5B-91A3-CF3F9D90F4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71" authorId="0" shapeId="0" xr:uid="{82478C13-A3BF-447C-AEE4-EC2D10EF3D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71" authorId="0" shapeId="0" xr:uid="{E59077E6-1B4F-4F41-9A1E-3C27BE2B6D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71" authorId="0" shapeId="0" xr:uid="{A7840FF4-B401-4F93-8323-6EFF34BA19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71" authorId="0" shapeId="0" xr:uid="{57F98D5E-E006-49D1-9464-0787F3A4F0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71" authorId="0" shapeId="0" xr:uid="{DDE32F09-D337-4663-AA33-90678E4CF3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71" authorId="0" shapeId="0" xr:uid="{8F449477-71A8-4C88-9B0B-0D1F69FAF1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71" authorId="0" shapeId="0" xr:uid="{847BAD80-AE20-42EB-AD49-EA65495C52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71" authorId="0" shapeId="0" xr:uid="{227A3B55-8CB4-4E88-9924-B4C2CA2C0B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71" authorId="0" shapeId="0" xr:uid="{41039E2A-CA68-4A98-9F88-BF65959013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71" authorId="0" shapeId="0" xr:uid="{3667B9BC-6C30-488D-AD2C-7C5F1D4CBA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71" authorId="0" shapeId="0" xr:uid="{03D9D843-786D-4A1F-86EB-3E1E321330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71" authorId="0" shapeId="0" xr:uid="{D7CCD762-FC9B-4C02-A534-6FE1CF14D1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71" authorId="0" shapeId="0" xr:uid="{25D2B281-DF9F-4062-8166-3A7C9F677E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71" authorId="0" shapeId="0" xr:uid="{606FC23A-CE8F-45A8-BBF1-FFF9B34331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71" authorId="0" shapeId="0" xr:uid="{C1BF83E4-7CF1-4812-AA38-C4941F9DEA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71" authorId="0" shapeId="0" xr:uid="{2F2937EC-AE84-4EC6-9270-7C31E0B6DF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71" authorId="0" shapeId="0" xr:uid="{D9A80249-E8EC-4C1C-9C51-FEB517A144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71" authorId="0" shapeId="0" xr:uid="{B05B343D-837B-4D20-8B2D-179450EF1E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71" authorId="0" shapeId="0" xr:uid="{39517390-C219-4D8F-9473-20FD52CE19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71" authorId="0" shapeId="0" xr:uid="{047AF154-0600-44C2-84C6-6866DA4DE3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71" authorId="0" shapeId="0" xr:uid="{692C037E-DDBA-4888-A189-D3DBBF7893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71" authorId="0" shapeId="0" xr:uid="{324D9AEE-E621-4A65-BB0E-16F0CE6EA7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71" authorId="0" shapeId="0" xr:uid="{02C4CC57-DFD1-4F41-B7FB-00C4D034AE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71" authorId="0" shapeId="0" xr:uid="{83D7686B-AAB2-4D2F-8BDC-E738729C92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71" authorId="0" shapeId="0" xr:uid="{E1F34F8D-DEFF-4F6C-92BA-C33E3B6F56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71" authorId="0" shapeId="0" xr:uid="{53C7EAC6-7879-4BE3-9FC3-8D03EF4F90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71" authorId="0" shapeId="0" xr:uid="{FD4F4491-5024-413C-82F5-83F7130046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71" authorId="0" shapeId="0" xr:uid="{FAE2E09B-5300-4A38-91F8-5C0A9FAEFC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71" authorId="0" shapeId="0" xr:uid="{B44A230E-A35B-4AF5-A392-CAB1919DB4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71" authorId="0" shapeId="0" xr:uid="{879BAE51-3DF8-4D1B-8D8C-E44527CD4B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71" authorId="0" shapeId="0" xr:uid="{01AABBC0-3673-4C8F-A3B9-B325D45648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71" authorId="0" shapeId="0" xr:uid="{70A7F572-9EAA-4D10-9D34-17143E22A5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71" authorId="0" shapeId="0" xr:uid="{8D59C159-62F4-433B-93DE-A8802098A8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71" authorId="0" shapeId="0" xr:uid="{5E60D691-0BEA-42F1-81F1-B6D52D4B41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71" authorId="0" shapeId="0" xr:uid="{C644DD32-7B26-46BC-952A-36CCA91568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71" authorId="0" shapeId="0" xr:uid="{321CCE91-D2B0-4FE0-9A6A-6191FCD55F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71" authorId="0" shapeId="0" xr:uid="{08ED00D9-9368-44BB-9842-337F01218F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71" authorId="0" shapeId="0" xr:uid="{97254823-0A97-4A20-888D-F63BEEFFF3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71" authorId="0" shapeId="0" xr:uid="{092F4BB3-1AF7-4DB3-BE12-8D3C455535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71" authorId="0" shapeId="0" xr:uid="{E3A99D29-BB57-4D02-8227-EE1FF62241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Q17" authorId="0" shapeId="0" xr:uid="{00000000-0006-0000-04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7" authorId="0" shapeId="0" xr:uid="{00000000-0006-0000-04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7" authorId="0" shapeId="0" xr:uid="{00000000-0006-0000-04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7" authorId="0" shapeId="0" xr:uid="{00000000-0006-0000-04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7" authorId="0" shapeId="0" xr:uid="{00000000-0006-0000-04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7" authorId="0" shapeId="0" xr:uid="{00000000-0006-0000-04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7" authorId="0" shapeId="0" xr:uid="{00000000-0006-0000-04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7" authorId="0" shapeId="0" xr:uid="{00000000-0006-0000-04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7" authorId="0" shapeId="0" xr:uid="{00000000-0006-0000-04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7" authorId="0" shapeId="0" xr:uid="{00000000-0006-0000-04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7" authorId="0" shapeId="0" xr:uid="{00000000-0006-0000-04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7" authorId="0" shapeId="0" xr:uid="{00000000-0006-0000-04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7" authorId="0" shapeId="0" xr:uid="{00000000-0006-0000-04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7" authorId="0" shapeId="0" xr:uid="{00000000-0006-0000-04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7" authorId="0" shapeId="0" xr:uid="{00000000-0006-0000-04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7" authorId="0" shapeId="0" xr:uid="{00000000-0006-0000-04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7" authorId="0" shapeId="0" xr:uid="{00000000-0006-0000-04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7" authorId="0" shapeId="0" xr:uid="{00000000-0006-0000-04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7" authorId="0" shapeId="0" xr:uid="{00000000-0006-0000-04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7" authorId="0" shapeId="0" xr:uid="{00000000-0006-0000-04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7" authorId="0" shapeId="0" xr:uid="{00000000-0006-0000-04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7" authorId="0" shapeId="0" xr:uid="{00000000-0006-0000-04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7" authorId="0" shapeId="0" xr:uid="{00000000-0006-0000-04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7" authorId="0" shapeId="0" xr:uid="{00000000-0006-0000-04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7" authorId="0" shapeId="0" xr:uid="{00000000-0006-0000-04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7" authorId="0" shapeId="0" xr:uid="{00000000-0006-0000-04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7" authorId="0" shapeId="0" xr:uid="{00000000-0006-0000-04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7" authorId="0" shapeId="0" xr:uid="{00000000-0006-0000-04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7" authorId="0" shapeId="0" xr:uid="{00000000-0006-0000-04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7" authorId="0" shapeId="0" xr:uid="{00000000-0006-0000-04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7" authorId="0" shapeId="0" xr:uid="{00000000-0006-0000-04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7" authorId="0" shapeId="0" xr:uid="{00000000-0006-0000-04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7" authorId="0" shapeId="0" xr:uid="{00000000-0006-0000-04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7" authorId="0" shapeId="0" xr:uid="{00000000-0006-0000-04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7" authorId="0" shapeId="0" xr:uid="{00000000-0006-0000-04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7" authorId="0" shapeId="0" xr:uid="{00000000-0006-0000-04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7" authorId="0" shapeId="0" xr:uid="{00000000-0006-0000-04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7" authorId="0" shapeId="0" xr:uid="{00000000-0006-0000-04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7" authorId="0" shapeId="0" xr:uid="{00000000-0006-0000-04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7" authorId="0" shapeId="0" xr:uid="{00000000-0006-0000-04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7" authorId="0" shapeId="0" xr:uid="{00000000-0006-0000-04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7" authorId="0" shapeId="0" xr:uid="{00000000-0006-0000-04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7" authorId="0" shapeId="0" xr:uid="{00000000-0006-0000-04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7" authorId="0" shapeId="0" xr:uid="{00000000-0006-0000-04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7" authorId="0" shapeId="0" xr:uid="{00000000-0006-0000-04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7" authorId="0" shapeId="0" xr:uid="{00000000-0006-0000-04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7" authorId="0" shapeId="0" xr:uid="{00000000-0006-0000-04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7" authorId="0" shapeId="0" xr:uid="{00000000-0006-0000-04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8" authorId="0" shapeId="0" xr:uid="{00000000-0006-0000-04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8" authorId="0" shapeId="0" xr:uid="{00000000-0006-0000-04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8" authorId="0" shapeId="0" xr:uid="{00000000-0006-0000-04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8" authorId="0" shapeId="0" xr:uid="{00000000-0006-0000-04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8" authorId="0" shapeId="0" xr:uid="{00000000-0006-0000-04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8" authorId="0" shapeId="0" xr:uid="{00000000-0006-0000-04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8" authorId="0" shapeId="0" xr:uid="{00000000-0006-0000-04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8" authorId="0" shapeId="0" xr:uid="{00000000-0006-0000-04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8" authorId="0" shapeId="0" xr:uid="{00000000-0006-0000-04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8" authorId="0" shapeId="0" xr:uid="{00000000-0006-0000-04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8" authorId="0" shapeId="0" xr:uid="{00000000-0006-0000-04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8" authorId="0" shapeId="0" xr:uid="{00000000-0006-0000-04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8" authorId="0" shapeId="0" xr:uid="{00000000-0006-0000-04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8" authorId="0" shapeId="0" xr:uid="{00000000-0006-0000-04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8" authorId="0" shapeId="0" xr:uid="{00000000-0006-0000-04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8" authorId="0" shapeId="0" xr:uid="{00000000-0006-0000-04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8" authorId="0" shapeId="0" xr:uid="{00000000-0006-0000-04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8" authorId="0" shapeId="0" xr:uid="{00000000-0006-0000-04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8" authorId="0" shapeId="0" xr:uid="{00000000-0006-0000-04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8" authorId="0" shapeId="0" xr:uid="{00000000-0006-0000-04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8" authorId="0" shapeId="0" xr:uid="{00000000-0006-0000-04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8" authorId="0" shapeId="0" xr:uid="{00000000-0006-0000-04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8" authorId="0" shapeId="0" xr:uid="{00000000-0006-0000-04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8" authorId="0" shapeId="0" xr:uid="{00000000-0006-0000-04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8" authorId="0" shapeId="0" xr:uid="{00000000-0006-0000-04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8" authorId="0" shapeId="0" xr:uid="{00000000-0006-0000-04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8" authorId="0" shapeId="0" xr:uid="{00000000-0006-0000-04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8" authorId="0" shapeId="0" xr:uid="{00000000-0006-0000-04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8" authorId="0" shapeId="0" xr:uid="{00000000-0006-0000-04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8" authorId="0" shapeId="0" xr:uid="{00000000-0006-0000-04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8" authorId="0" shapeId="0" xr:uid="{00000000-0006-0000-04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8" authorId="0" shapeId="0" xr:uid="{00000000-0006-0000-04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8" authorId="0" shapeId="0" xr:uid="{00000000-0006-0000-04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8" authorId="0" shapeId="0" xr:uid="{00000000-0006-0000-04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8" authorId="0" shapeId="0" xr:uid="{00000000-0006-0000-04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8" authorId="0" shapeId="0" xr:uid="{00000000-0006-0000-04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8" authorId="0" shapeId="0" xr:uid="{00000000-0006-0000-04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8" authorId="0" shapeId="0" xr:uid="{00000000-0006-0000-04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8" authorId="0" shapeId="0" xr:uid="{00000000-0006-0000-04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8" authorId="0" shapeId="0" xr:uid="{00000000-0006-0000-04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8" authorId="0" shapeId="0" xr:uid="{00000000-0006-0000-04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8" authorId="0" shapeId="0" xr:uid="{00000000-0006-0000-04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8" authorId="0" shapeId="0" xr:uid="{00000000-0006-0000-04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8" authorId="0" shapeId="0" xr:uid="{00000000-0006-0000-04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8" authorId="0" shapeId="0" xr:uid="{00000000-0006-0000-04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8" authorId="0" shapeId="0" xr:uid="{00000000-0006-0000-04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8" authorId="0" shapeId="0" xr:uid="{00000000-0006-0000-04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8" authorId="0" shapeId="0" xr:uid="{00000000-0006-0000-04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8" authorId="0" shapeId="0" xr:uid="{00000000-0006-0000-04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8" authorId="0" shapeId="0" xr:uid="{00000000-0006-0000-04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20" authorId="0" shapeId="0" xr:uid="{00000000-0006-0000-04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20" authorId="0" shapeId="0" xr:uid="{00000000-0006-0000-04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20" authorId="0" shapeId="0" xr:uid="{00000000-0006-0000-04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20" authorId="0" shapeId="0" xr:uid="{00000000-0006-0000-04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20" authorId="0" shapeId="0" xr:uid="{00000000-0006-0000-04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20" authorId="0" shapeId="0" xr:uid="{00000000-0006-0000-04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20" authorId="0" shapeId="0" xr:uid="{00000000-0006-0000-04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20" authorId="0" shapeId="0" xr:uid="{00000000-0006-0000-04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20" authorId="0" shapeId="0" xr:uid="{00000000-0006-0000-04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20" authorId="0" shapeId="0" xr:uid="{00000000-0006-0000-04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20" authorId="0" shapeId="0" xr:uid="{00000000-0006-0000-04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20" authorId="0" shapeId="0" xr:uid="{00000000-0006-0000-04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20" authorId="0" shapeId="0" xr:uid="{00000000-0006-0000-04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20" authorId="0" shapeId="0" xr:uid="{00000000-0006-0000-04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20" authorId="0" shapeId="0" xr:uid="{00000000-0006-0000-04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20" authorId="0" shapeId="0" xr:uid="{00000000-0006-0000-04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20" authorId="0" shapeId="0" xr:uid="{00000000-0006-0000-04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20" authorId="0" shapeId="0" xr:uid="{00000000-0006-0000-04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20" authorId="0" shapeId="0" xr:uid="{00000000-0006-0000-04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20" authorId="0" shapeId="0" xr:uid="{00000000-0006-0000-04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20" authorId="0" shapeId="0" xr:uid="{00000000-0006-0000-04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20" authorId="0" shapeId="0" xr:uid="{00000000-0006-0000-04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20" authorId="0" shapeId="0" xr:uid="{00000000-0006-0000-04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20" authorId="0" shapeId="0" xr:uid="{00000000-0006-0000-04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20" authorId="0" shapeId="0" xr:uid="{00000000-0006-0000-04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20" authorId="0" shapeId="0" xr:uid="{00000000-0006-0000-04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20" authorId="0" shapeId="0" xr:uid="{00000000-0006-0000-04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20" authorId="0" shapeId="0" xr:uid="{00000000-0006-0000-04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20" authorId="0" shapeId="0" xr:uid="{00000000-0006-0000-04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20" authorId="0" shapeId="0" xr:uid="{00000000-0006-0000-04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20" authorId="0" shapeId="0" xr:uid="{00000000-0006-0000-04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20" authorId="0" shapeId="0" xr:uid="{00000000-0006-0000-04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20" authorId="0" shapeId="0" xr:uid="{00000000-0006-0000-04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20" authorId="0" shapeId="0" xr:uid="{00000000-0006-0000-04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20" authorId="0" shapeId="0" xr:uid="{00000000-0006-0000-04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20" authorId="0" shapeId="0" xr:uid="{00000000-0006-0000-04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20" authorId="0" shapeId="0" xr:uid="{00000000-0006-0000-04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20" authorId="0" shapeId="0" xr:uid="{00000000-0006-0000-04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20" authorId="0" shapeId="0" xr:uid="{00000000-0006-0000-04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20" authorId="0" shapeId="0" xr:uid="{00000000-0006-0000-04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20" authorId="0" shapeId="0" xr:uid="{00000000-0006-0000-04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20" authorId="0" shapeId="0" xr:uid="{00000000-0006-0000-04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20" authorId="0" shapeId="0" xr:uid="{00000000-0006-0000-04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20" authorId="0" shapeId="0" xr:uid="{00000000-0006-0000-04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20" authorId="0" shapeId="0" xr:uid="{00000000-0006-0000-04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20" authorId="0" shapeId="0" xr:uid="{00000000-0006-0000-04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20" authorId="0" shapeId="0" xr:uid="{00000000-0006-0000-04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20" authorId="0" shapeId="0" xr:uid="{00000000-0006-0000-04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21" authorId="0" shapeId="0" xr:uid="{00000000-0006-0000-04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21" authorId="0" shapeId="0" xr:uid="{00000000-0006-0000-04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21" authorId="0" shapeId="0" xr:uid="{00000000-0006-0000-04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21" authorId="0" shapeId="0" xr:uid="{00000000-0006-0000-04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21" authorId="0" shapeId="0" xr:uid="{00000000-0006-0000-04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21" authorId="0" shapeId="0" xr:uid="{00000000-0006-0000-04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21" authorId="0" shapeId="0" xr:uid="{00000000-0006-0000-04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21" authorId="0" shapeId="0" xr:uid="{00000000-0006-0000-04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21" authorId="0" shapeId="0" xr:uid="{00000000-0006-0000-04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21" authorId="0" shapeId="0" xr:uid="{00000000-0006-0000-04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21" authorId="0" shapeId="0" xr:uid="{00000000-0006-0000-04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21" authorId="0" shapeId="0" xr:uid="{00000000-0006-0000-04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21" authorId="0" shapeId="0" xr:uid="{00000000-0006-0000-04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21" authorId="0" shapeId="0" xr:uid="{00000000-0006-0000-04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21" authorId="0" shapeId="0" xr:uid="{00000000-0006-0000-04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21" authorId="0" shapeId="0" xr:uid="{00000000-0006-0000-04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21" authorId="0" shapeId="0" xr:uid="{00000000-0006-0000-04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21" authorId="0" shapeId="0" xr:uid="{00000000-0006-0000-04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21" authorId="0" shapeId="0" xr:uid="{00000000-0006-0000-04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21" authorId="0" shapeId="0" xr:uid="{00000000-0006-0000-04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21" authorId="0" shapeId="0" xr:uid="{00000000-0006-0000-04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21" authorId="0" shapeId="0" xr:uid="{00000000-0006-0000-04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21" authorId="0" shapeId="0" xr:uid="{00000000-0006-0000-04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21" authorId="0" shapeId="0" xr:uid="{00000000-0006-0000-04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21" authorId="0" shapeId="0" xr:uid="{00000000-0006-0000-04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21" authorId="0" shapeId="0" xr:uid="{00000000-0006-0000-04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21" authorId="0" shapeId="0" xr:uid="{00000000-0006-0000-04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21" authorId="0" shapeId="0" xr:uid="{00000000-0006-0000-04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21" authorId="0" shapeId="0" xr:uid="{00000000-0006-0000-04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21" authorId="0" shapeId="0" xr:uid="{00000000-0006-0000-04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21" authorId="0" shapeId="0" xr:uid="{00000000-0006-0000-04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21" authorId="0" shapeId="0" xr:uid="{00000000-0006-0000-04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21" authorId="0" shapeId="0" xr:uid="{00000000-0006-0000-04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21" authorId="0" shapeId="0" xr:uid="{00000000-0006-0000-04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21" authorId="0" shapeId="0" xr:uid="{00000000-0006-0000-04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21" authorId="0" shapeId="0" xr:uid="{00000000-0006-0000-04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21" authorId="0" shapeId="0" xr:uid="{00000000-0006-0000-04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21" authorId="0" shapeId="0" xr:uid="{00000000-0006-0000-04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21" authorId="0" shapeId="0" xr:uid="{00000000-0006-0000-04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21" authorId="0" shapeId="0" xr:uid="{00000000-0006-0000-04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21" authorId="0" shapeId="0" xr:uid="{00000000-0006-0000-04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21" authorId="0" shapeId="0" xr:uid="{00000000-0006-0000-04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21" authorId="0" shapeId="0" xr:uid="{00000000-0006-0000-04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21" authorId="0" shapeId="0" xr:uid="{00000000-0006-0000-04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21" authorId="0" shapeId="0" xr:uid="{00000000-0006-0000-04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21" authorId="0" shapeId="0" xr:uid="{00000000-0006-0000-04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21" authorId="0" shapeId="0" xr:uid="{00000000-0006-0000-04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21" authorId="0" shapeId="0" xr:uid="{00000000-0006-0000-04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44" authorId="0" shapeId="0" xr:uid="{B523AFE0-B1AB-41D6-B186-931A1E4EDF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4" authorId="0" shapeId="0" xr:uid="{326A870A-A68F-46D5-9A6D-4B4647F9A1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4" authorId="0" shapeId="0" xr:uid="{1FD6D30A-B647-4E44-AB54-37C93621C1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4" authorId="0" shapeId="0" xr:uid="{A73852E1-7265-424A-A764-FE5C320F94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4" authorId="0" shapeId="0" xr:uid="{D2CE45F9-F096-49C8-87A1-F3F4AE63A5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4" authorId="0" shapeId="0" xr:uid="{80AD8539-1A34-465A-BEE2-C9222203E4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4" authorId="0" shapeId="0" xr:uid="{04749D32-0DCE-49C5-B516-4BD97A6F48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4" authorId="0" shapeId="0" xr:uid="{85AEE230-B57E-4D6A-A640-96A3BC28F4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4" authorId="0" shapeId="0" xr:uid="{EC72D491-BD11-47AC-AB52-AD1CE488F2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4" authorId="0" shapeId="0" xr:uid="{84EBCE42-096F-4811-834F-524B31CB80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4" authorId="0" shapeId="0" xr:uid="{AEFCDC1C-EB2D-4C7C-85E1-6526D69C5A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4" authorId="0" shapeId="0" xr:uid="{B14159AE-2621-4173-A8D9-B6B92011D9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44" authorId="0" shapeId="0" xr:uid="{50876FBA-BF89-4E76-B8C4-CDD371A465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4" authorId="0" shapeId="0" xr:uid="{EA10CF53-7969-4480-943C-1802E13526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44" authorId="0" shapeId="0" xr:uid="{ED71D428-20FE-45DB-9493-AD964B0E08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4" authorId="0" shapeId="0" xr:uid="{F47487CA-4D11-4D82-9538-CE610A2D1D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44" authorId="0" shapeId="0" xr:uid="{7641EB4D-2CAB-4E88-9CDF-55A0FD0712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4" authorId="0" shapeId="0" xr:uid="{78DB3846-5F4D-4E1C-B713-D3692CA456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44" authorId="0" shapeId="0" xr:uid="{3EB144CF-730E-40C4-83FB-2AA6C52DA3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44" authorId="0" shapeId="0" xr:uid="{A408909C-B1A8-40B7-A298-FA94FDE1FA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44" authorId="0" shapeId="0" xr:uid="{AE135F91-2FE4-4591-9E0C-609A3081D7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44" authorId="0" shapeId="0" xr:uid="{FA4435D7-1EF0-4E76-8B93-ADE31D4B24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44" authorId="0" shapeId="0" xr:uid="{CB03BB7D-6D8A-47DD-AE68-ACA156E572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44" authorId="0" shapeId="0" xr:uid="{ACB76F51-84E1-46AE-8DB3-844B030A4A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44" authorId="0" shapeId="0" xr:uid="{545E05AA-3021-440E-BD76-E5EBA1EF04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44" authorId="0" shapeId="0" xr:uid="{6D355E0B-5381-42E0-9A0A-555F991E30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4" authorId="0" shapeId="0" xr:uid="{A5CAA66A-67C2-45EA-AB88-298F449FD3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44" authorId="0" shapeId="0" xr:uid="{70245E5D-FC43-4C11-96EF-74B2A99542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4" authorId="0" shapeId="0" xr:uid="{EA47577D-7107-4F53-A43F-9788EA288B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44" authorId="0" shapeId="0" xr:uid="{E69893BD-C245-4BF3-A2AD-3498226388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44" authorId="0" shapeId="0" xr:uid="{650EDEF9-D9C7-4506-A999-27EDC78F01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44" authorId="0" shapeId="0" xr:uid="{39D579FB-BE71-48DC-AF95-A252140B3F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44" authorId="0" shapeId="0" xr:uid="{ADAA14EE-468B-4BDC-98E2-FC54222252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44" authorId="0" shapeId="0" xr:uid="{B7BF1A26-F497-409C-A3FF-8988FABB28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44" authorId="0" shapeId="0" xr:uid="{EEC87E48-B08A-4335-B0F8-6ACEF214F8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44" authorId="0" shapeId="0" xr:uid="{845EF67C-46FD-47AC-971B-15B4A5906E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4" authorId="0" shapeId="0" xr:uid="{7E699D13-A040-445C-9D16-13FE84DA73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44" authorId="0" shapeId="0" xr:uid="{CDF15A7F-BA54-4159-9DE2-786CC9ECF8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44" authorId="0" shapeId="0" xr:uid="{5A25EED2-E47B-4E34-A269-328DBB5AA0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4" authorId="0" shapeId="0" xr:uid="{4D808597-CFBC-43C5-BB7A-1E43EDDA27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44" authorId="0" shapeId="0" xr:uid="{A15B455C-3D42-4B36-900B-2BEECAE5C2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4" authorId="0" shapeId="0" xr:uid="{32404955-CAFE-45C8-9C79-77E8070366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44" authorId="0" shapeId="0" xr:uid="{06184424-9D7C-47C7-9D7A-7875117797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44" authorId="0" shapeId="0" xr:uid="{7370FBE8-5644-411D-8331-18951E3F90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4" authorId="0" shapeId="0" xr:uid="{5498EEAD-C17F-445F-BEF6-0D8C584FD3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4" authorId="0" shapeId="0" xr:uid="{61D451BE-9F8E-43C1-8C49-CA0E7BC001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44" authorId="0" shapeId="0" xr:uid="{23CA4265-EF8F-4E6C-AF7E-176CD7A963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44" authorId="0" shapeId="0" xr:uid="{ADD4586D-FFDC-44ED-AD9B-1A55FB02DF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44" authorId="0" shapeId="0" xr:uid="{2B325D95-EE4C-41BC-A92D-7915894C83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44" authorId="0" shapeId="0" xr:uid="{B179E9F5-0178-4060-B4DB-90FB6010DA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4" authorId="0" shapeId="0" xr:uid="{86C81441-E52E-4CC4-BB1E-DAD2C386F0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44" authorId="0" shapeId="0" xr:uid="{FC7107C7-E7B2-4FF5-BD1E-8AD39B9E8B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4" authorId="0" shapeId="0" xr:uid="{8E37C39A-ACBA-48DF-AC1C-28B10EE43B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4" authorId="0" shapeId="0" xr:uid="{A12CF004-6830-49D2-BA56-FB003FF7CD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4" authorId="0" shapeId="0" xr:uid="{433E75A8-9381-4AAB-B6AF-3E0E68B9BA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44" authorId="0" shapeId="0" xr:uid="{F6579F57-0768-40FC-965E-ECF5A08200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44" authorId="0" shapeId="0" xr:uid="{2B7AD575-B56A-492C-8C13-D2FB3A4F3C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44" authorId="0" shapeId="0" xr:uid="{67378423-78AB-4F03-94BD-0FF2020942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44" authorId="0" shapeId="0" xr:uid="{F073DEDF-A4AA-4739-B6E4-F56C6A300C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44" authorId="0" shapeId="0" xr:uid="{F5DB66B5-5C06-4785-9168-DD5A84E9EA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4" authorId="0" shapeId="0" xr:uid="{0C686F97-6C3E-4DD9-A27A-29E8F327FF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4" authorId="0" shapeId="0" xr:uid="{0CE632B3-B07B-42B1-84F6-4D0BB4859E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4" authorId="0" shapeId="0" xr:uid="{64C11736-9F99-4112-8262-85679CCBEC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44" authorId="0" shapeId="0" xr:uid="{EAC630A8-34D1-4459-9080-F5657593EB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4" authorId="0" shapeId="0" xr:uid="{5557A7A0-B9A1-42A5-9A0C-D1EA7706CC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4" authorId="0" shapeId="0" xr:uid="{E462591C-99DB-4659-9C81-AE6DD266C4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44" authorId="0" shapeId="0" xr:uid="{59C8DF2B-BAB3-4034-AF45-F2349F73BB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44" authorId="0" shapeId="0" xr:uid="{DC587545-EAC4-4B76-8BF2-17F9816629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44" authorId="0" shapeId="0" xr:uid="{734B8CD5-C2C7-4FD4-8A1F-B35F8212B4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44" authorId="0" shapeId="0" xr:uid="{3A4DAB4F-55B8-43BF-908C-A04F0A5951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4" authorId="0" shapeId="0" xr:uid="{9F597B10-03A6-489F-8214-BF546DF7FB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4" authorId="0" shapeId="0" xr:uid="{03590375-9415-4543-802F-740E0C8F79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44" authorId="0" shapeId="0" xr:uid="{715A4246-8BF6-43AD-9B20-07F00FD90D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4" authorId="0" shapeId="0" xr:uid="{CF0674A3-0A8C-4781-B36D-DCED982EA7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4" authorId="0" shapeId="0" xr:uid="{C90DABC3-07EE-49EA-8938-0C58E04B92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4" authorId="0" shapeId="0" xr:uid="{CC264CC3-AC6D-4A50-97BB-8BA2F77BC2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44" authorId="0" shapeId="0" xr:uid="{8F5874C8-E9A0-4C4A-A3E5-111823A77F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44" authorId="0" shapeId="0" xr:uid="{ADEBC4E4-C45D-4321-A86D-7BEBC377CF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44" authorId="0" shapeId="0" xr:uid="{8FE32E08-B6B0-48BE-A12A-35CE0DB83F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44" authorId="0" shapeId="0" xr:uid="{CB857671-BE05-4D6E-9BA5-BD1E32F2D3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44" authorId="0" shapeId="0" xr:uid="{856F8A8E-1733-4191-A266-D1AED8E8AB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4" authorId="0" shapeId="0" xr:uid="{14646D9E-A0C6-494D-BB33-1090AFE82F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4" authorId="0" shapeId="0" xr:uid="{915B647A-A89E-4D85-AD84-D492C11966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4" authorId="0" shapeId="0" xr:uid="{AB364D56-A174-4D95-BAA6-9B14428257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44" authorId="0" shapeId="0" xr:uid="{746A7DFD-A593-40EA-A6B4-2FE98C3AE3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4" authorId="0" shapeId="0" xr:uid="{7B5A5061-0985-4555-AD9D-099D08C0EC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4" authorId="0" shapeId="0" xr:uid="{56BBDECD-8678-4469-975F-C89745D999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4" authorId="0" shapeId="0" xr:uid="{037BBC8A-4BA3-4A41-A1BF-07BB8338D9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4" authorId="0" shapeId="0" xr:uid="{50B31D59-C3FD-4CF5-9513-CF6C197DC7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44" authorId="0" shapeId="0" xr:uid="{5C71620C-BDB5-4745-961E-D8B0C4C97A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4" authorId="0" shapeId="0" xr:uid="{37AD3C8F-881A-49F2-898E-71CB467667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4" authorId="0" shapeId="0" xr:uid="{18DD03C1-6C90-432C-8EAF-03FFF55021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44" authorId="0" shapeId="0" xr:uid="{8B5DA6A2-BB99-41EF-B929-A43659103A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44" authorId="0" shapeId="0" xr:uid="{ADC0027C-1DDA-4FBD-AFAC-FDDAC92255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4" authorId="0" shapeId="0" xr:uid="{8AFEE64A-58F8-434B-A1F4-75F5F7E994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44" authorId="0" shapeId="0" xr:uid="{CB8AF34B-7D84-4EA3-B580-15911CD85D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4" authorId="0" shapeId="0" xr:uid="{C6796884-B57F-4E0B-93B5-3A98EB65E8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4" authorId="0" shapeId="0" xr:uid="{D67AEA8B-2D62-421D-9C05-542A99A066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4" authorId="0" shapeId="0" xr:uid="{46277416-E9C0-4458-A868-E45E6FD9C3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4" authorId="0" shapeId="0" xr:uid="{91BD86D4-597E-4A3E-98E4-B7CA7D9B5E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44" authorId="0" shapeId="0" xr:uid="{C932CFF2-FF8B-4B44-804F-90AE1BF54E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4" authorId="0" shapeId="0" xr:uid="{01F5B7E1-F9C3-4FD4-A237-7F3854F0E2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44" authorId="0" shapeId="0" xr:uid="{8D819E39-A3DB-46EA-93D7-9C252517BF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44" authorId="0" shapeId="0" xr:uid="{34E6EBC4-210D-4B5A-A7D2-1C7FB8653C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4" authorId="0" shapeId="0" xr:uid="{FF9769E4-2F78-4276-8D45-E3F3CF3046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4" authorId="0" shapeId="0" xr:uid="{99382D55-71DD-4568-98F1-C69C00E27C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4" authorId="0" shapeId="0" xr:uid="{932DD59C-33BF-4812-95A6-F7EF0A2009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44" authorId="0" shapeId="0" xr:uid="{74083BC9-8D60-45AC-A4D2-56E6A0E7DD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44" authorId="0" shapeId="0" xr:uid="{BD5C3A71-6F63-40D6-9457-3043B05E0A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44" authorId="0" shapeId="0" xr:uid="{624EA354-0C74-4C97-A4DC-108A0B964B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4" authorId="0" shapeId="0" xr:uid="{7452E540-E44F-4249-970A-C0343477C3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4" authorId="0" shapeId="0" xr:uid="{D5C18B9E-C0CF-4B04-9ACD-83DC3B2CE9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4" authorId="0" shapeId="0" xr:uid="{261CBF8A-9420-4C68-9E1D-D61DDB716D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4" authorId="0" shapeId="0" xr:uid="{B6028695-D3D4-497A-9409-B4108A3C52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4" authorId="0" shapeId="0" xr:uid="{ECA29420-A3E8-45D1-893D-16205D0C99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4" authorId="0" shapeId="0" xr:uid="{D4ED070B-46FE-4EC3-B670-9FD9512F4E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44" authorId="0" shapeId="0" xr:uid="{1D6520B1-E63F-4FD7-8046-138BE22182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4" authorId="0" shapeId="0" xr:uid="{D28D829E-A7A2-4DB4-9E0D-65D4339D9C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4" authorId="0" shapeId="0" xr:uid="{9DF402B0-3185-446C-8A95-B346EE5EF2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44" authorId="0" shapeId="0" xr:uid="{D036E809-4E15-4113-A95A-BB6F81EF8C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4" authorId="0" shapeId="0" xr:uid="{BF389307-1ED3-4B0E-95BA-90636EE887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4" authorId="0" shapeId="0" xr:uid="{279AA7E8-BACD-4325-8AB1-28A967B602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4" authorId="0" shapeId="0" xr:uid="{FF2A066B-A4F1-44A3-994A-AF7E2AAF4C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44" authorId="0" shapeId="0" xr:uid="{441E4B89-4B6E-4A0A-9279-66C65B2D9C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44" authorId="0" shapeId="0" xr:uid="{563259B5-5F5A-48FC-85B9-722473B188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4" authorId="0" shapeId="0" xr:uid="{96B6AF93-D3B6-4A1E-B0B9-94E6C90F23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44" authorId="0" shapeId="0" xr:uid="{41DBD6F4-D363-4A63-A716-34D70E104A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44" authorId="0" shapeId="0" xr:uid="{F075B7F4-1B2C-4875-8172-3DDE41074B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4" authorId="0" shapeId="0" xr:uid="{E401CC98-F58A-4322-9EDE-BA839FF772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44" authorId="0" shapeId="0" xr:uid="{47F5BC49-C6E1-47A2-AD2B-1A95D45705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44" authorId="0" shapeId="0" xr:uid="{5C978AE2-4CDF-48CF-9AA6-1B10B781B3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45" authorId="0" shapeId="0" xr:uid="{70EF9AC4-CE21-4325-A15A-BC390C417E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5" authorId="0" shapeId="0" xr:uid="{3F807EBE-9AF7-4755-BFEB-B329494189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5" authorId="0" shapeId="0" xr:uid="{76BCCC92-6760-41F7-BECE-B406347975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5" authorId="0" shapeId="0" xr:uid="{77254658-6B1B-4CBC-A4D0-DF9FB66C06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5" authorId="0" shapeId="0" xr:uid="{8AE4F52F-B15C-4218-9E38-6BDFF60306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5" authorId="0" shapeId="0" xr:uid="{DDE065E3-96AA-4EF6-B51D-C4464A2FB0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5" authorId="0" shapeId="0" xr:uid="{AB4FADF3-A07C-4AC0-A62F-7A861B3280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5" authorId="0" shapeId="0" xr:uid="{5120ADAF-FF99-4ACC-B10F-5814F7D413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5" authorId="0" shapeId="0" xr:uid="{7D97A95E-ED32-48D6-8A88-BF4D3AE1F6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45" authorId="0" shapeId="0" xr:uid="{83ECF248-0BD2-4DCD-9235-82A3DE7184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45" authorId="0" shapeId="0" xr:uid="{5DDE240A-07F4-4811-9663-F523BEED23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5" authorId="0" shapeId="0" xr:uid="{265D4A16-AD2B-4083-A913-46E39CEF97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5" authorId="0" shapeId="0" xr:uid="{B77E16EF-9746-4FCF-8382-D899DDBF47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45" authorId="0" shapeId="0" xr:uid="{624548FA-F0DD-4B3A-BFC7-B8B5CB698D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45" authorId="0" shapeId="0" xr:uid="{85FE8EC8-6BC8-4D22-A392-E6A18B7520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45" authorId="0" shapeId="0" xr:uid="{85D1956E-24AB-4F07-A95B-19C38E020B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5" authorId="0" shapeId="0" xr:uid="{A1FF47A0-2EE7-4CF2-B3DD-B23AEDC0F7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45" authorId="0" shapeId="0" xr:uid="{62362EE2-34E2-40A4-99FC-7FF8669157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45" authorId="0" shapeId="0" xr:uid="{6802A64C-2D78-4D5C-9E38-06654DD307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5" authorId="0" shapeId="0" xr:uid="{FECFE504-8B4C-411A-8DD8-11A0295BE1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45" authorId="0" shapeId="0" xr:uid="{FBA4C8D4-64DE-4292-A120-9C7136B175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45" authorId="0" shapeId="0" xr:uid="{06B4D469-2612-49F8-B6EE-85E2F1F870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45" authorId="0" shapeId="0" xr:uid="{4C157943-30BC-42CB-8F49-C001E1B7F6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45" authorId="0" shapeId="0" xr:uid="{8194EDA4-80F6-4F3A-A504-D58E09CDC7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5" authorId="0" shapeId="0" xr:uid="{D08D9BF6-7D89-4714-8FB0-650E9966A0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45" authorId="0" shapeId="0" xr:uid="{DF396BFD-77F6-4851-86FC-BF419BBA01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45" authorId="0" shapeId="0" xr:uid="{72F20026-CCBE-433A-8CC4-8E4E2C5254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5" authorId="0" shapeId="0" xr:uid="{1913CCE4-E681-46B2-A9AE-741558307A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5" authorId="0" shapeId="0" xr:uid="{0098E3DF-95FD-4A38-A939-34DA9B3E51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45" authorId="0" shapeId="0" xr:uid="{270FCC70-D2C3-4CB6-8A5B-4A8C7B3BFB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45" authorId="0" shapeId="0" xr:uid="{20A0AF37-7B30-472B-8BD8-BB4066BAC8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45" authorId="0" shapeId="0" xr:uid="{977EFEB4-3504-49E4-AD4A-38719959BA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45" authorId="0" shapeId="0" xr:uid="{5A4108DE-AF76-49CD-8549-697C20F319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45" authorId="0" shapeId="0" xr:uid="{FEA97E9F-CF79-4E35-99C3-746D28AFBB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5" authorId="0" shapeId="0" xr:uid="{57A8AB76-BCFD-41E0-908A-F4277C9AAD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45" authorId="0" shapeId="0" xr:uid="{E33CBA9A-D83B-4E3D-89D1-AFE78F7A09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45" authorId="0" shapeId="0" xr:uid="{18CA77C5-A895-48EA-A674-686F0A480C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5" authorId="0" shapeId="0" xr:uid="{B164CEFB-6183-4283-950A-F13D8A7F63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45" authorId="0" shapeId="0" xr:uid="{0659D3FE-AD00-4A59-9EA7-EEEE29205E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45" authorId="0" shapeId="0" xr:uid="{9F526230-A0B7-424E-AD6D-4D5CFD8850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5" authorId="0" shapeId="0" xr:uid="{A7E349D2-F51B-435A-BF50-B6FD15905D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5" authorId="0" shapeId="0" xr:uid="{7C84A956-98C9-4182-9EC9-FA9842A452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5" authorId="0" shapeId="0" xr:uid="{AE04DC18-B66D-4E85-96EB-28534C1129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45" authorId="0" shapeId="0" xr:uid="{39E350A6-A240-451F-AC59-6AF1993F32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45" authorId="0" shapeId="0" xr:uid="{E98FC3DD-B454-480C-9FD1-A30A6F95B2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45" authorId="0" shapeId="0" xr:uid="{4DFC26AB-7704-484A-9D67-076E8665E9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45" authorId="0" shapeId="0" xr:uid="{894754CB-89FE-41CC-9052-988C3031AE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5" authorId="0" shapeId="0" xr:uid="{D8AAA6FF-1B6A-4100-8A3B-21BC9C3E28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5" authorId="0" shapeId="0" xr:uid="{94871AA0-9050-40CE-AC78-9C1BD68735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45" authorId="0" shapeId="0" xr:uid="{9AA8575B-DEA1-4024-8C21-7B1D8C6239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5" authorId="0" shapeId="0" xr:uid="{3E3D4F57-E9F2-4C63-8826-839CF80A80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45" authorId="0" shapeId="0" xr:uid="{BAB420F6-F4A8-4DD5-88A5-1ED43BA81C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5" authorId="0" shapeId="0" xr:uid="{8F50054E-6001-4FF0-BEB8-E9EB1DB166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5" authorId="0" shapeId="0" xr:uid="{1140B067-F7C0-4692-B07A-8F83916D84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5" authorId="0" shapeId="0" xr:uid="{CE3B2C96-B4FA-4535-832A-64D985697F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45" authorId="0" shapeId="0" xr:uid="{8B840EF3-1C54-44FA-9B73-D818BAA0DF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45" authorId="0" shapeId="0" xr:uid="{6D04F705-4A10-425D-9A19-4B3100F000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45" authorId="0" shapeId="0" xr:uid="{E5CE8B12-3663-4A0B-A34B-5560E913E6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45" authorId="0" shapeId="0" xr:uid="{1C2CB9BC-F6C0-4114-8B1B-4605CE96CA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5" authorId="0" shapeId="0" xr:uid="{07FA4049-4FBA-497B-8A44-D33BF372C5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5" authorId="0" shapeId="0" xr:uid="{442887C8-4C19-4502-8110-7F41633820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5" authorId="0" shapeId="0" xr:uid="{A152D040-E83D-484F-9385-98E42A9B60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5" authorId="0" shapeId="0" xr:uid="{44AFE79E-836A-46F9-8244-E690C71E2A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5" authorId="0" shapeId="0" xr:uid="{09A47CF3-B1FE-4BFA-9E98-44E4556510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5" authorId="0" shapeId="0" xr:uid="{418161C1-9EFB-4F57-9CD7-2B1CA22340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45" authorId="0" shapeId="0" xr:uid="{6D78F7AA-BB05-4ED6-9D84-13864A2051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45" authorId="0" shapeId="0" xr:uid="{6CE79BDC-533E-4FCF-AD0A-88C09C90E8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45" authorId="0" shapeId="0" xr:uid="{C0DC63D2-7E3A-4874-80C2-F1471016E5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5" authorId="0" shapeId="0" xr:uid="{5BA6D881-8BB1-4030-B746-98C0575014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5" authorId="0" shapeId="0" xr:uid="{CD5BACB5-7B64-4CF6-87BC-92A5A04C8A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45" authorId="0" shapeId="0" xr:uid="{6022419A-01E9-4547-BF94-90D128A68A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5" authorId="0" shapeId="0" xr:uid="{F923AABF-F546-4A72-8754-8769E9238C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5" authorId="0" shapeId="0" xr:uid="{1F084DD9-1DB0-49B5-853F-06C7BF74EC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5" authorId="0" shapeId="0" xr:uid="{F0BA7BDC-42F8-4141-B224-49323973F0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5" authorId="0" shapeId="0" xr:uid="{CCD9BF4B-1AF2-4C2A-82BC-7565C75B7A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5" authorId="0" shapeId="0" xr:uid="{7DB249E4-F4B6-4DB4-98AB-3CA5C9991E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45" authorId="0" shapeId="0" xr:uid="{598D7E5E-D246-4EEE-A98F-9F8CF11D48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5" authorId="0" shapeId="0" xr:uid="{F190188B-CB73-46AF-B3D2-12A6F51964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45" authorId="0" shapeId="0" xr:uid="{4E2E172E-20BC-47C3-8F66-1DFAE0DFBA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45" authorId="0" shapeId="0" xr:uid="{1E426052-96FF-458F-91DE-6CF9DDEE10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45" authorId="0" shapeId="0" xr:uid="{7E7097A9-F322-438E-A2CB-4265FE6BC8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5" authorId="0" shapeId="0" xr:uid="{EBA3FE99-FCE2-4EAE-A6A4-C0A2359769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5" authorId="0" shapeId="0" xr:uid="{2AD45FE3-7389-4042-AD98-0A6488058B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5" authorId="0" shapeId="0" xr:uid="{F4F632B6-6640-47BA-99AD-ADD93C572D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5" authorId="0" shapeId="0" xr:uid="{6C694ACF-2454-46B9-8929-DF3040BD18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5" authorId="0" shapeId="0" xr:uid="{6DE96B3F-16F1-4476-A144-45ED4A1014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5" authorId="0" shapeId="0" xr:uid="{79951155-D346-4D09-BFE0-CD3C022804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5" authorId="0" shapeId="0" xr:uid="{0188084D-B6C6-455D-B051-3DABFA7A88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5" authorId="0" shapeId="0" xr:uid="{979E1636-AC48-44C3-9773-DB6B04F9BF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5" authorId="0" shapeId="0" xr:uid="{9C0D0E38-60BF-41FA-A8E9-8485C2D831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45" authorId="0" shapeId="0" xr:uid="{0D9E09E3-E6A0-4D7D-9854-EE39913AD1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45" authorId="0" shapeId="0" xr:uid="{8F04C3A5-5CBA-4A6D-9803-B16100B6DD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5" authorId="0" shapeId="0" xr:uid="{7FEF695A-8872-48EC-B4DF-B93B624085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5" authorId="0" shapeId="0" xr:uid="{A519BDC2-8C0B-4CF5-9564-AFE9C562DC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45" authorId="0" shapeId="0" xr:uid="{FEBEB936-E740-4DE2-B753-5FDBDB9592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5" authorId="0" shapeId="0" xr:uid="{2F7CDAFB-E84D-4F6E-A1BA-E7C4B16175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45" authorId="0" shapeId="0" xr:uid="{546158AA-63BF-47DA-A900-7BFE67DFD3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5" authorId="0" shapeId="0" xr:uid="{A934C4C6-3760-4879-B864-A3F545D476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5" authorId="0" shapeId="0" xr:uid="{1A6946EB-1197-46D7-95B0-8B46F06347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45" authorId="0" shapeId="0" xr:uid="{5B0F56FC-74C8-42E9-86F2-2388FAA5A8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5" authorId="0" shapeId="0" xr:uid="{CC8BB21F-E6D4-459A-A41F-1795B952CA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45" authorId="0" shapeId="0" xr:uid="{D661C093-1EE7-46E3-9BBD-0D3E423318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5" authorId="0" shapeId="0" xr:uid="{9138E502-F9CE-4F4A-902A-AC46835EB0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5" authorId="0" shapeId="0" xr:uid="{25264D52-1DD6-4A90-B6C7-BEFF50805D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45" authorId="0" shapeId="0" xr:uid="{991D5ADA-BFD9-4BBC-A1A4-8F206E321F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5" authorId="0" shapeId="0" xr:uid="{555B5B1A-DF3E-414F-897E-0D02C4C72C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45" authorId="0" shapeId="0" xr:uid="{B01E1B12-330A-4BA4-9C06-2850DCB793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45" authorId="0" shapeId="0" xr:uid="{F8C724CC-E62E-45DD-99F7-A24EF601B2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5" authorId="0" shapeId="0" xr:uid="{37F7F1F9-41C7-40E3-B47D-BE39DDED3B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45" authorId="0" shapeId="0" xr:uid="{53693251-3B04-41CA-9EA8-EFDCE805F1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45" authorId="0" shapeId="0" xr:uid="{CC1B9DB8-BC31-470A-8251-1FA6F7289A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45" authorId="0" shapeId="0" xr:uid="{708AA597-053E-4EE7-B052-BE7720D168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5" authorId="0" shapeId="0" xr:uid="{E06A9920-C5FC-48F6-A56F-3EBED2A549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45" authorId="0" shapeId="0" xr:uid="{AF42ADB7-644B-496F-901B-206319A3C9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5" authorId="0" shapeId="0" xr:uid="{840BCCB6-07D0-452D-B989-D9D57B6CFC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5" authorId="0" shapeId="0" xr:uid="{7B2AB286-B6E5-4912-B0C6-1A447B06A4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45" authorId="0" shapeId="0" xr:uid="{6718394D-6453-41D6-BDF2-4741F19F0D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5" authorId="0" shapeId="0" xr:uid="{FC1CA7A1-0984-40BC-8046-CACA9A2856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5" authorId="0" shapeId="0" xr:uid="{8F11FC0D-ACBA-4DF8-875C-BE271E6DAD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5" authorId="0" shapeId="0" xr:uid="{EAFF9050-EF19-49D7-9925-3D08ACDD2D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45" authorId="0" shapeId="0" xr:uid="{12DDA2C4-DCA0-4FD0-97F9-DA0389A57F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45" authorId="0" shapeId="0" xr:uid="{B176B6DC-B474-4C22-B8AA-3715C6F4ED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45" authorId="0" shapeId="0" xr:uid="{26EA644E-B437-4094-9455-7F83B24616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5" authorId="0" shapeId="0" xr:uid="{46C115FC-7EF1-44FB-BEA8-156B7E560C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45" authorId="0" shapeId="0" xr:uid="{C4B2A9FC-612F-4A1E-A64D-23661671C6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5" authorId="0" shapeId="0" xr:uid="{99A2FB12-7D7F-40C8-936E-E2C322C833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45" authorId="0" shapeId="0" xr:uid="{4A3DE9BC-35BF-448F-89A3-6DC009A2CE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45" authorId="0" shapeId="0" xr:uid="{D3C5E2C0-67FA-4202-8212-8FFCF69A22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46" authorId="0" shapeId="0" xr:uid="{6EC8DF6F-931D-406E-843F-7028931D54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6" authorId="0" shapeId="0" xr:uid="{14D6E50C-2EC6-46C7-ADD4-1FFCA7FFDE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6" authorId="0" shapeId="0" xr:uid="{FEC34311-04E2-4243-878B-8402B24466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6" authorId="0" shapeId="0" xr:uid="{F122BF6E-0C46-4AFB-AF65-8FD7CC6214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6" authorId="0" shapeId="0" xr:uid="{786C55F7-4A90-4251-954F-0592AC848C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6" authorId="0" shapeId="0" xr:uid="{7CFBD019-678F-482A-9E7C-76F5CAAB9A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6" authorId="0" shapeId="0" xr:uid="{D77F3841-D006-46A7-9E16-FE031765C5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6" authorId="0" shapeId="0" xr:uid="{AD0471CD-E0C3-466E-B197-BBEC4793BE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6" authorId="0" shapeId="0" xr:uid="{65901EA1-552D-459B-B12D-AF0626DE8A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6" authorId="0" shapeId="0" xr:uid="{FC14C40D-6A7D-4E35-9250-966E9AE754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46" authorId="0" shapeId="0" xr:uid="{0FDA34F2-AD17-431A-B06B-F1CEE1B3EC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6" authorId="0" shapeId="0" xr:uid="{9450972D-7996-491B-BD47-9C76DAD416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46" authorId="0" shapeId="0" xr:uid="{04F2D901-2607-474B-AE80-80B5ED9B6C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46" authorId="0" shapeId="0" xr:uid="{C0EC54E1-C0DE-4C0B-A261-3FAADC1B37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6" authorId="0" shapeId="0" xr:uid="{DA381AFF-041F-4FDC-A79B-E46DC2605F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46" authorId="0" shapeId="0" xr:uid="{63A86297-AD78-44D7-8350-FA38D490A0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46" authorId="0" shapeId="0" xr:uid="{E29AAB75-7592-465A-8D64-23A2C73DC2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46" authorId="0" shapeId="0" xr:uid="{5C03591B-DA01-4576-A029-BF97CFB175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6" authorId="0" shapeId="0" xr:uid="{399A15A1-AC6E-4071-B170-32467A63C1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6" authorId="0" shapeId="0" xr:uid="{985BA6CB-C4A5-4221-AEF1-541A9403E3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46" authorId="0" shapeId="0" xr:uid="{19A6C146-CFEA-4D2A-BA9A-B5247ACFC7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46" authorId="0" shapeId="0" xr:uid="{71136086-3344-4603-9E1B-6DA4353377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46" authorId="0" shapeId="0" xr:uid="{751A8A4D-69EC-4A74-9E1F-C3877D7A60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6" authorId="0" shapeId="0" xr:uid="{26C8D96F-80BE-4993-87E4-8A3A612AFB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46" authorId="0" shapeId="0" xr:uid="{1592C2B2-5F18-44B7-970E-24D92E71D5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46" authorId="0" shapeId="0" xr:uid="{591D41F4-77FA-4F08-A0CF-0EC9341210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6" authorId="0" shapeId="0" xr:uid="{3FA6FB0B-7DA6-4AFC-9728-9183A5E7DC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46" authorId="0" shapeId="0" xr:uid="{5367495B-1382-4DAE-BB6B-6B27DCF750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46" authorId="0" shapeId="0" xr:uid="{2526611B-6C56-4256-88AB-C031C4F7C0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46" authorId="0" shapeId="0" xr:uid="{79FB178F-B715-4957-A3D5-CF430F2362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46" authorId="0" shapeId="0" xr:uid="{8147E47D-1E32-4187-8FD7-CDCE8A1D5B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46" authorId="0" shapeId="0" xr:uid="{BF6E64C0-6F6E-4DE6-B6A8-68D9A52075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46" authorId="0" shapeId="0" xr:uid="{1FDC86F8-DCA4-4FE1-ABCB-5381681A39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46" authorId="0" shapeId="0" xr:uid="{63796561-580A-46C1-BCEE-13223A7B0D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6" authorId="0" shapeId="0" xr:uid="{27DD5065-34C5-45AF-802B-C01646AD90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46" authorId="0" shapeId="0" xr:uid="{6FE095CA-FEA2-48DE-91A6-19FF824DFF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46" authorId="0" shapeId="0" xr:uid="{B097320F-1437-4115-A677-ABC8222914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46" authorId="0" shapeId="0" xr:uid="{B37BBFCE-1FF0-492D-AEDD-D16DBB0153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6" authorId="0" shapeId="0" xr:uid="{B710640D-0B90-4739-B0DB-6062524154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46" authorId="0" shapeId="0" xr:uid="{43B52A0F-5E18-43C5-96C6-42DFB739FE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46" authorId="0" shapeId="0" xr:uid="{72859531-7164-4C29-B8F1-1AC13AA521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6" authorId="0" shapeId="0" xr:uid="{7F70666A-D33F-4911-967A-1BCDB350C9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46" authorId="0" shapeId="0" xr:uid="{A7CACF14-3218-4E3C-8886-7D754B1AE1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46" authorId="0" shapeId="0" xr:uid="{C025F24B-DC7D-4307-9C32-DBA57AF581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6" authorId="0" shapeId="0" xr:uid="{62BCFDE4-B73B-4A2D-8A8F-E223FFF636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46" authorId="0" shapeId="0" xr:uid="{E88D459A-9B89-4065-88B3-2B7A96DC72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6" authorId="0" shapeId="0" xr:uid="{FC9FB894-BCC4-4E07-89D5-438E292F56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46" authorId="0" shapeId="0" xr:uid="{44F36CBE-9E8C-4516-912A-44A30A3E0F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46" authorId="0" shapeId="0" xr:uid="{A7458ADB-F164-4C3A-BAA7-F79E6F5241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6" authorId="0" shapeId="0" xr:uid="{5D9F97C6-2956-4BC4-88CA-E6743B0F28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46" authorId="0" shapeId="0" xr:uid="{6555C8EA-A68C-4607-B091-75DD7DFB4A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6" authorId="0" shapeId="0" xr:uid="{EFD3E7EF-893E-4277-B714-DCB45EFADF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46" authorId="0" shapeId="0" xr:uid="{D8E6B1CE-ED17-4605-BF08-A84FE0DB4B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46" authorId="0" shapeId="0" xr:uid="{3188A6B4-76F0-43B0-A508-28853A13AD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46" authorId="0" shapeId="0" xr:uid="{DCCED90F-424D-49E8-B8DA-280F04D9BA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46" authorId="0" shapeId="0" xr:uid="{F9917C77-3279-433A-8CB8-4320275915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46" authorId="0" shapeId="0" xr:uid="{8885E577-2AB6-4728-8D31-E98B92783E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46" authorId="0" shapeId="0" xr:uid="{59BD75DE-B865-4582-8ADC-8CB0464508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6" authorId="0" shapeId="0" xr:uid="{403E413D-B44A-4DEB-B134-EC666521CC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6" authorId="0" shapeId="0" xr:uid="{8C173217-88C9-465D-8F24-06C4D13755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6" authorId="0" shapeId="0" xr:uid="{5B2550EA-F2E3-4188-9A38-DCCC48EB9A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6" authorId="0" shapeId="0" xr:uid="{2942D18D-9023-4F6A-B52D-C9172D0B44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6" authorId="0" shapeId="0" xr:uid="{7264DD87-6265-4DCC-9399-FF8D95C934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6" authorId="0" shapeId="0" xr:uid="{155B5644-F2B7-4EE0-B032-601E6E1241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6" authorId="0" shapeId="0" xr:uid="{C905829F-E475-45F8-9451-C910756CEE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46" authorId="0" shapeId="0" xr:uid="{6990FB1E-910C-480B-8986-16690E07BF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46" authorId="0" shapeId="0" xr:uid="{A50F84B6-13D3-434C-8E4C-FC5501F549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46" authorId="0" shapeId="0" xr:uid="{30BBCA41-82FC-4106-9CAD-98002F3380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6" authorId="0" shapeId="0" xr:uid="{504C1BB7-CCFE-4396-A2FD-D8E609446F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6" authorId="0" shapeId="0" xr:uid="{D03EEF7C-4CBC-471F-8FCC-B87E67C6A6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46" authorId="0" shapeId="0" xr:uid="{786DC504-32A7-4D7B-8391-62F318FC93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6" authorId="0" shapeId="0" xr:uid="{EAE72E0B-3BDD-4E5F-9620-0E5E5F287A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46" authorId="0" shapeId="0" xr:uid="{0AAF17EE-0A4F-4989-AE0A-3AE8820D1F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46" authorId="0" shapeId="0" xr:uid="{B3C86A60-6176-4CFE-9B3A-0D9EDF2FA2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46" authorId="0" shapeId="0" xr:uid="{3D7D0098-45B3-49E0-94C0-305F6DE7E8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46" authorId="0" shapeId="0" xr:uid="{D0EF7151-5DBF-4BF4-AC86-D40B32D1DD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6" authorId="0" shapeId="0" xr:uid="{E776E189-4DA3-4684-B792-1E21863FF9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46" authorId="0" shapeId="0" xr:uid="{E120C65A-CBCA-42E9-A4E4-BDD7D83B8A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6" authorId="0" shapeId="0" xr:uid="{BD750A4E-DB32-4098-B50E-579E1058D0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6" authorId="0" shapeId="0" xr:uid="{126FC634-681D-4E67-AB58-785175AC9B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6" authorId="0" shapeId="0" xr:uid="{09939F1F-D53E-4E98-8971-8F08E43A84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6" authorId="0" shapeId="0" xr:uid="{346E9239-BEEC-45C1-8302-133FF6ED4F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6" authorId="0" shapeId="0" xr:uid="{25067FCE-7F65-4DF7-8563-3CFFDB4EA3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6" authorId="0" shapeId="0" xr:uid="{4EEC852C-7534-4E31-9DE7-2BECD01996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6" authorId="0" shapeId="0" xr:uid="{AB658670-DEA3-44F4-A528-A1BF4302C5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6" authorId="0" shapeId="0" xr:uid="{8D782C8A-9F0E-4599-8977-6912AE01D6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6" authorId="0" shapeId="0" xr:uid="{BD05B825-CB05-4391-B30D-8273C5DED7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6" authorId="0" shapeId="0" xr:uid="{C463EA2E-AD78-4A2C-9BDA-F5BCE43ACC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46" authorId="0" shapeId="0" xr:uid="{D1167416-CC98-4277-8B4A-36856FA840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6" authorId="0" shapeId="0" xr:uid="{5EB6A4F4-82ED-4894-9E79-122D75B9D0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6" authorId="0" shapeId="0" xr:uid="{E34B8CCF-5D49-4738-A497-7502D5FA58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46" authorId="0" shapeId="0" xr:uid="{54DAD8E6-348B-479A-887D-3AB183A87A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6" authorId="0" shapeId="0" xr:uid="{50F5AF16-2CAC-48CF-A4F8-F1A00F2905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46" authorId="0" shapeId="0" xr:uid="{7BAD3F7F-980E-44BD-BC9C-A6302740D9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6" authorId="0" shapeId="0" xr:uid="{85002B6E-EADD-4853-9569-DB608F1C1F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6" authorId="0" shapeId="0" xr:uid="{22F88B82-6208-4E0E-9B75-4E6B33B0E2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6" authorId="0" shapeId="0" xr:uid="{AB8D83E1-7688-4FFB-A297-92EB24C74E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6" authorId="0" shapeId="0" xr:uid="{EF25E24E-FA82-4BA6-9F14-C73D6DFF02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46" authorId="0" shapeId="0" xr:uid="{9EAFCD40-4E62-414F-A440-9415E7A403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6" authorId="0" shapeId="0" xr:uid="{A72B95D1-F14D-417A-9D7E-251CEE5B2A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46" authorId="0" shapeId="0" xr:uid="{19FF4859-1857-4A79-ABD4-FC3AA3C7D5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6" authorId="0" shapeId="0" xr:uid="{2734E93F-8168-44C3-8AFC-43A648343E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46" authorId="0" shapeId="0" xr:uid="{926D3EDE-860E-4E1A-8D38-1D55B9626B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46" authorId="0" shapeId="0" xr:uid="{3A6EA0E5-35EE-4BFF-9A59-AFB5511F9A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46" authorId="0" shapeId="0" xr:uid="{42337B02-6B6B-4BDB-81DD-20D8B00E69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46" authorId="0" shapeId="0" xr:uid="{EC0A81B5-655E-41DF-9F7A-293A691109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46" authorId="0" shapeId="0" xr:uid="{93A8661B-708E-4796-9EC3-48826ADA90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46" authorId="0" shapeId="0" xr:uid="{37BD65B3-4D4B-4424-B6AE-0F192BDA71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6" authorId="0" shapeId="0" xr:uid="{9A40E20C-79A8-4626-B54E-09A467DA87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6" authorId="0" shapeId="0" xr:uid="{6AE4DC2C-9A91-4118-AE96-14AFE05711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46" authorId="0" shapeId="0" xr:uid="{D4F1DF14-FB10-4B36-972B-AEE63623C9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6" authorId="0" shapeId="0" xr:uid="{FF459CA3-3B35-4920-B3D6-6009BB7E06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46" authorId="0" shapeId="0" xr:uid="{6EDD583C-2616-4463-BF71-99F108ADFB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6" authorId="0" shapeId="0" xr:uid="{8EC860FC-83CF-4050-9C35-D910800837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6" authorId="0" shapeId="0" xr:uid="{55B32895-7ACA-4CB3-A3F5-24BCB6DA18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46" authorId="0" shapeId="0" xr:uid="{AF0F3B9E-BEA4-4A37-BDED-E7D39A0BF3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6" authorId="0" shapeId="0" xr:uid="{F2C81CE4-BAAC-40CA-B936-51268771D4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6" authorId="0" shapeId="0" xr:uid="{6389E444-3B2B-48F3-9594-A09C01F5A9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6" authorId="0" shapeId="0" xr:uid="{A5546445-3F81-43B0-BF30-F03E1F902C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6" authorId="0" shapeId="0" xr:uid="{320A7D4B-EA09-47C2-9347-CCFC9393CE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6" authorId="0" shapeId="0" xr:uid="{6F4DF341-C20B-4EC9-8767-0D0A1FFD36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6" authorId="0" shapeId="0" xr:uid="{1D0A2694-E5EE-4E25-9A17-D6844B5D91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46" authorId="0" shapeId="0" xr:uid="{734D1F41-BC53-4738-BE1E-9DE12E7FD5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46" authorId="0" shapeId="0" xr:uid="{55F4B653-CC3B-43EA-97DC-910F26F688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46" authorId="0" shapeId="0" xr:uid="{536DD928-694C-4E67-A5EB-323D01B35B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6" authorId="0" shapeId="0" xr:uid="{0196D7CA-5580-47B0-93E6-21B26F8284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46" authorId="0" shapeId="0" xr:uid="{11846E43-E18D-4557-B9D5-1D7EDA414F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46" authorId="0" shapeId="0" xr:uid="{2FA26590-B605-4B3A-95CC-4D53450563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46" authorId="0" shapeId="0" xr:uid="{246F46C4-BAF9-425D-A5CF-C4050E888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6" authorId="0" shapeId="0" xr:uid="{BAAA6154-BEBE-4A25-B566-CA9A53D6E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47" authorId="0" shapeId="0" xr:uid="{71B77A23-42C2-47E2-A79B-881DC37728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47" authorId="0" shapeId="0" xr:uid="{AD83B421-C03F-4118-8873-0392AAC247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7" authorId="0" shapeId="0" xr:uid="{0D0CF1B2-010B-4924-8D54-7F8982CD32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47" authorId="0" shapeId="0" xr:uid="{8A0B3F8D-BE15-41EE-AD52-4830792721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7" authorId="0" shapeId="0" xr:uid="{5274485C-3128-4A2A-8A7E-98671BBCA7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7" authorId="0" shapeId="0" xr:uid="{F65EF6E7-E9CB-497E-A66B-A28E9B1185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7" authorId="0" shapeId="0" xr:uid="{2FE767B2-4D01-463F-99DE-C4F50118F8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7" authorId="0" shapeId="0" xr:uid="{88E8DDF0-3EA6-4DC2-AC2D-E84AE9AAB2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47" authorId="0" shapeId="0" xr:uid="{42E16620-C129-4E5E-B997-A09E622AC4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47" authorId="0" shapeId="0" xr:uid="{B7751908-C25D-4813-8697-3F2B040FEF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47" authorId="0" shapeId="0" xr:uid="{1954C49B-DF35-4F45-8EC8-907B759387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7" authorId="0" shapeId="0" xr:uid="{775AB761-F864-42C0-8211-56E882483C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7" authorId="0" shapeId="0" xr:uid="{B3714564-35EC-4C2B-AE73-677C48CB23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47" authorId="0" shapeId="0" xr:uid="{288F3690-6136-4B48-814E-CA817DB1CE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47" authorId="0" shapeId="0" xr:uid="{CF1B5706-A999-4156-AF8C-D136C192B5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7" authorId="0" shapeId="0" xr:uid="{F82E343D-EA11-45B8-96F6-C9E638D3A0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47" authorId="0" shapeId="0" xr:uid="{33FDEBD3-81D9-4600-A522-C840B662D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47" authorId="0" shapeId="0" xr:uid="{683507EB-C506-491C-85C0-6F4A9254B4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7" authorId="0" shapeId="0" xr:uid="{3F660D8F-D274-4686-A1F0-AB992F52B3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47" authorId="0" shapeId="0" xr:uid="{BF829D6F-4DFE-478D-AB37-D7AB1D5172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7" authorId="0" shapeId="0" xr:uid="{B9949406-4D27-4619-8570-41A9BC029D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7" authorId="0" shapeId="0" xr:uid="{6B0405F3-E221-42EB-A65D-EC9F55F5F2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7" authorId="0" shapeId="0" xr:uid="{180050A4-614D-4F10-83B8-5534692D4E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7" authorId="0" shapeId="0" xr:uid="{111968A9-5D07-4862-96B7-FB2D346378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47" authorId="0" shapeId="0" xr:uid="{5CCD7A28-F630-40AB-8A59-083A2FD7B0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47" authorId="0" shapeId="0" xr:uid="{170AC4BA-8CF4-41BD-94C2-2660C68C8B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7" authorId="0" shapeId="0" xr:uid="{88DADF53-9C5D-47FB-BD65-9F253F5667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47" authorId="0" shapeId="0" xr:uid="{5ACD3EB9-981A-46AD-82BC-504E501F0E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47" authorId="0" shapeId="0" xr:uid="{55B08E65-CBEC-4DC5-B4F8-173DAA4A79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47" authorId="0" shapeId="0" xr:uid="{837109A7-B320-4CE3-80AE-3E9E236F8B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7" authorId="0" shapeId="0" xr:uid="{18FCE112-1804-431D-AF73-6C7FA3AB00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7" authorId="0" shapeId="0" xr:uid="{BC784360-96CE-4969-8C1F-BF11725B92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47" authorId="0" shapeId="0" xr:uid="{8E5FE244-14B0-44E8-9A7F-5506905A96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47" authorId="0" shapeId="0" xr:uid="{73AB8835-15AE-42CD-8B8E-C2C33D2D06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7" authorId="0" shapeId="0" xr:uid="{893A4C80-73FE-42BE-9A8F-6FB8265470B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47" authorId="0" shapeId="0" xr:uid="{0409DEC8-503F-4865-B70B-A84297A3F6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47" authorId="0" shapeId="0" xr:uid="{9C307D3F-ABC2-41B5-8764-5E901A515BA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7" authorId="0" shapeId="0" xr:uid="{9ED6043C-3571-4021-A1F5-3468D4D460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7" authorId="0" shapeId="0" xr:uid="{844EFB14-B244-4E91-BA4A-AB5217C8AD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47" authorId="0" shapeId="0" xr:uid="{64458B85-D63A-483B-810F-101DB26E0F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47" authorId="0" shapeId="0" xr:uid="{9583DF6D-45BA-421E-8E63-FA4475E99C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7" authorId="0" shapeId="0" xr:uid="{835342D9-1D96-4648-92C1-10A35AB3E8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47" authorId="0" shapeId="0" xr:uid="{3B5055DB-D409-436B-9A0A-855705483C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7" authorId="0" shapeId="0" xr:uid="{3567B02E-D5E1-497F-9ABD-991952C5FB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7" authorId="0" shapeId="0" xr:uid="{AE0541FC-F450-4AEF-8221-AE1CAF23BC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47" authorId="0" shapeId="0" xr:uid="{DF01B6AF-E8C8-492C-BFA4-4108F071E7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47" authorId="0" shapeId="0" xr:uid="{64F58188-8A28-4763-9F85-2773394388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47" authorId="0" shapeId="0" xr:uid="{573BDB00-C5F3-4406-810E-E4B1804EE4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7" authorId="0" shapeId="0" xr:uid="{4DB42DD8-6457-450A-BBCF-E758A79EAD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47" authorId="0" shapeId="0" xr:uid="{698A0A9A-B037-4694-8527-BAE6961340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47" authorId="0" shapeId="0" xr:uid="{DD1A30F3-D1BC-46B8-8494-535CABDF16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47" authorId="0" shapeId="0" xr:uid="{66B46D89-66B8-4F53-8B9A-1E7B0312A8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7" authorId="0" shapeId="0" xr:uid="{F94BC276-5EBE-4BE3-9950-CB2ADC6A06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7" authorId="0" shapeId="0" xr:uid="{EA809FE4-B087-4B41-A164-4D98991207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7" authorId="0" shapeId="0" xr:uid="{ED084580-5283-4148-9FAB-11F238F0FD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7" authorId="0" shapeId="0" xr:uid="{595A7291-5329-4C4A-AFC3-D2C5DD231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7" authorId="0" shapeId="0" xr:uid="{F9DB8F9C-898B-4C1F-92BA-9A368B4C29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7" authorId="0" shapeId="0" xr:uid="{4F1A182E-2C79-45FE-AFCA-127C89D3BF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47" authorId="0" shapeId="0" xr:uid="{719ED188-D244-49B6-AD0D-C75ECA616B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47" authorId="0" shapeId="0" xr:uid="{ADCBECE1-719F-49EF-AA39-070BE72FCF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7" authorId="0" shapeId="0" xr:uid="{49E88650-873D-41B0-8929-07498B36BD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7" authorId="0" shapeId="0" xr:uid="{B3A535B1-9ECD-429A-8D69-18A47D4EAA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47" authorId="0" shapeId="0" xr:uid="{55451CA6-07C2-45AB-B443-30BB94DD5C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7" authorId="0" shapeId="0" xr:uid="{CC0E9046-32D1-4DF8-AC28-DD0A285CB4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47" authorId="0" shapeId="0" xr:uid="{10B3822D-66FE-4D1F-B3E2-ACD8755142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7" authorId="0" shapeId="0" xr:uid="{42451E3B-EF38-4BA1-9297-9BA9DCFAFD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7" authorId="0" shapeId="0" xr:uid="{0F913472-D0D8-4EF8-A8C8-79CE3A78D1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7" authorId="0" shapeId="0" xr:uid="{4A604877-A629-4C3D-8D99-C63A77F5C1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47" authorId="0" shapeId="0" xr:uid="{9CE88756-7D24-49EF-81E8-B6BEBF0E27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7" authorId="0" shapeId="0" xr:uid="{0BA6F4EB-54EF-4B32-B58E-49804F09EA2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47" authorId="0" shapeId="0" xr:uid="{30006EBE-D817-4131-AFAC-407A279D0B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7" authorId="0" shapeId="0" xr:uid="{A2E9F6C3-477C-4605-902D-4E60C1CF36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7" authorId="0" shapeId="0" xr:uid="{66EC9E86-4516-4B9E-8C60-F0DBDEE406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7" authorId="0" shapeId="0" xr:uid="{3B607F75-C752-43DA-B1C0-56CDB941B4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7" authorId="0" shapeId="0" xr:uid="{7DEC9C9D-993C-4705-BF7B-63A3D91A78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47" authorId="0" shapeId="0" xr:uid="{5DE6A118-3B6C-41BA-946C-6A7451EDC4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7" authorId="0" shapeId="0" xr:uid="{E69036A3-D316-49BC-96F8-5B56B24623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7" authorId="0" shapeId="0" xr:uid="{61346538-1C89-435C-B05B-E3C42DFB6C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47" authorId="0" shapeId="0" xr:uid="{AA8A03B9-5E94-4D44-9CAF-949F8711BD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7" authorId="0" shapeId="0" xr:uid="{828F5182-9A9D-4BDE-98E7-1A69B7C17C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47" authorId="0" shapeId="0" xr:uid="{F55FF572-6114-4DED-8856-D15BDAF101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47" authorId="0" shapeId="0" xr:uid="{787A0B0A-812D-45E8-AEDD-5F3AD88517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47" authorId="0" shapeId="0" xr:uid="{BE5CF7BC-AA97-49CA-8F7B-CDEB7F2813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47" authorId="0" shapeId="0" xr:uid="{B2C84FF4-730D-4C4B-9D8B-BFFC03F2DA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7" authorId="0" shapeId="0" xr:uid="{D7DD7834-DDB4-4F1A-A240-9DF78CBCC9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47" authorId="0" shapeId="0" xr:uid="{44712E7C-66EA-46E5-85FD-0EBAF97233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7" authorId="0" shapeId="0" xr:uid="{0E3C5B41-EA1F-4C90-9171-CA5BB279A4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7" authorId="0" shapeId="0" xr:uid="{307B3FBC-1DAD-4261-AE83-71662F3994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47" authorId="0" shapeId="0" xr:uid="{026ABD19-F012-403B-8B85-5F576EE1DF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7" authorId="0" shapeId="0" xr:uid="{CA23E7D6-F3C6-464C-8369-00F4E74526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47" authorId="0" shapeId="0" xr:uid="{80701DD4-A492-4FF7-90D3-12884B25CA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47" authorId="0" shapeId="0" xr:uid="{F2B436CD-6119-4AFE-987D-39116BAD48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47" authorId="0" shapeId="0" xr:uid="{7B09337E-5BED-40B9-B077-8B8377545B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47" authorId="0" shapeId="0" xr:uid="{4130AE2F-FA4E-481D-ADDD-C8D91461D9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7" authorId="0" shapeId="0" xr:uid="{28E7A690-8F9D-468F-9EF1-988F8F2A21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7" authorId="0" shapeId="0" xr:uid="{1790EA20-88C6-48EF-85D8-3A3EC68D46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47" authorId="0" shapeId="0" xr:uid="{819C62FF-B952-46EC-A660-B95B015491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47" authorId="0" shapeId="0" xr:uid="{C2F396C3-7EC1-46D5-8705-F8AB065460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47" authorId="0" shapeId="0" xr:uid="{C619D0AA-9AF1-4FCF-AA12-ABFA76DC95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47" authorId="0" shapeId="0" xr:uid="{773E5D9B-62B7-4D68-86FB-40FAD56962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47" authorId="0" shapeId="0" xr:uid="{5A1AE6D6-CBCE-4280-BF81-89176597DB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7" authorId="0" shapeId="0" xr:uid="{ADD8881B-D451-4415-90A3-7E7B5374EB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47" authorId="0" shapeId="0" xr:uid="{2FFB98D9-FBA6-4D0B-AF89-CEBC5C97BB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7" authorId="0" shapeId="0" xr:uid="{413E3849-0EFE-4A3F-BDD6-E9BD2C8A9E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7" authorId="0" shapeId="0" xr:uid="{349CD7B7-AB2D-4072-803D-84B90AB1B1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7" authorId="0" shapeId="0" xr:uid="{852BC1CB-18F7-4869-9852-54E2FD5149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7" authorId="0" shapeId="0" xr:uid="{F939DB44-AEC0-418F-A85E-41BB4908D9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7" authorId="0" shapeId="0" xr:uid="{2622243C-01E6-4912-BB58-5FAF778FA7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47" authorId="0" shapeId="0" xr:uid="{C62898E5-F01C-446F-83D4-6E4E51AED4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47" authorId="0" shapeId="0" xr:uid="{DDB27526-12FA-4FB0-8B41-4D0356B34B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47" authorId="0" shapeId="0" xr:uid="{EBBEBD5D-BEDB-481E-9B6A-007A679635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47" authorId="0" shapeId="0" xr:uid="{207758EC-8954-4C0F-98D3-A1336D0235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7" authorId="0" shapeId="0" xr:uid="{A06B78FB-02C3-4AD6-87AF-F333CF1153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47" authorId="0" shapeId="0" xr:uid="{2FE96C9E-225C-4A30-B416-2DB751189E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7" authorId="0" shapeId="0" xr:uid="{2AAEFB1B-D969-4208-9715-C3B418F247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48" authorId="0" shapeId="0" xr:uid="{7D06B475-E974-44B4-9ED5-4848B502BD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8" authorId="0" shapeId="0" xr:uid="{CB27C5D9-2598-4849-9A5C-54AF8EC5FB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8" authorId="0" shapeId="0" xr:uid="{366F2F2E-33EA-4311-91F3-44C46AB288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8" authorId="0" shapeId="0" xr:uid="{7E3E0142-7C04-49B6-978F-BE10AE15B4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8" authorId="0" shapeId="0" xr:uid="{701C02B9-34CA-4059-9FF9-F0538CF9AD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8" authorId="0" shapeId="0" xr:uid="{679E2942-1C62-4D6A-B15E-D595041141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8" authorId="0" shapeId="0" xr:uid="{9A793951-76FF-41BD-BE39-1B1E714B5E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8" authorId="0" shapeId="0" xr:uid="{0FA8DAB4-5B53-4BD3-A576-EDDF58DC30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8" authorId="0" shapeId="0" xr:uid="{3BEB1FE3-D71B-4ACD-9A17-152361A0A1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8" authorId="0" shapeId="0" xr:uid="{3BFD75BC-2AE8-4292-9E9A-C90ADC7FE6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8" authorId="0" shapeId="0" xr:uid="{A588650C-025D-4A7A-A347-BB37D91CF8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48" authorId="0" shapeId="0" xr:uid="{1F9105D7-5517-41B1-97D5-603A9E3C0C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48" authorId="0" shapeId="0" xr:uid="{34B07B55-B3A2-465B-B0F4-CFF426B601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8" authorId="0" shapeId="0" xr:uid="{7DA1243A-CFB8-41B7-9E52-F06184DB89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48" authorId="0" shapeId="0" xr:uid="{F334AE9E-1C82-449A-BD90-68634EEEF7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48" authorId="0" shapeId="0" xr:uid="{AE5A73E1-29F7-4D06-831D-264E270A01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8" authorId="0" shapeId="0" xr:uid="{27B8B98D-6FE1-410F-82F4-04A996BAE0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8" authorId="0" shapeId="0" xr:uid="{0CFF4106-6F52-4337-8197-2A827DA233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48" authorId="0" shapeId="0" xr:uid="{8818717F-572E-4335-86AA-01C81F3C98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8" authorId="0" shapeId="0" xr:uid="{54AE9809-180E-4E61-A28F-1E38B0169A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48" authorId="0" shapeId="0" xr:uid="{12DCEC16-9313-449B-B8BC-3CEB8E9DEC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8" authorId="0" shapeId="0" xr:uid="{30B10778-48C6-4B49-8CC5-F41FFEA8DA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48" authorId="0" shapeId="0" xr:uid="{121638F0-1834-4D9C-A33E-35C37E9424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48" authorId="0" shapeId="0" xr:uid="{07A0C72C-65B6-4691-89BA-8D12C60322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8" authorId="0" shapeId="0" xr:uid="{7C080EF3-C718-4005-A0EF-0EA125CD97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48" authorId="0" shapeId="0" xr:uid="{EDC6171B-52D7-4555-99F1-75799024BC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48" authorId="0" shapeId="0" xr:uid="{9DF83D7B-C04A-43B5-AACB-EEF391072D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48" authorId="0" shapeId="0" xr:uid="{73ED22B8-9478-423C-B147-E8A84F381A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8" authorId="0" shapeId="0" xr:uid="{33AD10A5-B1B4-4261-9C90-F24650A8C4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8" authorId="0" shapeId="0" xr:uid="{B7FDE0FE-BA9C-4FCC-BFF9-CB455A491A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48" authorId="0" shapeId="0" xr:uid="{9C2E43FC-4391-4466-8D31-88F98149AB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48" authorId="0" shapeId="0" xr:uid="{3A6A77C0-A17F-4E99-B8D7-0AC1A7DE93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48" authorId="0" shapeId="0" xr:uid="{EDB74098-E9D2-43AA-843D-8290F34E55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48" authorId="0" shapeId="0" xr:uid="{66C07184-651F-401E-9CE3-71EBBA3DC7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48" authorId="0" shapeId="0" xr:uid="{EE0E7707-B500-4666-AD83-2C1FD89F6F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8" authorId="0" shapeId="0" xr:uid="{A3FF5E43-4761-4953-8A39-5856D8D494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48" authorId="0" shapeId="0" xr:uid="{51E7B880-0E4A-4255-807A-5FF821CFD7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8" authorId="0" shapeId="0" xr:uid="{97EBB4AE-1E4D-4961-AC29-5661AFFF1B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48" authorId="0" shapeId="0" xr:uid="{9485D263-1D0F-4E93-A45A-1981045479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48" authorId="0" shapeId="0" xr:uid="{695325FD-6886-4354-AC29-58B68B2BA3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48" authorId="0" shapeId="0" xr:uid="{EBA22C15-B454-44E6-BB4F-506C92D002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48" authorId="0" shapeId="0" xr:uid="{C84D96A8-8B0D-41A6-BF0B-5683297460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48" authorId="0" shapeId="0" xr:uid="{E23A674D-B8CB-4315-A84D-DC2ADB7B24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8" authorId="0" shapeId="0" xr:uid="{FC627399-372B-43EA-863A-FC60B8889A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8" authorId="0" shapeId="0" xr:uid="{E0F7BB87-E9C3-4A1D-B177-ACB97AC751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48" authorId="0" shapeId="0" xr:uid="{65B1E11C-C2C3-4553-9E72-21C78C7B0E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48" authorId="0" shapeId="0" xr:uid="{77982564-1310-4CD3-9CFF-CBAA8B83D9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8" authorId="0" shapeId="0" xr:uid="{82F730C2-5368-4EC9-8D32-0324D64715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48" authorId="0" shapeId="0" xr:uid="{F5338235-E283-4B43-A3CB-33D6708C6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48" authorId="0" shapeId="0" xr:uid="{66CC8041-1E06-4C74-909A-F3B8B1A744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48" authorId="0" shapeId="0" xr:uid="{E9E06E0D-8722-4EE1-B90F-A6941D91F9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48" authorId="0" shapeId="0" xr:uid="{49CA0286-6D88-4E25-A4DF-F72D58E74D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48" authorId="0" shapeId="0" xr:uid="{1290A04B-CB61-45AC-BF3B-712DDAA572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48" authorId="0" shapeId="0" xr:uid="{A8E94B46-90C9-44E7-A53B-E5C6D470D6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8" authorId="0" shapeId="0" xr:uid="{5F79CD38-3F8D-4381-BA3A-E15A46F567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8" authorId="0" shapeId="0" xr:uid="{FA06D7FA-2FD1-4768-835B-91D79C2142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8" authorId="0" shapeId="0" xr:uid="{2BAB9F8F-2220-45C2-87E6-CF10D15810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8" authorId="0" shapeId="0" xr:uid="{621CAD88-0374-437E-B542-006B6032D1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48" authorId="0" shapeId="0" xr:uid="{498066FF-F118-47DB-95CF-72E6181C16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8" authorId="0" shapeId="0" xr:uid="{3D1617D5-0377-46F5-97DA-26020D6A69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48" authorId="0" shapeId="0" xr:uid="{481F1611-8061-4D63-A81A-61916D4259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48" authorId="0" shapeId="0" xr:uid="{2B9DC9EB-A8E4-4AD7-80D5-57729ABB9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48" authorId="0" shapeId="0" xr:uid="{D54FA14E-2457-45D5-864E-0B6C4869E6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48" authorId="0" shapeId="0" xr:uid="{AA817102-FA18-46B6-BCB5-E99D1BC30E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8" authorId="0" shapeId="0" xr:uid="{8D1BE31E-816C-44B6-BF5C-A849996213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48" authorId="0" shapeId="0" xr:uid="{64F34083-A707-4EBD-BE57-D3EAB6DC2F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8" authorId="0" shapeId="0" xr:uid="{04F2CEC5-8AB1-4445-9AC6-B8A51A4E38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8" authorId="0" shapeId="0" xr:uid="{7BDD2FC1-287B-4903-9C74-FDDBF32E36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8" authorId="0" shapeId="0" xr:uid="{77EA3287-965A-48E9-B7C4-791589873F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8" authorId="0" shapeId="0" xr:uid="{968D85C7-4CD4-4D36-9C34-D553F60772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48" authorId="0" shapeId="0" xr:uid="{2B067AFB-2085-4BC9-BC43-1C64EC311C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48" authorId="0" shapeId="0" xr:uid="{DA58EA30-3CD8-4663-8F9F-DAB8902FE5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48" authorId="0" shapeId="0" xr:uid="{CE2404C1-92EA-486A-A074-15936DD0F3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48" authorId="0" shapeId="0" xr:uid="{5C882404-1547-4451-B21B-1B2B1DA59C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8" authorId="0" shapeId="0" xr:uid="{C7A7A288-92B3-4FBA-A35B-43B1DCB986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48" authorId="0" shapeId="0" xr:uid="{59BFF564-F85E-43B1-B3E0-A2566B7B12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8" authorId="0" shapeId="0" xr:uid="{EA0E83E4-4238-416D-90F6-8E774F2DEC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8" authorId="0" shapeId="0" xr:uid="{FA928DA0-833D-44C4-8BFA-0ED17E677B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8" authorId="0" shapeId="0" xr:uid="{B376D67F-EB1B-4ADA-A281-8A6F0C86AD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8" authorId="0" shapeId="0" xr:uid="{50EE9C93-B8C9-4389-8463-EA53EA48BC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48" authorId="0" shapeId="0" xr:uid="{EFCD487E-2A6B-4870-9D3E-F3448E1B33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8" authorId="0" shapeId="0" xr:uid="{C33C2649-4386-4ED4-988B-851964DC02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8" authorId="0" shapeId="0" xr:uid="{24AFAB09-BA8B-4D77-995C-67C041FEAF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48" authorId="0" shapeId="0" xr:uid="{B95A817B-1394-482C-81D0-E851C79519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48" authorId="0" shapeId="0" xr:uid="{4B6AB1E7-F7D8-4572-811C-C5112CCD4C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48" authorId="0" shapeId="0" xr:uid="{D8625BED-268F-471D-87D8-6E3024D1B0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8" authorId="0" shapeId="0" xr:uid="{CCE71C67-60FC-4607-A4FC-FEB07CDB81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8" authorId="0" shapeId="0" xr:uid="{B785E3CA-AF2E-4596-A070-9504B8F308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48" authorId="0" shapeId="0" xr:uid="{FE95BC4B-4DCB-4A1B-B95F-78A177DC33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48" authorId="0" shapeId="0" xr:uid="{82E176AD-C8DF-4A94-99F8-559124AE7D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48" authorId="0" shapeId="0" xr:uid="{BF7407D2-318F-4014-824D-2A0CCC46A1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8" authorId="0" shapeId="0" xr:uid="{D4319632-522F-4E90-A378-6D62F7E0D9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48" authorId="0" shapeId="0" xr:uid="{12188DF5-1680-4F60-ACD5-B55E85DB20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8" authorId="0" shapeId="0" xr:uid="{860AF99B-0F97-4BCA-840C-419B22DE55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48" authorId="0" shapeId="0" xr:uid="{276B3747-52F2-44C9-8183-BC7CE1B97C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48" authorId="0" shapeId="0" xr:uid="{DCD43FF3-84D0-47CC-8458-1E542EB81F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48" authorId="0" shapeId="0" xr:uid="{EC847171-2446-4640-957F-779BB125BF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8" authorId="0" shapeId="0" xr:uid="{D022EF78-0441-4804-B162-85EB829BB9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48" authorId="0" shapeId="0" xr:uid="{7B616948-ECBB-40C9-B5A6-E708C876E1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8" authorId="0" shapeId="0" xr:uid="{F7E0A556-961E-4A71-BE6C-1B749092F2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48" authorId="0" shapeId="0" xr:uid="{42DE2B7A-579B-4F36-A0AC-6A6EF3B619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48" authorId="0" shapeId="0" xr:uid="{B898DD8C-7A49-48C9-896A-0A8BE17119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48" authorId="0" shapeId="0" xr:uid="{7D364088-F234-469B-B5B4-74A72D1557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8" authorId="0" shapeId="0" xr:uid="{79826137-22EA-4951-BA9A-9878F0DD35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48" authorId="0" shapeId="0" xr:uid="{F735F83F-E2FD-4010-A24B-C1A3019470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48" authorId="0" shapeId="0" xr:uid="{96C44C44-8D6F-4DFC-969A-C384F89127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48" authorId="0" shapeId="0" xr:uid="{51F132C6-CECB-47C4-BAAD-D060EFC5F1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48" authorId="0" shapeId="0" xr:uid="{1818E8BE-5A70-4CC7-9916-B7A8931509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48" authorId="0" shapeId="0" xr:uid="{C5DBB3E3-0458-4867-A8E9-43B40FA04E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8" authorId="0" shapeId="0" xr:uid="{6272A873-69E1-48E9-8014-68CF072E10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48" authorId="0" shapeId="0" xr:uid="{C9337C20-6DB9-4D4A-AA8E-6E96A6175B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8" authorId="0" shapeId="0" xr:uid="{157DD583-C693-4F57-9F42-BA0D7B7E87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48" authorId="0" shapeId="0" xr:uid="{A779C305-3845-4535-821A-76517145A3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48" authorId="0" shapeId="0" xr:uid="{4A91D44C-3086-4E0F-A31B-861B519DCD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8" authorId="0" shapeId="0" xr:uid="{39C8244C-61F4-4845-96DA-0245A0E05D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48" authorId="0" shapeId="0" xr:uid="{2DAAD780-71C4-47F3-9092-A3A5C80DF0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48" authorId="0" shapeId="0" xr:uid="{6BDCCB45-30C7-4943-A5B0-1504AD31E7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8" authorId="0" shapeId="0" xr:uid="{036FA230-3B96-45FC-AB5B-8B770017D5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48" authorId="0" shapeId="0" xr:uid="{EBC4A93C-D9E6-4116-97AD-DC2DA39214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48" authorId="0" shapeId="0" xr:uid="{CAE76F88-E027-415D-B921-D3C2A42AD8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48" authorId="0" shapeId="0" xr:uid="{765274B0-F80D-45B0-994A-846A5408E1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8" authorId="0" shapeId="0" xr:uid="{B3AB94F9-F87A-4360-97C2-EEED62D2CD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48" authorId="0" shapeId="0" xr:uid="{3D695CAB-A480-4867-A6C8-B8ADFA6E8B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48" authorId="0" shapeId="0" xr:uid="{C4F95DC2-D199-4ACC-A267-F5A6C12218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48" authorId="0" shapeId="0" xr:uid="{1E41A23A-3C74-44C9-8E43-AB585EA8D0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48" authorId="0" shapeId="0" xr:uid="{2CDB71A4-B84F-4CB0-8756-2D8E6FE348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8" authorId="0" shapeId="0" xr:uid="{970E3D3B-816B-46FC-9573-167FAA1C9E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48" authorId="0" shapeId="0" xr:uid="{81B5B3D1-A56A-43D3-A035-A642EB12B6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8" authorId="0" shapeId="0" xr:uid="{F349C225-5E38-4568-A054-7F87F3757F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48" authorId="0" shapeId="0" xr:uid="{726CD4CD-4CBC-4120-A64C-D7B83C8C0E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48" authorId="0" shapeId="0" xr:uid="{B851F794-2BF4-41E8-979F-6FEA53467E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49" authorId="0" shapeId="0" xr:uid="{F57BEF9D-53C5-4176-9DE5-00C9C592B4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49" authorId="0" shapeId="0" xr:uid="{F88C6079-AE90-4311-975E-56F9917DB1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9" authorId="0" shapeId="0" xr:uid="{B8BEABAA-DFDB-4703-976D-2BE052813C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9" authorId="0" shapeId="0" xr:uid="{6F7DF232-1DF6-4681-8289-61084AF00E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49" authorId="0" shapeId="0" xr:uid="{8855AD8A-78BF-4A79-806B-71C3DAD3E1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9" authorId="0" shapeId="0" xr:uid="{ADCC1E46-1980-461A-8C8F-508E5AC525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9" authorId="0" shapeId="0" xr:uid="{C597AC95-9764-470A-952F-7549F226E3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9" authorId="0" shapeId="0" xr:uid="{CA8C3D28-4B5A-4E3A-A3E3-0BAEAD4886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9" authorId="0" shapeId="0" xr:uid="{612C784D-AFCD-4E46-AB7C-B5DD4DC31A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49" authorId="0" shapeId="0" xr:uid="{F3665085-2917-4F65-B0ED-08783A3566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49" authorId="0" shapeId="0" xr:uid="{C0CE37A1-6A5E-4EAF-B555-C5C2A8C1D0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49" authorId="0" shapeId="0" xr:uid="{E11D0EC5-243E-4F79-BCAB-A07076215A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49" authorId="0" shapeId="0" xr:uid="{D2124A92-3791-4DE8-B39B-CF8EFF87C3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49" authorId="0" shapeId="0" xr:uid="{DB7DC4CC-C269-4B3D-8202-68E1F7E1B0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49" authorId="0" shapeId="0" xr:uid="{75AFBAF8-4970-439B-8C1B-AB854833DB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49" authorId="0" shapeId="0" xr:uid="{02C3C30F-2807-4FEF-97DE-E5880473BA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49" authorId="0" shapeId="0" xr:uid="{0418DCEE-6D7E-4A02-9B9B-C41D73CEA7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49" authorId="0" shapeId="0" xr:uid="{11DD37FB-48FF-4D8D-8A86-D91B508002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49" authorId="0" shapeId="0" xr:uid="{F0A485BD-7B17-4D85-8CB0-A9C7ED70B7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49" authorId="0" shapeId="0" xr:uid="{EA1F5AFE-540A-46D1-BC05-CABFFCE6F4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49" authorId="0" shapeId="0" xr:uid="{EE7F7150-65B3-414D-BA45-225A41824A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49" authorId="0" shapeId="0" xr:uid="{9F55EB70-C067-47AA-9A41-E1E6C5D937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49" authorId="0" shapeId="0" xr:uid="{662F6128-08A9-41A9-BCD5-0CF17CEAEC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49" authorId="0" shapeId="0" xr:uid="{CB5AE9BB-F7AF-4503-A970-EB593767B4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49" authorId="0" shapeId="0" xr:uid="{D54F5783-E315-4B9F-A368-8A7DA3D12A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49" authorId="0" shapeId="0" xr:uid="{3C3CA119-6B29-4EDB-8813-3DB8778AAD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49" authorId="0" shapeId="0" xr:uid="{F56C6E42-3185-4B6A-BC40-08DF07FD29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49" authorId="0" shapeId="0" xr:uid="{DD9593C0-3E49-4274-A93C-3E057D7BA2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49" authorId="0" shapeId="0" xr:uid="{0D9349DF-AD51-40C9-AEAB-9AF92EBFA1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49" authorId="0" shapeId="0" xr:uid="{D3F6AF0D-D18F-428B-BBD1-6D4F80407F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49" authorId="0" shapeId="0" xr:uid="{679A8091-602F-4BAD-8C61-0E52096C8D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49" authorId="0" shapeId="0" xr:uid="{A1219BE7-778C-4C64-B1E7-248C7485BD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49" authorId="0" shapeId="0" xr:uid="{6E7316BD-54CA-4170-87DD-06B2CD4924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49" authorId="0" shapeId="0" xr:uid="{959B0753-4D54-4DFC-BE6A-EF884689B9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49" authorId="0" shapeId="0" xr:uid="{27F89B09-F2CC-452A-9707-59DBE1FD92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49" authorId="0" shapeId="0" xr:uid="{418B742B-DE5A-4918-AA83-BEAD2451BF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49" authorId="0" shapeId="0" xr:uid="{C1C4E787-574E-4EB3-8752-23FB1BA59F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49" authorId="0" shapeId="0" xr:uid="{6205CA1E-2842-4123-BB64-713397FEF2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49" authorId="0" shapeId="0" xr:uid="{FC1DC70B-097F-44AD-AC93-4947062297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49" authorId="0" shapeId="0" xr:uid="{7C139E05-D8CB-4813-BC58-A862E4D91E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49" authorId="0" shapeId="0" xr:uid="{45E91408-9EEB-4533-8875-6B7FF8AB7A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49" authorId="0" shapeId="0" xr:uid="{D4B8D6C7-415D-4779-8B10-40E1F3F4DE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49" authorId="0" shapeId="0" xr:uid="{84463F33-B8C1-45BD-97D3-D8DBB8BECB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49" authorId="0" shapeId="0" xr:uid="{DD13F010-D4DA-460C-8F29-1D519A2090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49" authorId="0" shapeId="0" xr:uid="{FB5B8612-8E97-4BB5-8227-38624A7408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49" authorId="0" shapeId="0" xr:uid="{1F66B325-D435-47A3-BE92-FA701C322E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49" authorId="0" shapeId="0" xr:uid="{2C646DB7-6189-4A55-B33D-EA2617FA4D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49" authorId="0" shapeId="0" xr:uid="{AFE019C7-0B2E-438B-A6D4-F9D7FAE6C1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49" authorId="0" shapeId="0" xr:uid="{30DD98CF-7C72-4523-A05D-351B88FC9D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49" authorId="0" shapeId="0" xr:uid="{40D3B06D-75EC-408C-84B9-7F35A87291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49" authorId="0" shapeId="0" xr:uid="{56A62427-D0A2-452F-B14B-C3A9A664AB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49" authorId="0" shapeId="0" xr:uid="{EBB615BC-491F-43D3-85D2-49FA009AA7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49" authorId="0" shapeId="0" xr:uid="{A2CC6ADB-F950-44E4-A295-68A57152D7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49" authorId="0" shapeId="0" xr:uid="{ABB5FC35-73EC-42D7-ABEA-A5D63BE6AA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49" authorId="0" shapeId="0" xr:uid="{34BB3354-C242-4BE3-B72D-9F0B497E86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49" authorId="0" shapeId="0" xr:uid="{5E07D141-9541-4D89-A18A-6BD2D45C8F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49" authorId="0" shapeId="0" xr:uid="{D78B3867-705A-4839-858C-E32F850E2C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49" authorId="0" shapeId="0" xr:uid="{94795215-EB40-49B7-BA93-B8675284AB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49" authorId="0" shapeId="0" xr:uid="{F948AEB2-5E69-453A-A1F4-45E901B668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49" authorId="0" shapeId="0" xr:uid="{36CC1061-EFB7-4003-865B-25971A7F85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49" authorId="0" shapeId="0" xr:uid="{691C6709-3147-4F35-B317-0F23340D2D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49" authorId="0" shapeId="0" xr:uid="{0C05A902-DD12-4538-B5A9-53B4534FE7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49" authorId="0" shapeId="0" xr:uid="{CE737907-4BB2-4B3A-A692-419023B87A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49" authorId="0" shapeId="0" xr:uid="{6B0E7445-B01E-4666-87D5-CA856B8EED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49" authorId="0" shapeId="0" xr:uid="{82F6198F-212F-4C85-B829-64AF911DBA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49" authorId="0" shapeId="0" xr:uid="{7FF63EC1-0F8F-40AB-B31E-9FBDCA06B3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49" authorId="0" shapeId="0" xr:uid="{E1057E6F-2CCB-40A5-9673-09D2A181BF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49" authorId="0" shapeId="0" xr:uid="{A74E63DD-3BE7-459F-8983-876ACF0FBE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49" authorId="0" shapeId="0" xr:uid="{38138A9F-5C6D-4E05-B131-50BEE655A2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49" authorId="0" shapeId="0" xr:uid="{4BE2F12D-CCD6-471D-9B58-CDD3DAA86C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49" authorId="0" shapeId="0" xr:uid="{38A0E597-95F4-46D8-BBD6-9464741BEE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49" authorId="0" shapeId="0" xr:uid="{F8331124-C34E-4643-8D51-D85825A4DF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49" authorId="0" shapeId="0" xr:uid="{5B716EF5-3A19-408B-9975-1C874065C8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49" authorId="0" shapeId="0" xr:uid="{C18DC64F-E308-476B-B53D-FABBE0C28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49" authorId="0" shapeId="0" xr:uid="{B486A9CD-EE25-4528-BC41-41DA72B280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49" authorId="0" shapeId="0" xr:uid="{3F79BA52-F1EB-4629-B9BA-C0713BDB63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49" authorId="0" shapeId="0" xr:uid="{73E6F3F8-BF73-4ED0-8349-9752DDB4A0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49" authorId="0" shapeId="0" xr:uid="{EBAF418C-DE75-4402-8B96-A6819351F6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49" authorId="0" shapeId="0" xr:uid="{27802D78-0E54-4D73-B878-8B1C46B914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49" authorId="0" shapeId="0" xr:uid="{C3D4D304-C0E4-4045-B608-D9F79AAD7B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49" authorId="0" shapeId="0" xr:uid="{6C68BC61-2C4C-42EB-9A0D-CB92B7FCD7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49" authorId="0" shapeId="0" xr:uid="{7859B2F7-B8C2-4A32-8621-03027AE07B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49" authorId="0" shapeId="0" xr:uid="{4E1CDDE8-0353-4077-800B-A2F423BD12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49" authorId="0" shapeId="0" xr:uid="{984E811F-F274-469B-94D3-731DE6AF60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49" authorId="0" shapeId="0" xr:uid="{07BA494D-E7A7-4235-BE4B-201AD52705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49" authorId="0" shapeId="0" xr:uid="{290A5452-F881-4727-A4D0-8C71FA49C7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49" authorId="0" shapeId="0" xr:uid="{A23C9C1F-2881-45D7-BB42-AE99199DCC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49" authorId="0" shapeId="0" xr:uid="{72A17438-713A-4AEC-8F08-8F51B67A78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49" authorId="0" shapeId="0" xr:uid="{5D054916-3A2C-43D3-9D61-74470C7960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49" authorId="0" shapeId="0" xr:uid="{0CCE6003-15AF-43B4-85F9-1859544598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49" authorId="0" shapeId="0" xr:uid="{1980E244-9ECF-4523-AC40-AF82E8E0B8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49" authorId="0" shapeId="0" xr:uid="{537903C3-21DD-414E-8C8C-9EB539BD03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49" authorId="0" shapeId="0" xr:uid="{36528F76-3E83-4380-B18F-EF88907917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49" authorId="0" shapeId="0" xr:uid="{FADABEF4-0A7E-4316-B3FF-1CB92DDD42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49" authorId="0" shapeId="0" xr:uid="{F26E8CE4-71BD-461E-9E52-169512DD92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49" authorId="0" shapeId="0" xr:uid="{A56A9B9A-A528-4499-A976-7917E97EA4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49" authorId="0" shapeId="0" xr:uid="{F306DD75-6C69-43F8-9765-D3D4BC35C4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49" authorId="0" shapeId="0" xr:uid="{7B891040-959F-42EC-8FE5-F47CBEB571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49" authorId="0" shapeId="0" xr:uid="{33145367-9CD4-412E-9519-34293C5EF1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49" authorId="0" shapeId="0" xr:uid="{0227A845-3689-4493-9BC9-E6ABE7620E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49" authorId="0" shapeId="0" xr:uid="{01320F59-020A-43AF-A699-8D19606EAA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49" authorId="0" shapeId="0" xr:uid="{7EF71CAE-ECFA-48C9-BB38-5A4C4C4418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49" authorId="0" shapeId="0" xr:uid="{182586C8-DB0C-4720-ADE1-B85A032D9C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49" authorId="0" shapeId="0" xr:uid="{54885635-837E-4725-BED8-BE03F5E437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49" authorId="0" shapeId="0" xr:uid="{594462B1-6F92-4C18-B3A2-0F71705D40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49" authorId="0" shapeId="0" xr:uid="{08804D07-2CA7-4C4A-93F2-A8BA4F6D07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49" authorId="0" shapeId="0" xr:uid="{3932998F-76BB-4EA4-B9AA-BF4691B9B7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49" authorId="0" shapeId="0" xr:uid="{EA8389BE-A0EC-4FAA-82DA-F162F9F03C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49" authorId="0" shapeId="0" xr:uid="{8E2182D4-1164-4272-B435-B76CF7550E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49" authorId="0" shapeId="0" xr:uid="{3F11D163-7419-4A45-A42D-3CD036AE00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49" authorId="0" shapeId="0" xr:uid="{056D89F1-44FC-4EDF-883C-3AE4424FE9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49" authorId="0" shapeId="0" xr:uid="{3AB1E651-410A-47E9-A00F-E3EFC94B83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49" authorId="0" shapeId="0" xr:uid="{5523B618-E9C5-496E-9D92-2AADB52CC6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49" authorId="0" shapeId="0" xr:uid="{48E43B17-7562-446C-A99E-EC82B93D17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49" authorId="0" shapeId="0" xr:uid="{E5F8A83C-5CAE-4218-816F-5B65105BE6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49" authorId="0" shapeId="0" xr:uid="{8A838389-53F5-4276-95EE-14D3386AC5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49" authorId="0" shapeId="0" xr:uid="{CAB634F8-BBA8-49A3-B9FD-957D5B9A1D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49" authorId="0" shapeId="0" xr:uid="{619EBBF5-79C7-4A8F-9C08-3A7D20D155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49" authorId="0" shapeId="0" xr:uid="{C4D276A5-9D52-4AEE-9AA9-2E5C6AAC53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49" authorId="0" shapeId="0" xr:uid="{7C447B35-027B-4CB6-A335-655886149E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49" authorId="0" shapeId="0" xr:uid="{66552F6D-C1C6-4485-B40B-C89C76EAF0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49" authorId="0" shapeId="0" xr:uid="{A180E745-8CB1-42FC-8364-9D182E18F8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49" authorId="0" shapeId="0" xr:uid="{B2494802-908E-4A89-91F1-8B040040B8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49" authorId="0" shapeId="0" xr:uid="{38BE7E04-01BB-4CB7-9398-0557C91833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49" authorId="0" shapeId="0" xr:uid="{D8272DEB-E119-409A-9F25-EACD09C254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49" authorId="0" shapeId="0" xr:uid="{E71EBFB4-E999-45C1-A678-F94C5DB764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49" authorId="0" shapeId="0" xr:uid="{7B857445-24B6-4382-A2E7-1EAA7C307C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49" authorId="0" shapeId="0" xr:uid="{275C0752-A428-4606-A4A7-236B203786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49" authorId="0" shapeId="0" xr:uid="{355A634A-02F4-4B7A-BB67-AD273F8665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49" authorId="0" shapeId="0" xr:uid="{32C176DF-8D3B-4355-A70B-5B88E86883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49" authorId="0" shapeId="0" xr:uid="{37F2B1C4-919F-4D38-80FD-F289C844AD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49" authorId="0" shapeId="0" xr:uid="{B8297105-9183-4B51-A271-FDA1EEFD2E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0" authorId="0" shapeId="0" xr:uid="{780636DF-34B0-46B6-B4AF-6CC622D0A0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0" authorId="0" shapeId="0" xr:uid="{16CC9F7A-B5C0-4DC2-AC87-564CA0B4C7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0" authorId="0" shapeId="0" xr:uid="{9170D07F-7911-4BC8-BE8A-48C67A053C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0" authorId="0" shapeId="0" xr:uid="{4FB5BCDD-796E-47EF-A846-335E9D269A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0" authorId="0" shapeId="0" xr:uid="{F4654B77-06A7-4576-A65E-6B45D8C29B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50" authorId="0" shapeId="0" xr:uid="{BFD94FAA-36CE-4F4E-9764-D5B6CCC8CB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0" authorId="0" shapeId="0" xr:uid="{B11CD6B5-3CA3-4EB8-B686-22B7C15622E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0" authorId="0" shapeId="0" xr:uid="{C863CD81-A444-4EE4-82FD-AC61F47C98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0" authorId="0" shapeId="0" xr:uid="{FBDF319F-7D3D-422D-AA33-A62CCCAD4C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0" authorId="0" shapeId="0" xr:uid="{98089BD8-EE27-4B7D-B0FC-01CE28F2F2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50" authorId="0" shapeId="0" xr:uid="{F8226972-16AC-413E-93D1-52056BEF2C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0" authorId="0" shapeId="0" xr:uid="{41349A4F-ACFD-4E19-8366-73D9C61858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0" authorId="0" shapeId="0" xr:uid="{46A4BE73-EC4E-40D5-A636-F7572E6913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50" authorId="0" shapeId="0" xr:uid="{3FB87E54-8D56-49AC-9951-2365F8F132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0" authorId="0" shapeId="0" xr:uid="{2C323F79-BA32-4FC7-AAA8-050C83F3A3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0" authorId="0" shapeId="0" xr:uid="{07CA95A3-FEFA-435D-B715-CA0C65F8A4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0" authorId="0" shapeId="0" xr:uid="{4EE58FFB-68FE-4BCE-B128-475ED779BB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0" authorId="0" shapeId="0" xr:uid="{9F0BDBBB-BD65-4E16-81C5-6271AC0479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0" authorId="0" shapeId="0" xr:uid="{605BF005-A238-4445-9755-696EB16489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0" authorId="0" shapeId="0" xr:uid="{8A3FD77E-BB51-4B86-BD62-41CBEA1A67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0" authorId="0" shapeId="0" xr:uid="{6FEB6EF3-8F07-419C-A9D1-4712BB4F81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0" authorId="0" shapeId="0" xr:uid="{323AD6AC-B0C2-4974-9FBA-E2081614A4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0" authorId="0" shapeId="0" xr:uid="{8239538F-C9F8-4FE9-BAEE-78D7A4DE10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50" authorId="0" shapeId="0" xr:uid="{9465CB37-2993-4CC5-9FB8-88DD40EDCB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0" authorId="0" shapeId="0" xr:uid="{0A804D9C-A6CF-4CA0-A1B8-5903D9F878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0" authorId="0" shapeId="0" xr:uid="{9C95BE64-7E40-4D48-BD98-AE17B6FB22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0" authorId="0" shapeId="0" xr:uid="{3B55A9E7-8DA3-4D69-ABCA-DEA6945E7D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50" authorId="0" shapeId="0" xr:uid="{11FFCF4E-6EF0-4661-BE7E-101AF0754B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50" authorId="0" shapeId="0" xr:uid="{E678849E-3741-4E5D-B251-B42A1FF86C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0" authorId="0" shapeId="0" xr:uid="{B570BDAE-3F9E-4E1B-A423-2DABBC60C5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0" authorId="0" shapeId="0" xr:uid="{339B47B9-CF8E-4D5C-9055-E9F526EF0F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0" authorId="0" shapeId="0" xr:uid="{CB2B08AC-85BF-4E3A-82B6-2F52900140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0" authorId="0" shapeId="0" xr:uid="{AD67E55B-9C4D-4E36-B2A4-F3C186BDFC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50" authorId="0" shapeId="0" xr:uid="{0DC6DE21-AAA5-4510-8114-84C6999387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50" authorId="0" shapeId="0" xr:uid="{0499C956-CE3F-4127-A305-930A1BE666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0" authorId="0" shapeId="0" xr:uid="{4248CBB6-F28B-490E-BF33-C2C285250B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0" authorId="0" shapeId="0" xr:uid="{EC513316-D55B-435C-90C8-ACAF8B588E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50" authorId="0" shapeId="0" xr:uid="{792CEA64-FB32-4A27-A4DC-920B1B5920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0" authorId="0" shapeId="0" xr:uid="{0F1E9F3B-9006-48AD-B9DC-6B34AE66DD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0" authorId="0" shapeId="0" xr:uid="{1C226126-E822-4E5E-A197-C631620219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0" authorId="0" shapeId="0" xr:uid="{BD430412-6D15-4107-8659-17E50D41FC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0" authorId="0" shapeId="0" xr:uid="{A4816D87-B1DB-4B03-A8D8-0867642D7E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50" authorId="0" shapeId="0" xr:uid="{AE2BA1FE-92AD-4A70-B2A1-1F904A629C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0" authorId="0" shapeId="0" xr:uid="{2D1B9469-4292-4C20-9E1F-9CA11993B4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0" authorId="0" shapeId="0" xr:uid="{2919CA95-D9BC-4A6A-BC21-4E115CBB19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0" authorId="0" shapeId="0" xr:uid="{9059888B-1222-45D0-9E4F-5C05F6744E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50" authorId="0" shapeId="0" xr:uid="{F2238302-7D36-4BF4-BD33-CC61D40177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50" authorId="0" shapeId="0" xr:uid="{14FD9550-569A-473D-B875-0EB3B172D9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0" authorId="0" shapeId="0" xr:uid="{AC5CBB1A-8980-437F-9205-315B87FB7F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0" authorId="0" shapeId="0" xr:uid="{274D9526-EB88-44DE-8789-E21693A3B6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50" authorId="0" shapeId="0" xr:uid="{3F97C53A-AE8B-4E14-AFF1-73E1926ACE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50" authorId="0" shapeId="0" xr:uid="{8236099F-DD0C-4CF9-B3DD-717D7E4068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0" authorId="0" shapeId="0" xr:uid="{565586BF-7C66-4DAD-8B01-04D5E24E88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0" authorId="0" shapeId="0" xr:uid="{30422EAC-89C3-4A39-A64B-E00AD06C9C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0" authorId="0" shapeId="0" xr:uid="{B519CF6D-0D29-4AA2-AB5F-0F75B0ED5E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0" authorId="0" shapeId="0" xr:uid="{C348E90D-397F-4B44-B874-184B69D557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0" authorId="0" shapeId="0" xr:uid="{9A7A8115-0964-4B19-95A0-F1345ACCE2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0" authorId="0" shapeId="0" xr:uid="{70583BDF-A0E6-42BF-9C26-DAC523888E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0" authorId="0" shapeId="0" xr:uid="{6EBCC8DB-0BD9-4F1C-94D3-BB062E10F8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0" authorId="0" shapeId="0" xr:uid="{249A5775-5405-46A6-8141-CF3597D66B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50" authorId="0" shapeId="0" xr:uid="{DD7F2C37-B2ED-44AD-8A8F-DBDD118852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0" authorId="0" shapeId="0" xr:uid="{2CBBD780-C98E-4872-89C8-0257500DEB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0" authorId="0" shapeId="0" xr:uid="{C382C919-4985-4702-99E9-23CE5035A8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0" authorId="0" shapeId="0" xr:uid="{09DB9A7F-A4A3-44AC-8467-42D439CCBA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0" authorId="0" shapeId="0" xr:uid="{0C038F50-CD47-4EC0-9A5C-920C7EFA0C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0" authorId="0" shapeId="0" xr:uid="{363C0274-83E6-42BE-9EF5-A4CB59ECB8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50" authorId="0" shapeId="0" xr:uid="{C3431439-3437-4989-9C2D-2E180FA730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0" authorId="0" shapeId="0" xr:uid="{C909E452-2385-4E90-9137-B251E29333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0" authorId="0" shapeId="0" xr:uid="{EA050847-6635-469F-A434-655A986623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50" authorId="0" shapeId="0" xr:uid="{F3454DB7-7962-42B7-BE4D-8189D9100B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50" authorId="0" shapeId="0" xr:uid="{146EF654-4183-4FEB-8771-C82ED733D7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0" authorId="0" shapeId="0" xr:uid="{ECBB53DA-0354-4320-9A7C-F950A93F03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50" authorId="0" shapeId="0" xr:uid="{779616F5-75B7-4CDF-BEBE-373BD81926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0" authorId="0" shapeId="0" xr:uid="{589BD787-B091-46EA-9B75-F4F7BBF1A9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0" authorId="0" shapeId="0" xr:uid="{BF8DEDC8-3482-45B3-ABF0-E8127CF4F5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0" authorId="0" shapeId="0" xr:uid="{879E40FC-CE61-42FC-8168-04BB4CF5E3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0" authorId="0" shapeId="0" xr:uid="{D291217C-B722-4F57-B738-F22F645A3B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0" authorId="0" shapeId="0" xr:uid="{DAF92CAA-7FF1-4C8E-B663-9F3839EC29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0" authorId="0" shapeId="0" xr:uid="{4A09BB17-3696-4A9D-A0FB-0E676A7D5E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0" authorId="0" shapeId="0" xr:uid="{C8CF79DD-082B-4A12-B9E9-AC819EBA4A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0" authorId="0" shapeId="0" xr:uid="{5878F57E-5A34-4986-86AD-6EDC4F3F62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0" authorId="0" shapeId="0" xr:uid="{445C2C1D-2024-4518-8A95-A08B1B4C15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0" authorId="0" shapeId="0" xr:uid="{2BF50DE9-4FBE-4754-9C01-E5EE0D1FDF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0" authorId="0" shapeId="0" xr:uid="{160E8D80-61E8-4AE9-8F17-8B489B9302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50" authorId="0" shapeId="0" xr:uid="{EDDCC680-8B96-4EF5-9681-60348FD9F1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50" authorId="0" shapeId="0" xr:uid="{09DBBD76-7E1F-4085-8645-0288B360DE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0" authorId="0" shapeId="0" xr:uid="{F8FF5F66-390B-4E6B-A99D-B25A89C927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0" authorId="0" shapeId="0" xr:uid="{CA47F808-C28D-4370-AEA6-F51E2D9C28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0" authorId="0" shapeId="0" xr:uid="{B61949CC-7C5A-4864-BA2C-4BE26B0012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0" authorId="0" shapeId="0" xr:uid="{A5DD7E23-69EE-454B-A5ED-385F7ECA3E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0" authorId="0" shapeId="0" xr:uid="{747D8BA4-A8AF-4C3A-9592-9984C87500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0" authorId="0" shapeId="0" xr:uid="{74621F3C-EA88-4D1F-872D-F7227908E4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0" authorId="0" shapeId="0" xr:uid="{4E448AC1-0882-49FA-9BB5-8B9AFA4832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50" authorId="0" shapeId="0" xr:uid="{AD9C77C3-6F4E-46BC-A344-9FC3718EB8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0" authorId="0" shapeId="0" xr:uid="{A145F81F-CAD9-435B-9185-EC5A2CC3E2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50" authorId="0" shapeId="0" xr:uid="{E7C50B84-6913-4C76-B2EF-EF0DF48F4D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50" authorId="0" shapeId="0" xr:uid="{C32503DB-FFE0-47C4-B7D8-2DBE165ABB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0" authorId="0" shapeId="0" xr:uid="{A3DFF4D4-14DE-498A-BBA6-673BE71608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0" authorId="0" shapeId="0" xr:uid="{A4E6F5D7-3823-47B5-A767-706B694F59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0" authorId="0" shapeId="0" xr:uid="{96414351-9F7A-4798-9EE7-1B680ECBA9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0" authorId="0" shapeId="0" xr:uid="{4D955E57-1E2B-41E3-B72E-9F30BD6FF8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0" authorId="0" shapeId="0" xr:uid="{044283C1-CA29-463B-8E60-4D96E15445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0" authorId="0" shapeId="0" xr:uid="{F82019B1-E855-450D-851E-AFD3CDA12A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0" authorId="0" shapeId="0" xr:uid="{060416CB-8AA6-4366-89A5-3352E160D0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0" authorId="0" shapeId="0" xr:uid="{2CCDEED0-39A3-4DFC-A0DE-A85B93E279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0" authorId="0" shapeId="0" xr:uid="{517D5D51-6BB8-4F18-A77F-A61BDE2EC9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0" authorId="0" shapeId="0" xr:uid="{68783E8E-D99D-48EE-BAC3-F32BE5FF23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0" authorId="0" shapeId="0" xr:uid="{2569FC58-A2C3-4CC7-8C3C-AA87170097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0" authorId="0" shapeId="0" xr:uid="{423CC954-20E5-4721-A51B-81FDCD19C6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0" authorId="0" shapeId="0" xr:uid="{23A8D14B-7CFA-4182-B0B5-2D5FAEE7FA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0" authorId="0" shapeId="0" xr:uid="{646D1A07-F79A-4A4E-80A4-6ED70CF427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0" authorId="0" shapeId="0" xr:uid="{B1AC0D10-E450-43D8-A3FD-2C4DCEE3D4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0" authorId="0" shapeId="0" xr:uid="{AC17351A-A2C7-41B6-A52B-BAD066F215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0" authorId="0" shapeId="0" xr:uid="{606C0C81-96BD-4B9A-9E4E-E1906BFD45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0" authorId="0" shapeId="0" xr:uid="{046EF192-E594-4E8C-91D4-DB27D29403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0" authorId="0" shapeId="0" xr:uid="{651527B1-20FF-44D0-AE78-4BB88D21C2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0" authorId="0" shapeId="0" xr:uid="{F423349F-35DA-4DDD-9D1E-5A8D242C5D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0" authorId="0" shapeId="0" xr:uid="{5135FFA3-0E66-439E-875C-C1C9A7DA59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0" authorId="0" shapeId="0" xr:uid="{F52E7A26-E1D0-45D8-ADC2-49867C0595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0" authorId="0" shapeId="0" xr:uid="{18CE1565-5D39-4E1B-B82F-37A0312770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0" authorId="0" shapeId="0" xr:uid="{44950976-6B29-40D6-A111-79F4300F8B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0" authorId="0" shapeId="0" xr:uid="{965B5F40-2DEE-43A6-B772-93831D217C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0" authorId="0" shapeId="0" xr:uid="{6FADD2AC-0882-426D-8C0A-112636083A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0" authorId="0" shapeId="0" xr:uid="{287470F1-DB0C-4517-B2F2-5A8EF4DAA1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0" authorId="0" shapeId="0" xr:uid="{454D7C90-4521-4AE5-B311-697B3AC1B7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0" authorId="0" shapeId="0" xr:uid="{4FAD7346-BECF-4856-9EAA-82F84544EE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50" authorId="0" shapeId="0" xr:uid="{A676E426-A819-47B4-ABC9-DFD643EB08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0" authorId="0" shapeId="0" xr:uid="{7D85D9B6-DB2E-47C7-B0FC-5EBD4E1CFE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0" authorId="0" shapeId="0" xr:uid="{C9664A25-078E-4EE0-98CE-F5A5E2CEF8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1" authorId="0" shapeId="0" xr:uid="{C510E6A7-D4C4-480E-B9BE-DCD7A19551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1" authorId="0" shapeId="0" xr:uid="{4A2FBA5E-7F3C-4657-B9A7-3FDBE0DBC1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1" authorId="0" shapeId="0" xr:uid="{51CFB3B6-2184-42C6-BA68-0D118C6895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1" authorId="0" shapeId="0" xr:uid="{D7353336-1A53-4ADD-9FC8-5C1AA8DD48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1" authorId="0" shapeId="0" xr:uid="{B2C4B497-CCB1-41CB-992E-DC0F427807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1" authorId="0" shapeId="0" xr:uid="{B03E6B9A-4328-47B2-95CA-90EEB7EC66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1" authorId="0" shapeId="0" xr:uid="{2F745198-26AB-4549-8A0C-D70A217FE9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1" authorId="0" shapeId="0" xr:uid="{121E0409-AB63-4C68-8E67-B8A0233CF5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1" authorId="0" shapeId="0" xr:uid="{EFC33F26-5506-497E-8E8E-0F6B005F5C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51" authorId="0" shapeId="0" xr:uid="{706839E1-2CE7-4D39-A2B4-6719E9A565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1" authorId="0" shapeId="0" xr:uid="{082B6048-00F9-4406-8E81-1A75B46DFD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1" authorId="0" shapeId="0" xr:uid="{9C343916-F94E-49AE-869B-82A907073F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1" authorId="0" shapeId="0" xr:uid="{A62B9AEC-D0AE-4351-A89B-6484C48624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1" authorId="0" shapeId="0" xr:uid="{479100A8-0B5A-419D-A185-06D432CFB7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51" authorId="0" shapeId="0" xr:uid="{CD4ADDB7-2829-403C-ACD7-E3180B598A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1" authorId="0" shapeId="0" xr:uid="{8D692BA4-6BE0-4ED7-8BBB-EDC69B7E29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1" authorId="0" shapeId="0" xr:uid="{997AEA96-9155-4180-86D4-6DA908CD47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1" authorId="0" shapeId="0" xr:uid="{9654B33D-BD8F-4F4D-8B7C-9C2EA19A79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1" authorId="0" shapeId="0" xr:uid="{C0B24AF7-3C3D-4EA5-9617-6D21B4AF85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1" authorId="0" shapeId="0" xr:uid="{F76A6F43-429E-440C-896F-3F0D3FF908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1" authorId="0" shapeId="0" xr:uid="{5AEFA5A0-EDA2-415D-A68D-8EF04B2CD7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51" authorId="0" shapeId="0" xr:uid="{790A515D-5A6C-4E5A-A4FC-8F7E44674E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1" authorId="0" shapeId="0" xr:uid="{0AE05789-EBE4-4C1D-B93A-F67BD4B227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1" authorId="0" shapeId="0" xr:uid="{30D07E0D-865C-4D9A-8D5C-D22000FA8F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1" authorId="0" shapeId="0" xr:uid="{40BBFE55-BF8A-4A68-87AB-8FA1F69C00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1" authorId="0" shapeId="0" xr:uid="{77C74AD2-6124-4E9E-B28F-19B758DBFC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1" authorId="0" shapeId="0" xr:uid="{D6117F14-1FB2-4870-9D60-7263B9F561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51" authorId="0" shapeId="0" xr:uid="{7FC7368A-F7C7-4799-B6F6-0A7296571D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1" authorId="0" shapeId="0" xr:uid="{ACF1B79D-E538-49CF-9440-F99B5F8587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1" authorId="0" shapeId="0" xr:uid="{9B50464C-74BE-4B15-9F4F-1863F42848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51" authorId="0" shapeId="0" xr:uid="{7239B7B1-F971-43A5-A5EB-5085EB4E1F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1" authorId="0" shapeId="0" xr:uid="{1DCB9A2B-E729-4402-8F30-D135BC1559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51" authorId="0" shapeId="0" xr:uid="{A305BE61-FC51-4D48-B8E8-500665E36D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51" authorId="0" shapeId="0" xr:uid="{6C15EAE8-C6C9-44D2-8EB4-B91A00EC65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51" authorId="0" shapeId="0" xr:uid="{CFB30E8E-8C03-48DB-9530-534457A600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1" authorId="0" shapeId="0" xr:uid="{02C826DD-E84D-40FA-BD78-68363E6753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1" authorId="0" shapeId="0" xr:uid="{8F43924D-EA03-40CB-8689-F02302E16C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1" authorId="0" shapeId="0" xr:uid="{4FCE207D-60DE-4A66-813B-8366AD169A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1" authorId="0" shapeId="0" xr:uid="{6DA23A4E-D435-4F58-9DC5-51704DABB7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1" authorId="0" shapeId="0" xr:uid="{7C5C7AF7-CAA6-4C15-BFC0-9BA931FA1A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1" authorId="0" shapeId="0" xr:uid="{0CF46394-3228-4454-A0AA-8CB83E6A0A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1" authorId="0" shapeId="0" xr:uid="{FDAE7670-547B-4642-9959-5F2976746C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1" authorId="0" shapeId="0" xr:uid="{D7825BBC-7523-421D-87F0-8572D935F9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1" authorId="0" shapeId="0" xr:uid="{82A72269-EAF7-4F1A-8CB8-C1C450A4AB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1" authorId="0" shapeId="0" xr:uid="{6A97CE45-4A90-4189-B6A7-B1C5A7411E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1" authorId="0" shapeId="0" xr:uid="{DF3D4965-2F4D-45AE-B795-95FEB72321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1" authorId="0" shapeId="0" xr:uid="{01A4A30D-430B-43BB-B623-3404899240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51" authorId="0" shapeId="0" xr:uid="{2D054B17-58EB-4756-BD7D-CA2A7361F5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51" authorId="0" shapeId="0" xr:uid="{FA40DF4A-612C-43AD-8FF8-B06371EFF7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1" authorId="0" shapeId="0" xr:uid="{784DB5D2-EA81-4E96-A289-9658EEB20D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1" authorId="0" shapeId="0" xr:uid="{81081624-7BD6-454B-B0CC-18BA922A68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1" authorId="0" shapeId="0" xr:uid="{CD5BAF19-3C2D-4144-AF45-9A4D6F5F59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1" authorId="0" shapeId="0" xr:uid="{0746FE07-051A-4164-A5EF-ED3E53E016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1" authorId="0" shapeId="0" xr:uid="{EECDE4E9-2B37-4E8E-AEB3-0B73864B67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1" authorId="0" shapeId="0" xr:uid="{BDD33313-8F26-4DF1-AA1D-ABC53C65FB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1" authorId="0" shapeId="0" xr:uid="{9FDBC226-0821-4C97-B530-96CB5824F8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1" authorId="0" shapeId="0" xr:uid="{43552B9F-C069-4830-B853-2121EC2DC2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51" authorId="0" shapeId="0" xr:uid="{15EEAD96-F343-419C-9E9A-A60B1760E0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51" authorId="0" shapeId="0" xr:uid="{C17E031E-0E9F-4CCA-B8D1-46964FDF55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1" authorId="0" shapeId="0" xr:uid="{5B6BDF60-B5C9-4923-B68D-94E8376473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1" authorId="0" shapeId="0" xr:uid="{55F4A4BC-A942-4B21-BAE1-41EFCCC3F9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1" authorId="0" shapeId="0" xr:uid="{65C141EA-892C-4713-9D1F-FBC1FB4FFB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1" authorId="0" shapeId="0" xr:uid="{0F9A36DC-99CE-4EDE-A98E-0CAF1C455F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51" authorId="0" shapeId="0" xr:uid="{49DCF532-39B9-46D6-ACF8-EA82757346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51" authorId="0" shapeId="0" xr:uid="{A02A7587-65B1-46D9-823C-1F0CF65B33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1" authorId="0" shapeId="0" xr:uid="{89837565-2C38-4D15-914A-69C2BBC44E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51" authorId="0" shapeId="0" xr:uid="{680C4145-030B-461A-A7C7-AA439A2DAD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51" authorId="0" shapeId="0" xr:uid="{BF53991B-B687-4593-ACEE-B55FE0552F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1" authorId="0" shapeId="0" xr:uid="{3E6AF78E-7AFF-4FC7-838E-9155AB47B3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51" authorId="0" shapeId="0" xr:uid="{D8102006-AEFC-4558-BCF1-18AF786B74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1" authorId="0" shapeId="0" xr:uid="{0B85E828-74CA-4043-A29E-29D2A38091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1" authorId="0" shapeId="0" xr:uid="{732F0130-874E-4C48-9E32-0EF694A81F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1" authorId="0" shapeId="0" xr:uid="{A3E06D52-CCFD-4CBA-9BA4-EC185DA6BE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1" authorId="0" shapeId="0" xr:uid="{64E20B38-FCEE-4708-B83D-902E8BE99E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1" authorId="0" shapeId="0" xr:uid="{FA969A0D-2295-4B13-B09E-015A0780EA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1" authorId="0" shapeId="0" xr:uid="{3970FFBB-404F-458C-BCCE-0116D5B2AD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1" authorId="0" shapeId="0" xr:uid="{0A1ADDEC-F431-49E6-8E9B-F35CA8A9A2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1" authorId="0" shapeId="0" xr:uid="{DB4DD149-DD83-42C4-817F-9DE48C8DC0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1" authorId="0" shapeId="0" xr:uid="{8205B103-E50A-4D77-BD81-D3A9FBB309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1" authorId="0" shapeId="0" xr:uid="{C53DB833-DC9E-4AE1-B357-978DE16551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1" authorId="0" shapeId="0" xr:uid="{752CAAB1-C387-4B04-A893-6E2B06C789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1" authorId="0" shapeId="0" xr:uid="{61340607-DF75-4ADD-9626-0549EF0F36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1" authorId="0" shapeId="0" xr:uid="{AC165DBD-F587-4CE9-B0EC-AEBA11B41C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1" authorId="0" shapeId="0" xr:uid="{255756B8-E62C-4749-A973-210323C537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1" authorId="0" shapeId="0" xr:uid="{9323E8F3-D320-4024-9F29-EC667DFCC2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51" authorId="0" shapeId="0" xr:uid="{27156BAE-38D2-4883-A005-0E24D7A7FD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1" authorId="0" shapeId="0" xr:uid="{A2B9724E-96CA-4918-AB29-A8D460DB8A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51" authorId="0" shapeId="0" xr:uid="{EFEBB8E5-B1A3-49AE-AB57-15CEA72362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1" authorId="0" shapeId="0" xr:uid="{BB626355-EE63-490F-BB82-4F6DA7507A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1" authorId="0" shapeId="0" xr:uid="{EF954167-8CC6-43B4-8B12-5DE7BB9BDA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1" authorId="0" shapeId="0" xr:uid="{F4AC04D0-A609-462D-9E11-6D5AEC67DE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1" authorId="0" shapeId="0" xr:uid="{E22614B1-7010-417C-9462-74C44F8A12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51" authorId="0" shapeId="0" xr:uid="{86ACB214-0623-41F4-87F8-DFF58344FA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1" authorId="0" shapeId="0" xr:uid="{139B1D07-E7F8-45FC-86CB-A693C77B0B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51" authorId="0" shapeId="0" xr:uid="{4AC750AC-1D2A-4E90-B082-17EBA5254E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1" authorId="0" shapeId="0" xr:uid="{CE63EBEE-66E2-4019-B044-42C12C7D5C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1" authorId="0" shapeId="0" xr:uid="{69002E90-76D9-4382-AD73-03427CA4DA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1" authorId="0" shapeId="0" xr:uid="{A516047D-7E92-45EA-A148-0C9E21F0AE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1" authorId="0" shapeId="0" xr:uid="{6655EA47-0746-46BE-82B4-658E5D9029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51" authorId="0" shapeId="0" xr:uid="{EE1F2747-2517-4DC6-B615-A2395BA9BD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1" authorId="0" shapeId="0" xr:uid="{14C93467-3340-4AB8-99FC-B3B75B5770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1" authorId="0" shapeId="0" xr:uid="{9BC21796-1923-4DFC-A562-2E3AD5070E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1" authorId="0" shapeId="0" xr:uid="{568A54C7-2BDE-4F54-ACC2-A1E6DF39A5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1" authorId="0" shapeId="0" xr:uid="{23251678-CE72-4F0F-B6C9-BD7A6C620B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1" authorId="0" shapeId="0" xr:uid="{4FFD952A-88FC-4BB7-9761-6676BC2D9A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1" authorId="0" shapeId="0" xr:uid="{E8F59858-DC14-4A1C-9B78-0676616D22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51" authorId="0" shapeId="0" xr:uid="{31E93FF2-7C04-4B0F-90EB-EFD5D48AEC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1" authorId="0" shapeId="0" xr:uid="{F4568954-E2B2-4E43-A36D-443E2FB850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1" authorId="0" shapeId="0" xr:uid="{E6A9A1CA-41EC-4D37-9E94-A5605B2717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1" authorId="0" shapeId="0" xr:uid="{8454C18D-C17B-4689-969C-C512A03F74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51" authorId="0" shapeId="0" xr:uid="{9047212F-F9D8-4BB8-AF19-CE8FF2ED22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1" authorId="0" shapeId="0" xr:uid="{2E10D4AB-85EA-42B3-859F-FEE24C8BD0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1" authorId="0" shapeId="0" xr:uid="{DD853347-398F-4C18-AFC4-945B5C16A8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1" authorId="0" shapeId="0" xr:uid="{F2DD7A9A-51AE-4043-B13A-D9E5D8E57A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1" authorId="0" shapeId="0" xr:uid="{5575A50F-BA63-445B-A1E5-D6DB60964E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1" authorId="0" shapeId="0" xr:uid="{973E3F32-9AC4-4278-A832-7F252EDDEE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1" authorId="0" shapeId="0" xr:uid="{80DBA3B2-0E8D-4A5B-914C-A8124961E8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1" authorId="0" shapeId="0" xr:uid="{C3CF9BAC-FB03-4B7E-9AF7-39DAAD29B2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1" authorId="0" shapeId="0" xr:uid="{DC81D34A-98B1-406D-AB13-13BF76C66A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1" authorId="0" shapeId="0" xr:uid="{B39816C6-CCB1-4271-9D95-4786ABED50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1" authorId="0" shapeId="0" xr:uid="{29A373AF-164A-40AB-AEE8-FD519B2741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51" authorId="0" shapeId="0" xr:uid="{44C0A4B9-C7D4-4D87-972E-2988A24891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1" authorId="0" shapeId="0" xr:uid="{46876107-73BE-4666-9479-79511DE9FE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1" authorId="0" shapeId="0" xr:uid="{2B4E8FFF-49F1-4C6E-BE31-153EEB03E1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2" authorId="0" shapeId="0" xr:uid="{5E4BBBCE-1471-4B77-B945-2E7E991644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2" authorId="0" shapeId="0" xr:uid="{F141EB4A-6B9F-4163-8036-4FD24F70ED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2" authorId="0" shapeId="0" xr:uid="{5CB1B13A-EC3F-4852-A736-6B28367357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2" authorId="0" shapeId="0" xr:uid="{8FD39EE0-B46D-40CE-84B8-4C1129F03B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2" authorId="0" shapeId="0" xr:uid="{C9C31095-CEA5-4046-8270-C7D364192E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2" authorId="0" shapeId="0" xr:uid="{77A6ECD0-B9CD-48AF-92FD-43EC3E40B5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2" authorId="0" shapeId="0" xr:uid="{E2C4D523-A866-4C7B-80AE-78F27A0BA1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2" authorId="0" shapeId="0" xr:uid="{E18D9C7D-AB4E-4783-AA14-43E7E3B305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2" authorId="0" shapeId="0" xr:uid="{DCF600E1-56E4-4148-9295-7DD2DA44F2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2" authorId="0" shapeId="0" xr:uid="{D89CB9DB-EFC4-4174-BFF9-79EFAC6DF3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52" authorId="0" shapeId="0" xr:uid="{8EB5E0B6-04F1-4AB4-B1E3-344A91F34A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2" authorId="0" shapeId="0" xr:uid="{B3B93223-DB16-42CD-9811-1B521E85DB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2" authorId="0" shapeId="0" xr:uid="{0548AA68-32CD-4B68-80AD-48F843D9B8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2" authorId="0" shapeId="0" xr:uid="{A9426BD6-BE2B-4BF2-B456-73150BF42F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52" authorId="0" shapeId="0" xr:uid="{97C717C9-6E7A-493C-A4F5-8DED53B84C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52" authorId="0" shapeId="0" xr:uid="{14804158-69D8-467F-9907-38D966E2BC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2" authorId="0" shapeId="0" xr:uid="{F5167E04-07DD-44D9-B1FF-DF3AF1C52C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2" authorId="0" shapeId="0" xr:uid="{FDCA95AB-13AC-46EB-8314-790F8106C8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2" authorId="0" shapeId="0" xr:uid="{74BCB66C-86D8-491E-BEFB-3F9696A9BF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2" authorId="0" shapeId="0" xr:uid="{002A49F8-B0E6-45B6-8E9E-DE8B8A70DB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2" authorId="0" shapeId="0" xr:uid="{C00A8E01-3607-482F-A6C7-43534E24E5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2" authorId="0" shapeId="0" xr:uid="{15C1E7A6-9AAC-486C-A631-8B4A4E6C13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2" authorId="0" shapeId="0" xr:uid="{D0010FD1-0088-4F5A-A406-D2A769017A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52" authorId="0" shapeId="0" xr:uid="{610DCFF7-7844-40C5-B77F-0A0EB40EBD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2" authorId="0" shapeId="0" xr:uid="{3B432672-C3AF-40EE-A967-89F5034B42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2" authorId="0" shapeId="0" xr:uid="{286D6D3C-18BE-48DE-9109-D46C6BEB61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2" authorId="0" shapeId="0" xr:uid="{D21A6D3B-6B39-4282-A172-3D27169A75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2" authorId="0" shapeId="0" xr:uid="{58CBBFDE-7070-414B-B1A1-BD56EB26AC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52" authorId="0" shapeId="0" xr:uid="{8E8A5CC3-B5CE-4B83-AA3F-4FBC6FCCCA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52" authorId="0" shapeId="0" xr:uid="{EC4B747B-0BFA-4B5A-89CC-5B9694816E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2" authorId="0" shapeId="0" xr:uid="{BD7628FC-8546-4980-A450-72F3E2B639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52" authorId="0" shapeId="0" xr:uid="{2D865E65-9995-43AC-A45E-C6E86666AE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2" authorId="0" shapeId="0" xr:uid="{05764AAB-27CE-44A5-9BDD-0F0CA6EC5C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2" authorId="0" shapeId="0" xr:uid="{990FB48D-2012-41D6-813F-0CC727C0B3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2" authorId="0" shapeId="0" xr:uid="{8AD1D125-5F96-4D77-A011-18EC214EFA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2" authorId="0" shapeId="0" xr:uid="{B4CED2B2-7B24-45FF-8B19-C01D7DD40A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2" authorId="0" shapeId="0" xr:uid="{1E4E0EA9-4D0F-4A17-A8FC-758950AA99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2" authorId="0" shapeId="0" xr:uid="{5B87E3CA-857D-4BF9-8ADC-F96B2B5CAF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2" authorId="0" shapeId="0" xr:uid="{12AF56EC-79A8-43CE-AA8D-56AD8AA3E4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2" authorId="0" shapeId="0" xr:uid="{4FB20C96-D896-49EB-9249-923B3FADB7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52" authorId="0" shapeId="0" xr:uid="{F8A0D254-DE21-4D47-BB09-B993ABA2F3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2" authorId="0" shapeId="0" xr:uid="{F24E011F-B00F-4C2E-9F79-F92421E4B4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2" authorId="0" shapeId="0" xr:uid="{C0F1FDF2-3702-4725-80C6-AFEBC8AEC8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2" authorId="0" shapeId="0" xr:uid="{F5DDFC73-E6AA-42BE-A8CE-93A4E810BB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2" authorId="0" shapeId="0" xr:uid="{A4CC2C5C-2B45-4CA7-BA8B-AB7CE87EF3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2" authorId="0" shapeId="0" xr:uid="{A6196274-557D-4E84-9DDC-4A92728F4E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2" authorId="0" shapeId="0" xr:uid="{879AECFC-8321-4C89-BDE4-E8323D2AA7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52" authorId="0" shapeId="0" xr:uid="{4894BEAF-573F-4CEE-B2FA-F310D7838B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52" authorId="0" shapeId="0" xr:uid="{5643BEC5-F617-402A-B5DF-E38B3BC2B8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2" authorId="0" shapeId="0" xr:uid="{BD2C6AFA-8497-4692-8090-270F2FE709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2" authorId="0" shapeId="0" xr:uid="{806EE7D3-8A95-4673-8C0B-E9918F03B5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2" authorId="0" shapeId="0" xr:uid="{DE8311F3-6A67-4164-9093-0DA3AC121D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2" authorId="0" shapeId="0" xr:uid="{1281F91E-76B9-46D3-89A8-1D6F3EB3B3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2" authorId="0" shapeId="0" xr:uid="{D599BFAE-9231-4469-928D-BDD82B1312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2" authorId="0" shapeId="0" xr:uid="{ECA7AD3F-9AD4-47E2-B6E0-771A4609D1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2" authorId="0" shapeId="0" xr:uid="{64EF8AB8-511F-45F8-AC05-6650BADBDD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2" authorId="0" shapeId="0" xr:uid="{3FEF0837-D8DB-43C4-92BF-6EC01F6FAC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52" authorId="0" shapeId="0" xr:uid="{50EF46DC-3C4A-40E1-9DA4-720178BF4C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52" authorId="0" shapeId="0" xr:uid="{F4716561-582D-4165-9409-FB3E01A6B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2" authorId="0" shapeId="0" xr:uid="{6D7A6FD3-6102-48E7-AB58-1ADBB7E145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2" authorId="0" shapeId="0" xr:uid="{329F5DCB-11F9-42B0-9312-73CF56B030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2" authorId="0" shapeId="0" xr:uid="{A7CCFE13-E383-4745-AEBD-9F502E2012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2" authorId="0" shapeId="0" xr:uid="{08806FDE-1FF2-4EAA-95F6-04C2FE5AED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2" authorId="0" shapeId="0" xr:uid="{716EFB1A-66FF-4790-9D0D-0BAA978BC2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2" authorId="0" shapeId="0" xr:uid="{E8DAF39A-59C0-49F4-B464-422BDCF450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2" authorId="0" shapeId="0" xr:uid="{1BF85488-E7DA-4504-B417-C4ACAB4FC2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52" authorId="0" shapeId="0" xr:uid="{2358129C-4990-49DD-8BDB-D44F5FC2B1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52" authorId="0" shapeId="0" xr:uid="{05216493-A5F5-43C0-A056-9B09E81CAF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2" authorId="0" shapeId="0" xr:uid="{47AC0BA9-FF92-4E81-B781-DE77988253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52" authorId="0" shapeId="0" xr:uid="{E798FF73-922A-40FC-B668-7A12617674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2" authorId="0" shapeId="0" xr:uid="{F5FCE80A-2421-4D3E-B8B7-596C78B1B0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2" authorId="0" shapeId="0" xr:uid="{43B1FC54-2229-4F83-8A5A-D3E0378DDB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2" authorId="0" shapeId="0" xr:uid="{5905A79A-B2D3-4FF1-AE2C-6BF3AEA304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2" authorId="0" shapeId="0" xr:uid="{4AD5AEED-52EA-43BA-81D9-E00B50E5B5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2" authorId="0" shapeId="0" xr:uid="{474D2976-FF97-4180-AABA-2A88EFEE63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2" authorId="0" shapeId="0" xr:uid="{5798B398-1967-4DE7-8C91-920755871E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2" authorId="0" shapeId="0" xr:uid="{F7D52F2F-63B4-421F-8856-375FF46CDF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2" authorId="0" shapeId="0" xr:uid="{B12E9FED-1DC5-492C-83BB-F65353B929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2" authorId="0" shapeId="0" xr:uid="{AF6004F1-112E-4515-B759-4BC8DC8ED8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2" authorId="0" shapeId="0" xr:uid="{49E68A02-E3AD-4785-A2CF-E5DA1AFCE3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2" authorId="0" shapeId="0" xr:uid="{7CC6620D-A318-4FE8-846A-A355B53ACE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2" authorId="0" shapeId="0" xr:uid="{B2865339-35F4-457E-9B12-2014FCD674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2" authorId="0" shapeId="0" xr:uid="{822092FC-376F-410C-BD01-F59ED92DBF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52" authorId="0" shapeId="0" xr:uid="{C5D3D5E7-3425-49E0-85D5-A9869BE2EB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2" authorId="0" shapeId="0" xr:uid="{EEEB4CA3-1985-40E9-A5FE-221395B34C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2" authorId="0" shapeId="0" xr:uid="{7AF482C7-75B2-442A-BF38-31F1F9E768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52" authorId="0" shapeId="0" xr:uid="{09D453DD-C0A1-4AE6-8C4B-D55D4CD594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2" authorId="0" shapeId="0" xr:uid="{2E6167A7-CA6D-41B1-80F1-F5D9EB7ADA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2" authorId="0" shapeId="0" xr:uid="{41A903CE-F59C-46C7-8DF0-100771C3B8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52" authorId="0" shapeId="0" xr:uid="{EB25998C-F9D2-47AD-9831-BCF6D42E06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2" authorId="0" shapeId="0" xr:uid="{8E2FFCFD-C51E-4BBA-9F95-887133264F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52" authorId="0" shapeId="0" xr:uid="{74378F94-DD6C-4B11-BD62-B15CCA828C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2" authorId="0" shapeId="0" xr:uid="{18C57614-8B8E-47B3-9FBD-4E8392C6F6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2" authorId="0" shapeId="0" xr:uid="{E19255AC-2AF4-4217-8985-423A560972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52" authorId="0" shapeId="0" xr:uid="{D0D8EF12-3169-41BE-A8A8-BACB63C2CD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2" authorId="0" shapeId="0" xr:uid="{E4C24242-14D0-45AB-B46B-35653172B6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52" authorId="0" shapeId="0" xr:uid="{20024D5A-288E-4C4E-B842-2B2A5FB90A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2" authorId="0" shapeId="0" xr:uid="{6C548860-FF3D-493E-B050-D395191372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2" authorId="0" shapeId="0" xr:uid="{7DC08866-1E93-45C1-8C07-22DD23F952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2" authorId="0" shapeId="0" xr:uid="{8657B1D6-8324-481F-B595-EF07E0FCA8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2" authorId="0" shapeId="0" xr:uid="{7C1E16A1-94F1-4DC9-B1FF-8A799E471F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2" authorId="0" shapeId="0" xr:uid="{E35DB977-9220-44FA-8537-319A826AFC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52" authorId="0" shapeId="0" xr:uid="{A9C15EFE-15B4-4FBA-8BB0-D361B0A639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52" authorId="0" shapeId="0" xr:uid="{03B5F4EF-06EA-479F-9FFB-7550176005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2" authorId="0" shapeId="0" xr:uid="{2D3D920C-C51A-47F6-9A29-0A979D7822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2" authorId="0" shapeId="0" xr:uid="{A477DC5E-9826-4BB1-86F8-F4CE65E7B9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2" authorId="0" shapeId="0" xr:uid="{753B2D80-5255-4FB5-9B04-873312B03F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2" authorId="0" shapeId="0" xr:uid="{F991B13A-0A6A-4847-BB46-FC8E9C156D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2" authorId="0" shapeId="0" xr:uid="{9F814262-AD7B-48D5-8864-7BFE4DAA09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2" authorId="0" shapeId="0" xr:uid="{6CC41FCC-102C-4DF6-879B-E5EEC32D3C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2" authorId="0" shapeId="0" xr:uid="{9CB74FCF-C650-4474-86FF-026887588B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2" authorId="0" shapeId="0" xr:uid="{22D03242-2A0E-4508-A616-49B6D1E4C6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2" authorId="0" shapeId="0" xr:uid="{59FF3A05-B694-47F9-AE93-B0C3E91BDB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2" authorId="0" shapeId="0" xr:uid="{CBE3FDA2-17CF-4560-85C8-E87E00EDE9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2" authorId="0" shapeId="0" xr:uid="{AB958FFC-7689-40DC-B0F3-EEE6FE5E36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52" authorId="0" shapeId="0" xr:uid="{2B9F5D61-FAB2-474C-9045-2EA264DBE5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2" authorId="0" shapeId="0" xr:uid="{D882369E-7D05-43D4-BFE7-A09AE98F70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2" authorId="0" shapeId="0" xr:uid="{1AE1DC76-1A97-420A-947E-2DC53B3DA9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2" authorId="0" shapeId="0" xr:uid="{9FEF4442-0F0E-40FC-9A9E-C519798033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2" authorId="0" shapeId="0" xr:uid="{3E4CC6D0-9E47-43BB-92E9-78F17FC163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2" authorId="0" shapeId="0" xr:uid="{CCEAFFD4-0EAE-4D86-8500-D8CE0B5C71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52" authorId="0" shapeId="0" xr:uid="{DBFFF98A-FF25-4CA8-A68A-2E66EFA3CD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2" authorId="0" shapeId="0" xr:uid="{94E986E9-D6E1-4941-AA33-7FE8643AFA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53" authorId="0" shapeId="0" xr:uid="{51492B6C-B34A-4045-BC9F-90E539EBCA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3" authorId="0" shapeId="0" xr:uid="{678564A3-23F6-4729-85F6-F1FE6B1612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3" authorId="0" shapeId="0" xr:uid="{6779F0E2-3EDA-4ED6-BE78-DFDBDE1603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3" authorId="0" shapeId="0" xr:uid="{7C3BF390-44DA-4CBD-BC89-CC8874A26C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3" authorId="0" shapeId="0" xr:uid="{13530221-C5EA-49FE-A1BB-76F976C479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3" authorId="0" shapeId="0" xr:uid="{93A0728E-1EB1-4F49-9948-134F2118C2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3" authorId="0" shapeId="0" xr:uid="{D96A0EE4-E409-436D-A639-8175DB62F3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3" authorId="0" shapeId="0" xr:uid="{9A43F7D3-C825-49AD-AB3B-499DB3C67F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3" authorId="0" shapeId="0" xr:uid="{97E0AC9B-87A8-44DD-AD60-8930FD0CDE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3" authorId="0" shapeId="0" xr:uid="{7FC3984B-77BE-4AB7-BDD6-A54377662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53" authorId="0" shapeId="0" xr:uid="{B2A096B2-9AD9-4E12-838C-B138B7BF48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3" authorId="0" shapeId="0" xr:uid="{CE899D35-4719-4CCC-8B17-8437741B0D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3" authorId="0" shapeId="0" xr:uid="{B8E861D8-26E2-4DFD-9B21-8DDFE9F53E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3" authorId="0" shapeId="0" xr:uid="{DBB4FE62-9916-4A5C-8709-4608FBE69FD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53" authorId="0" shapeId="0" xr:uid="{2F8F0EEC-DC68-47B8-82CD-E3812F1224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3" authorId="0" shapeId="0" xr:uid="{91F66867-2B05-48E9-A67D-2A3F55F7BC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53" authorId="0" shapeId="0" xr:uid="{E1F43E46-8ABB-4130-9D30-010C3535AA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3" authorId="0" shapeId="0" xr:uid="{90B1CB05-1E74-4D9A-B193-EAA974773D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3" authorId="0" shapeId="0" xr:uid="{74D07E71-6403-4B1D-A9CA-2B715D89B0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3" authorId="0" shapeId="0" xr:uid="{AF988F64-C904-49B9-ACA3-A3B8A81D07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3" authorId="0" shapeId="0" xr:uid="{F832ED44-71CC-4709-A634-44E113C5B9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3" authorId="0" shapeId="0" xr:uid="{9A7C3918-832E-4FB4-B6C1-420C54F88C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3" authorId="0" shapeId="0" xr:uid="{869BDBF0-1271-46D0-8483-9489B17434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53" authorId="0" shapeId="0" xr:uid="{526091F7-3273-47D7-97F3-CBBB05D406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53" authorId="0" shapeId="0" xr:uid="{D626FEF2-AF7D-4B8B-AEDF-D9141678EC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3" authorId="0" shapeId="0" xr:uid="{2A1BCD78-6ED4-4C25-BD15-7906C8265D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3" authorId="0" shapeId="0" xr:uid="{FA0AF48A-7C82-4AED-8E1F-28D3EDC992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53" authorId="0" shapeId="0" xr:uid="{CB249590-22B6-4085-8961-9B9B98DAE1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53" authorId="0" shapeId="0" xr:uid="{51B89E9B-D832-42C1-B937-D15C32D5ED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53" authorId="0" shapeId="0" xr:uid="{E5ED1EEB-6DAE-4181-9EAC-231E11BBCC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53" authorId="0" shapeId="0" xr:uid="{EB872415-0282-4663-9142-2E56B23610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53" authorId="0" shapeId="0" xr:uid="{3CA1BBB4-31B5-4DE0-BCE4-ACC32CE4C7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3" authorId="0" shapeId="0" xr:uid="{C50C503A-6667-47A9-ACF6-F3AA18365F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3" authorId="0" shapeId="0" xr:uid="{E76CB6A8-0865-41E6-9828-6EC43EB508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3" authorId="0" shapeId="0" xr:uid="{BE550898-41DE-4FA6-9AA0-EFACC3F605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3" authorId="0" shapeId="0" xr:uid="{50EE7DDD-AA3C-465F-8F57-738B11224C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3" authorId="0" shapeId="0" xr:uid="{4BD79789-F96F-4360-A530-DF441E98D5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3" authorId="0" shapeId="0" xr:uid="{64024D7B-B47E-4BDF-A152-09A4A7A61D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3" authorId="0" shapeId="0" xr:uid="{4E979456-D11A-4C2F-A2B3-2BF153A0C0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53" authorId="0" shapeId="0" xr:uid="{0000C100-D4EE-4716-8666-F65CF8ED7F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3" authorId="0" shapeId="0" xr:uid="{0DF14180-80E3-4868-9567-9B58868BDF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53" authorId="0" shapeId="0" xr:uid="{42A3F2BD-AB00-49B3-BE72-5B2099C41D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3" authorId="0" shapeId="0" xr:uid="{00F58552-C71F-4E33-844B-CFFFE2BDBD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3" authorId="0" shapeId="0" xr:uid="{658E6177-A68F-4773-81BE-F3D050DD5A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3" authorId="0" shapeId="0" xr:uid="{DF1BA7B5-6790-49BE-9879-D3B127D52D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53" authorId="0" shapeId="0" xr:uid="{2F5FE5C6-8EEB-4A24-8AD0-473C88524A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53" authorId="0" shapeId="0" xr:uid="{233CFD1C-C5F8-4EDB-A1DC-5ED217F3A7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53" authorId="0" shapeId="0" xr:uid="{D8B31C95-886D-4255-8376-7C280CA2C9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3" authorId="0" shapeId="0" xr:uid="{BA98F4E9-1E7C-40EE-98C8-3E96FC5F9F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3" authorId="0" shapeId="0" xr:uid="{5EF838D3-0192-4F82-A04C-97FECAD824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53" authorId="0" shapeId="0" xr:uid="{C5AF15FE-9732-4342-8304-6047EFB36E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53" authorId="0" shapeId="0" xr:uid="{FF32DB57-67BA-4121-B8B0-099D922586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53" authorId="0" shapeId="0" xr:uid="{11F34813-6F52-4399-B878-29CDBD7A1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3" authorId="0" shapeId="0" xr:uid="{30A699D1-C9DD-416A-B2FE-01BCB5E6BC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3" authorId="0" shapeId="0" xr:uid="{8347672D-344C-468A-AEA1-BE96EED6F1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3" authorId="0" shapeId="0" xr:uid="{1E5231D4-F48A-4C4C-AD48-7C6630935B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3" authorId="0" shapeId="0" xr:uid="{9CE253CD-DDB9-45C2-8C88-B1D6D74EA6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3" authorId="0" shapeId="0" xr:uid="{E1228298-071A-4B04-A174-CA3D04389D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3" authorId="0" shapeId="0" xr:uid="{0D819CD3-9479-43FF-B45E-B262FCC56F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53" authorId="0" shapeId="0" xr:uid="{37E83660-10BA-412B-9E27-CED75B60F5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3" authorId="0" shapeId="0" xr:uid="{5C0610A1-39C9-482B-ABC5-45623C61EE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53" authorId="0" shapeId="0" xr:uid="{2CD4B0D6-BD74-4285-B3B0-364FDC8F1A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53" authorId="0" shapeId="0" xr:uid="{93FE8B55-38A0-4051-BEE4-76E463A364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3" authorId="0" shapeId="0" xr:uid="{AC5D8853-8990-420B-9C8C-D19B713431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3" authorId="0" shapeId="0" xr:uid="{764FAA4B-E9FB-406C-B7C4-269189AA80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53" authorId="0" shapeId="0" xr:uid="{6EDB8FF2-6DE0-4259-A4BD-673A09CE9B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53" authorId="0" shapeId="0" xr:uid="{E650BB15-891B-4E19-802F-990DA272C6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53" authorId="0" shapeId="0" xr:uid="{B7F9E19F-F98A-43DC-89FF-9630C392A8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53" authorId="0" shapeId="0" xr:uid="{F6CC4079-FBEA-4442-9765-0F7492D99C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3" authorId="0" shapeId="0" xr:uid="{DD232FDD-DFD0-4417-BC65-DB4FD46D3C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3" authorId="0" shapeId="0" xr:uid="{ACA3C24A-E3FE-4741-BFCC-C1806F0DC7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53" authorId="0" shapeId="0" xr:uid="{D4E4684B-C780-4377-83B6-959AEA30C3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53" authorId="0" shapeId="0" xr:uid="{F79CF8F1-958B-40F5-883D-D347CF4108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3" authorId="0" shapeId="0" xr:uid="{CC78298E-04D7-44A4-AC57-436A8C4E88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3" authorId="0" shapeId="0" xr:uid="{BCE6B89B-EC32-485E-92B9-8CCBBF91F9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53" authorId="0" shapeId="0" xr:uid="{4B238B17-8A36-4E54-B7CA-7390870F68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3" authorId="0" shapeId="0" xr:uid="{A0E27EFE-B81F-42E1-9488-50ED396759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3" authorId="0" shapeId="0" xr:uid="{8D15812F-C6AF-4A1B-8EED-5FC1252404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3" authorId="0" shapeId="0" xr:uid="{FE81B999-4F88-4A36-B66A-06FE6E2418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3" authorId="0" shapeId="0" xr:uid="{E30796EB-49EF-4C4F-8178-F332F6E7E4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3" authorId="0" shapeId="0" xr:uid="{6318C091-A223-4D5D-8596-8157CDA41F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3" authorId="0" shapeId="0" xr:uid="{917FA191-5724-47DD-913D-BCD3ACEA29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3" authorId="0" shapeId="0" xr:uid="{35CA3E9A-EC36-4F8C-80B7-A19906AF44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3" authorId="0" shapeId="0" xr:uid="{72498CF9-65BA-43EF-B1EA-2646C396B7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3" authorId="0" shapeId="0" xr:uid="{62E5F361-EAD6-412D-A3A1-AED4C4FA9A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3" authorId="0" shapeId="0" xr:uid="{086AFC22-FF55-4D43-A09E-4ADBC69D35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3" authorId="0" shapeId="0" xr:uid="{B0C167FD-E37E-4B10-943D-1926DBB44D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3" authorId="0" shapeId="0" xr:uid="{54187FF0-5F23-4B32-A657-856642738D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3" authorId="0" shapeId="0" xr:uid="{B5ECAB4B-BA22-401B-A075-BD997BECA3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53" authorId="0" shapeId="0" xr:uid="{4C21A658-82BB-466D-A245-90C66908D3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3" authorId="0" shapeId="0" xr:uid="{D2FA42FE-6120-4980-AB67-5608B50FA7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3" authorId="0" shapeId="0" xr:uid="{0D3AE899-C82C-4377-998B-1E86A06A13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3" authorId="0" shapeId="0" xr:uid="{B11AC27F-74B7-4410-822C-F37EDF07C0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3" authorId="0" shapeId="0" xr:uid="{3FED2393-CB01-48ED-88A5-DC2D3A1AE8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3" authorId="0" shapeId="0" xr:uid="{0674313D-6715-4DE1-B7A8-1FED01AF9E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53" authorId="0" shapeId="0" xr:uid="{99470971-6CCF-488C-8652-8DC05A12B4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3" authorId="0" shapeId="0" xr:uid="{16474788-2320-4D64-ABC8-97FED6EC08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53" authorId="0" shapeId="0" xr:uid="{F4042327-5D17-496B-A38F-866F50C111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3" authorId="0" shapeId="0" xr:uid="{1D72F08D-57C1-4F12-8A8E-A036E73D14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3" authorId="0" shapeId="0" xr:uid="{0B0F5726-A76E-42E5-A70F-E8266A95AF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3" authorId="0" shapeId="0" xr:uid="{2A01A7F6-0014-4809-9217-730CE0ADCD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53" authorId="0" shapeId="0" xr:uid="{B9C0DC13-55E9-415D-8558-48FCC49728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53" authorId="0" shapeId="0" xr:uid="{926D4225-A7B5-438F-80CF-A76E15563E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3" authorId="0" shapeId="0" xr:uid="{7DB2DEE3-5966-48D2-9683-9BB5927789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3" authorId="0" shapeId="0" xr:uid="{9B4A03E0-B425-4B61-B1C2-87AD72AF59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3" authorId="0" shapeId="0" xr:uid="{17F6E201-1869-41CE-8723-9661C8669E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3" authorId="0" shapeId="0" xr:uid="{227C0010-B9C4-41C1-AFA2-AF1F6F84583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3" authorId="0" shapeId="0" xr:uid="{ACB16452-BD24-4B0F-AB5F-A87A1E6793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53" authorId="0" shapeId="0" xr:uid="{35EFD2F6-45F1-4C15-9870-3E76753E20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3" authorId="0" shapeId="0" xr:uid="{CA814DA2-BEE2-4C34-8406-037E8D1CE5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3" authorId="0" shapeId="0" xr:uid="{EB933C72-6C12-43A8-832F-F067201AA1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3" authorId="0" shapeId="0" xr:uid="{70275355-B652-4B6B-8052-D60C3B6CE6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3" authorId="0" shapeId="0" xr:uid="{63D5BD2B-9EDE-4B3E-89D7-CCC4D394A7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3" authorId="0" shapeId="0" xr:uid="{8A12DCC1-9766-4A25-AE3E-54DC445DB9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3" authorId="0" shapeId="0" xr:uid="{A32F3268-1DAB-4C6A-8E7A-84C75EFB1C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3" authorId="0" shapeId="0" xr:uid="{24B9E7B0-D692-44E5-8299-A861E9EDED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3" authorId="0" shapeId="0" xr:uid="{60315547-2E59-432E-B91B-FB2E868545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3" authorId="0" shapeId="0" xr:uid="{7489C866-A742-4EBC-80B4-263B573027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3" authorId="0" shapeId="0" xr:uid="{9D786D76-4900-49A6-9733-FBE7A191BA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3" authorId="0" shapeId="0" xr:uid="{9550FD07-E88D-4292-AC75-BA65DD8C78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53" authorId="0" shapeId="0" xr:uid="{27F81181-CCF4-4051-8D9D-39F8B613DA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3" authorId="0" shapeId="0" xr:uid="{4D1997C2-A1E7-4FC2-8988-7A397B47E8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3" authorId="0" shapeId="0" xr:uid="{741A7C57-B499-4864-9F00-8CFCCB069B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3" authorId="0" shapeId="0" xr:uid="{E1401556-3617-4806-B16C-2926B586C7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53" authorId="0" shapeId="0" xr:uid="{72B0F391-556D-4069-9FF8-7DE08119C2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3" authorId="0" shapeId="0" xr:uid="{9660F569-8797-4352-B36F-9172524EBB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4" authorId="0" shapeId="0" xr:uid="{EEA28B67-7B9E-4B20-8AB5-05B74FF51C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4" authorId="0" shapeId="0" xr:uid="{BB30BDC1-559A-48C7-B97B-1D22702BDA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54" authorId="0" shapeId="0" xr:uid="{106E2B22-F77E-4760-99BF-6DA03E7FAA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54" authorId="0" shapeId="0" xr:uid="{76C51134-A398-4DCB-AF17-835D576987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4" authorId="0" shapeId="0" xr:uid="{6D37AAED-7989-4AB1-A8A7-7C96EAE94F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4" authorId="0" shapeId="0" xr:uid="{F9055950-55C7-4F21-B709-8E63311F5B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4" authorId="0" shapeId="0" xr:uid="{9DF009BF-D9CF-4824-A647-8EE6430BCA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4" authorId="0" shapeId="0" xr:uid="{9057DA19-6D40-4B63-9D26-4D9A7B2776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4" authorId="0" shapeId="0" xr:uid="{82B4E8EC-FFEF-4D17-827D-142F574B8F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4" authorId="0" shapeId="0" xr:uid="{9B37509B-2F9A-4507-A42B-9A29A908D1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4" authorId="0" shapeId="0" xr:uid="{941911CD-828A-4F99-BD5B-B2B1C2422D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4" authorId="0" shapeId="0" xr:uid="{CDA0468D-1258-410E-9C3A-20F8E2AC34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4" authorId="0" shapeId="0" xr:uid="{97C7129F-5BAD-4914-9B91-9B91116AAC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4" authorId="0" shapeId="0" xr:uid="{5CF5B646-FF6C-465C-ADB7-90318524D2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54" authorId="0" shapeId="0" xr:uid="{D8B94A90-7DAA-4DAE-8413-C3F2A6312A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4" authorId="0" shapeId="0" xr:uid="{EC1B0BDD-8719-49B7-845A-23BAE2D8E5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54" authorId="0" shapeId="0" xr:uid="{F556BB4E-A24E-4D25-B3C0-CC8D6DBA66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4" authorId="0" shapeId="0" xr:uid="{65F5EDF8-A0E4-44E2-9958-C24402B7C2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4" authorId="0" shapeId="0" xr:uid="{9DE2BB37-D503-46C6-9E23-7815241099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4" authorId="0" shapeId="0" xr:uid="{302C831F-7CBD-462F-91FD-FE15F42EA1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4" authorId="0" shapeId="0" xr:uid="{B5D4FD0F-E0DF-481A-B245-160966D9D7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4" authorId="0" shapeId="0" xr:uid="{B554BA20-76CE-4549-9F9D-085940E65A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54" authorId="0" shapeId="0" xr:uid="{CAC3B0E0-FF12-4918-9385-A75AB0F06F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4" authorId="0" shapeId="0" xr:uid="{01B77DE9-EE31-498F-B5AE-8DD6964B5B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54" authorId="0" shapeId="0" xr:uid="{5D43B293-F5A0-44B1-B832-8744217A27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4" authorId="0" shapeId="0" xr:uid="{6608E30E-02D2-4431-A5D8-0954D81BAA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4" authorId="0" shapeId="0" xr:uid="{7395F900-1E55-4F8E-A08F-1AABF5BAF9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54" authorId="0" shapeId="0" xr:uid="{D1DADB8C-A7FD-4EEF-B2C7-630917983B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54" authorId="0" shapeId="0" xr:uid="{CB344DAF-2DA6-468D-A79E-201CC12DBE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54" authorId="0" shapeId="0" xr:uid="{02FC2FF7-6998-4373-A752-BB3782A78C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4" authorId="0" shapeId="0" xr:uid="{87F114B7-1C8A-45CB-8B20-3777EED4DC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4" authorId="0" shapeId="0" xr:uid="{186ABD4C-D39E-4D81-8C70-801E235125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54" authorId="0" shapeId="0" xr:uid="{B9369F7D-E09F-4ABC-87CA-1F8C66CBBA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4" authorId="0" shapeId="0" xr:uid="{E67C9527-2497-4DFB-84F8-FF4264323D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4" authorId="0" shapeId="0" xr:uid="{1B071DDB-3315-436E-BB74-0444BF94D3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4" authorId="0" shapeId="0" xr:uid="{01D3D308-59D9-41BA-BA35-6589D5D84C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4" authorId="0" shapeId="0" xr:uid="{3025A1A5-59F4-4D43-ABA0-0C98C85B97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4" authorId="0" shapeId="0" xr:uid="{37FBCB88-8B93-404C-A3C8-32E9B426D6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4" authorId="0" shapeId="0" xr:uid="{1B4C1638-0E0B-405B-94B4-74DA5B2851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4" authorId="0" shapeId="0" xr:uid="{F297F760-EC6E-429B-800D-EC41803B9A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4" authorId="0" shapeId="0" xr:uid="{79FB2655-641E-4554-B9BD-DFE682AFB8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4" authorId="0" shapeId="0" xr:uid="{AFE63E64-4864-4AE5-B0DE-3561120485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4" authorId="0" shapeId="0" xr:uid="{FC2162AB-6D36-453B-8555-A8E992A126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4" authorId="0" shapeId="0" xr:uid="{8BDC7EB8-A537-45FB-8156-49E07462A6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4" authorId="0" shapeId="0" xr:uid="{65E17296-D4F1-41F2-B8B8-6F84D47C16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54" authorId="0" shapeId="0" xr:uid="{8FADACDC-B4D0-4FD7-BB9F-6413619478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4" authorId="0" shapeId="0" xr:uid="{92D8B3D5-9E2B-4EB2-9BFD-9A667A59FA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4" authorId="0" shapeId="0" xr:uid="{58D97AF7-9737-4D95-8E64-A158315874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54" authorId="0" shapeId="0" xr:uid="{287A4CFF-7966-42B3-A54D-3451E549CA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54" authorId="0" shapeId="0" xr:uid="{50B2AC0F-79EE-4FD1-98DE-F7FE8F6DF2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4" authorId="0" shapeId="0" xr:uid="{AF0B2AA9-1E82-4D8F-9F98-2E3CFA99BD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4" authorId="0" shapeId="0" xr:uid="{EB8C1620-691F-4F82-829C-4761D5F39F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54" authorId="0" shapeId="0" xr:uid="{B1C76370-CF10-41EF-99CA-C1E2F45167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4" authorId="0" shapeId="0" xr:uid="{5C955D76-D005-4501-B659-E2CEC43C64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4" authorId="0" shapeId="0" xr:uid="{608F5544-3CC3-47BF-B4A4-3AD5B808EA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4" authorId="0" shapeId="0" xr:uid="{A5E573D0-08FC-4FBE-8C57-603C695B85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4" authorId="0" shapeId="0" xr:uid="{3292A679-03EF-4F95-9794-13614CF1D6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4" authorId="0" shapeId="0" xr:uid="{64F58365-450E-4E45-B072-4C79BC0B33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4" authorId="0" shapeId="0" xr:uid="{B6EDF6A9-9252-4FE8-95A6-AF65989B63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4" authorId="0" shapeId="0" xr:uid="{14618A20-D639-4606-BA2F-7254E3EF67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54" authorId="0" shapeId="0" xr:uid="{F61ED730-B0FC-4BBD-BDD3-44A0CACC6B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4" authorId="0" shapeId="0" xr:uid="{45EA943C-678F-4CC9-8511-8C33387203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4" authorId="0" shapeId="0" xr:uid="{C8018E39-5EDB-4D4F-BD45-DA736C2A4F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4" authorId="0" shapeId="0" xr:uid="{F6D3963F-6687-4B4B-81C7-9A3B336BFD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4" authorId="0" shapeId="0" xr:uid="{94D7FA2B-F6CA-416F-A6AA-8F5FF03C0A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54" authorId="0" shapeId="0" xr:uid="{77BCF451-5ADC-4412-BEDC-C72C6D1A5D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4" authorId="0" shapeId="0" xr:uid="{36CD905C-503F-40EE-91E7-C6AD15A6D9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4" authorId="0" shapeId="0" xr:uid="{8671B129-64D4-47CC-8C9B-201663FB8C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54" authorId="0" shapeId="0" xr:uid="{02FCD42D-131E-459B-8957-F32CD13FD0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54" authorId="0" shapeId="0" xr:uid="{88ED20AD-EBD5-4B16-A113-BB98DA47BA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4" authorId="0" shapeId="0" xr:uid="{ACF06764-FDCA-438A-9D06-A91DF669DE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4" authorId="0" shapeId="0" xr:uid="{AA95A2E3-AF5B-4944-BD82-A72A98B29F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54" authorId="0" shapeId="0" xr:uid="{C27EDCB1-6E5B-439F-BC3A-3D6656A5D5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4" authorId="0" shapeId="0" xr:uid="{81D5F19A-BBF5-46E5-B636-079B6B63B9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4" authorId="0" shapeId="0" xr:uid="{BD7C68BF-C937-4F60-BC38-164629E5FE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4" authorId="0" shapeId="0" xr:uid="{64A5B9A8-452A-407A-979C-4A431F41D9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4" authorId="0" shapeId="0" xr:uid="{F33DFAC5-5674-49F7-AD0D-251C713196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4" authorId="0" shapeId="0" xr:uid="{17B302BD-EEBA-430A-8144-CC4244BFF5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4" authorId="0" shapeId="0" xr:uid="{5CFA6132-955D-4315-980E-502AF64197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4" authorId="0" shapeId="0" xr:uid="{0509205E-849D-47B1-BF71-A870A90A07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4" authorId="0" shapeId="0" xr:uid="{8E0A57D4-9ADC-4A0E-9A4E-01A580C6C6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4" authorId="0" shapeId="0" xr:uid="{B3E8B83E-1214-457C-8BFA-132CC4D29C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4" authorId="0" shapeId="0" xr:uid="{9DE62586-7475-4ED6-9969-A6976CDC26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4" authorId="0" shapeId="0" xr:uid="{744F083E-ADD3-49F1-A720-645F09CCA4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4" authorId="0" shapeId="0" xr:uid="{9F05BA0D-2FD0-4CDA-AC22-2FE2BA8C76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4" authorId="0" shapeId="0" xr:uid="{CC191E6D-9332-4726-973E-C35D7D0E7A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54" authorId="0" shapeId="0" xr:uid="{367674F8-DAF9-457B-A1FC-A04C0CC773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54" authorId="0" shapeId="0" xr:uid="{7B337F26-6049-4F54-AF7F-85840CB4EE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4" authorId="0" shapeId="0" xr:uid="{CD23AE22-392F-4E47-A047-D03EE56AFB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4" authorId="0" shapeId="0" xr:uid="{0C1F68B8-70A2-49FD-93DE-D7BAD248E0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54" authorId="0" shapeId="0" xr:uid="{06E53F82-572F-4888-B3E4-8CC8387DED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4" authorId="0" shapeId="0" xr:uid="{6BFA0A97-2FA2-4CC2-9544-96A9DAFA68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54" authorId="0" shapeId="0" xr:uid="{9A91F3F9-0422-47E9-8951-5357BA87F4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4" authorId="0" shapeId="0" xr:uid="{90993EBB-6026-470C-B85F-60FC1A7CE4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4" authorId="0" shapeId="0" xr:uid="{5996CFC3-1BA0-40B8-8357-C29E0009F3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4" authorId="0" shapeId="0" xr:uid="{0AFE349C-EF83-4F5D-BDFF-76A80E8B957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54" authorId="0" shapeId="0" xr:uid="{614227CC-B587-4F99-AB9B-B5EF23828F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4" authorId="0" shapeId="0" xr:uid="{ACEA7EA0-9631-4AF2-AC69-7158421704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4" authorId="0" shapeId="0" xr:uid="{F35B72BF-5E43-47EB-89BD-1FC6EE50E8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4" authorId="0" shapeId="0" xr:uid="{2CB37326-3352-44E3-8FC1-23648182D0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4" authorId="0" shapeId="0" xr:uid="{E40D9009-17E3-4207-BD2D-5E5D30F9F3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4" authorId="0" shapeId="0" xr:uid="{34B0AEB3-2E30-4CA1-8401-6D57D31BFE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4" authorId="0" shapeId="0" xr:uid="{6845E192-D0B3-4669-ACAF-AC4C64B6A3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4" authorId="0" shapeId="0" xr:uid="{A296E2F2-3FFD-4807-86F9-9E6CABE724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4" authorId="0" shapeId="0" xr:uid="{2E5CEA64-84BD-451D-B7A2-811D70BE73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4" authorId="0" shapeId="0" xr:uid="{5208FC63-8F7F-4572-9C34-193EEDA238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4" authorId="0" shapeId="0" xr:uid="{6AF54AFA-F72D-46E2-B44A-8EC7631A6B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4" authorId="0" shapeId="0" xr:uid="{5CEA9C6C-94AA-48AF-B1BD-B226498221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54" authorId="0" shapeId="0" xr:uid="{20729517-E233-4A57-A349-ABCBF92CDD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4" authorId="0" shapeId="0" xr:uid="{6C3B91CD-C3A3-4F1B-B3F7-60B72EC511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4" authorId="0" shapeId="0" xr:uid="{7F9E512E-E12F-498F-99BE-DC104A705C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4" authorId="0" shapeId="0" xr:uid="{2912267E-15FF-4F34-B75B-4C92DE04A7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4" authorId="0" shapeId="0" xr:uid="{8A69C922-3857-4561-AE9C-C95F376631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4" authorId="0" shapeId="0" xr:uid="{08F8B9E0-C20A-4452-9803-749C955266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4" authorId="0" shapeId="0" xr:uid="{A8CA3A4F-0D97-49D5-9AAC-1B5A750304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4" authorId="0" shapeId="0" xr:uid="{0E37526B-E092-479C-92BA-8977984D70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4" authorId="0" shapeId="0" xr:uid="{125F327F-4A1B-41EB-94A0-6FF03E9BD6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4" authorId="0" shapeId="0" xr:uid="{2898266D-C5CA-4FA4-BE23-97A20E16BB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4" authorId="0" shapeId="0" xr:uid="{E65C8574-7821-40BE-8513-25C71DE1D8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4" authorId="0" shapeId="0" xr:uid="{D9AA5D6F-EF0A-4275-80B1-F444BAE56B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4" authorId="0" shapeId="0" xr:uid="{8B0BA9B1-3D28-4243-94E1-4E430A756D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4" authorId="0" shapeId="0" xr:uid="{B2B34E50-F63E-4D00-A9C0-6416B8FE40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4" authorId="0" shapeId="0" xr:uid="{253A5949-12F6-4A6C-8231-F0DD566C66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4" authorId="0" shapeId="0" xr:uid="{034803C5-86D6-4B12-8E14-F23D7F5E99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4" authorId="0" shapeId="0" xr:uid="{70137083-6794-4DC9-90D7-13CFEC6ACD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4" authorId="0" shapeId="0" xr:uid="{EECEDBE4-0A00-40EF-95B2-BBB18D7D71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4" authorId="0" shapeId="0" xr:uid="{E069DD9E-D3C9-4444-8B28-65CAFAC2D4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54" authorId="0" shapeId="0" xr:uid="{6F41246A-3678-4045-9B24-C2F4538748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4" authorId="0" shapeId="0" xr:uid="{B8A33E45-3C01-4426-B311-5E818D70FF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4" authorId="0" shapeId="0" xr:uid="{F4A72934-8D15-4CE0-9A5C-D7E2CDD209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5" authorId="0" shapeId="0" xr:uid="{A14FAFDF-B6A9-4F2F-B471-ED32138C72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5" authorId="0" shapeId="0" xr:uid="{EB745E39-CA96-440C-BEEC-8FF4BCEBD1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5" authorId="0" shapeId="0" xr:uid="{C080D3AF-F254-4E82-A240-53C9EFEF14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5" authorId="0" shapeId="0" xr:uid="{AF61D961-F879-49A4-B142-598CE63EFB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5" authorId="0" shapeId="0" xr:uid="{98FC6A68-EE7B-4E66-BD52-FE2CB86C08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5" authorId="0" shapeId="0" xr:uid="{D4DE4C2B-D40A-49F6-8CC5-8AAB1AB467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5" authorId="0" shapeId="0" xr:uid="{03A5120B-22A8-4A8F-93FC-7004B3FCAB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5" authorId="0" shapeId="0" xr:uid="{C008E26B-29D0-4E71-AF64-06F60ECA6E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5" authorId="0" shapeId="0" xr:uid="{AA91C081-D3A1-4593-AFC5-4FB53C7E2F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5" authorId="0" shapeId="0" xr:uid="{2D738C2E-016F-4D2F-ADE8-B65053F7A1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55" authorId="0" shapeId="0" xr:uid="{24351399-E4A7-4BBA-96F0-6784272E6C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5" authorId="0" shapeId="0" xr:uid="{1CC9C5C8-CCC7-4BBC-9D1F-CBC4AF450C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5" authorId="0" shapeId="0" xr:uid="{DB299C66-65F6-48BA-A394-7EE76C85F6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5" authorId="0" shapeId="0" xr:uid="{F10A0A6C-16EA-4B80-9B27-AB02AC9126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5" authorId="0" shapeId="0" xr:uid="{2EBAB9C9-ED56-478C-B001-153A967150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5" authorId="0" shapeId="0" xr:uid="{F3F62584-2062-4ED5-A412-2FCCBCA6BC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55" authorId="0" shapeId="0" xr:uid="{673BA9E5-5E95-4C0F-9687-45F3DA0F02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5" authorId="0" shapeId="0" xr:uid="{4B73E545-E3C9-40BC-8DC9-158FB41919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5" authorId="0" shapeId="0" xr:uid="{56365B14-78C4-4383-8FA3-5C6B8C146C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5" authorId="0" shapeId="0" xr:uid="{F7CC204B-6DB4-45BB-A544-B2307CFE09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5" authorId="0" shapeId="0" xr:uid="{654CDA6E-C826-4394-AD5E-B71FB8FB44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5" authorId="0" shapeId="0" xr:uid="{D41919FB-50AD-49B9-8F35-8A4EA2BDD8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5" authorId="0" shapeId="0" xr:uid="{45BA4757-9425-46F6-811F-B36CDB3D3B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5" authorId="0" shapeId="0" xr:uid="{B6245CE5-6EE5-4DA9-A0DA-4C938E0BA8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5" authorId="0" shapeId="0" xr:uid="{A5CE1F1F-7077-4B17-A19E-6A3AADE463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5" authorId="0" shapeId="0" xr:uid="{4AF456E2-1894-4359-AD81-DA0F730FAD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5" authorId="0" shapeId="0" xr:uid="{AD6AA623-3A27-4231-B44A-8FAA8628CA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5" authorId="0" shapeId="0" xr:uid="{2E089345-3505-42DD-A260-332858803E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5" authorId="0" shapeId="0" xr:uid="{5668F1A3-CD82-47F6-90B8-5BF212D9D6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5" authorId="0" shapeId="0" xr:uid="{980FEAE8-7E86-497F-B124-BEF780D4B6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55" authorId="0" shapeId="0" xr:uid="{48293942-EC38-4EA7-8DD8-2C5A28D400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5" authorId="0" shapeId="0" xr:uid="{7078CD21-D50D-4130-BCF6-6AA2538E38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5" authorId="0" shapeId="0" xr:uid="{0EB70158-3659-4A92-83A9-9DA77F0D63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5" authorId="0" shapeId="0" xr:uid="{145A734E-B825-4D67-891C-DDDD305E21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5" authorId="0" shapeId="0" xr:uid="{F526933A-2746-4E9E-AFD9-FCC8850722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5" authorId="0" shapeId="0" xr:uid="{904D2370-2502-4F85-9EE3-D7486EFC37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5" authorId="0" shapeId="0" xr:uid="{9E9D7254-324B-4E03-BBEE-7101225694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5" authorId="0" shapeId="0" xr:uid="{8C839D8F-662A-4477-9575-E4FCF9114F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5" authorId="0" shapeId="0" xr:uid="{30095A8E-8E3C-44F8-9299-3EABE19310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5" authorId="0" shapeId="0" xr:uid="{5F349BD1-285D-4FE6-A82E-6B2245254E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5" authorId="0" shapeId="0" xr:uid="{5ACADA97-2B92-4E1C-923F-5FCCDAE8A8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5" authorId="0" shapeId="0" xr:uid="{66E3C0B7-C937-44A8-88D4-F55A4BAF07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5" authorId="0" shapeId="0" xr:uid="{A72140EE-BF05-4418-96A7-EEBBEE0C1A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5" authorId="0" shapeId="0" xr:uid="{77370F41-1749-4042-8F12-6DFA21B7EE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5" authorId="0" shapeId="0" xr:uid="{EC5ED2D1-3470-4B0D-820F-05FC423513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5" authorId="0" shapeId="0" xr:uid="{FA893EF8-E1E5-4DF6-B0CE-313E289FAC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5" authorId="0" shapeId="0" xr:uid="{D5C6D238-A537-4D62-8317-CAFB7BFAD8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5" authorId="0" shapeId="0" xr:uid="{A1FEC51E-6070-45B0-9FCC-0DB39F8B9B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5" authorId="0" shapeId="0" xr:uid="{D52D9C49-BE2C-4A49-8B6A-9AB3268A41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55" authorId="0" shapeId="0" xr:uid="{B22A47B2-A741-4AD3-8589-70039548CD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55" authorId="0" shapeId="0" xr:uid="{3F5BAFF8-A866-4126-97D2-B23A3250BB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5" authorId="0" shapeId="0" xr:uid="{78ADDD83-BA8F-4AF4-816D-8BEC88D5DB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5" authorId="0" shapeId="0" xr:uid="{A61F3413-CB61-42C4-9239-A4780BBF93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5" authorId="0" shapeId="0" xr:uid="{6337AFB8-D4C5-4AB2-A903-09FF9BB189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55" authorId="0" shapeId="0" xr:uid="{884B3932-464E-4E9B-8FD9-90696BC24E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55" authorId="0" shapeId="0" xr:uid="{AF7F4D8C-A1D3-4C8A-91E1-446EB10656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5" authorId="0" shapeId="0" xr:uid="{50D1C41A-F14C-438C-855B-EF4C26FFBF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5" authorId="0" shapeId="0" xr:uid="{0D4DA112-443A-4601-9D0A-C3DCAB989F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5" authorId="0" shapeId="0" xr:uid="{25A2787A-FA98-4B00-9D5B-DE96525DD9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55" authorId="0" shapeId="0" xr:uid="{7A6FC74D-4172-47A3-9189-274EAB55EC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5" authorId="0" shapeId="0" xr:uid="{BD1E8694-45FE-4DB9-9546-AF13222AB1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5" authorId="0" shapeId="0" xr:uid="{BE075CD4-9058-4569-B0DA-587A2F1870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5" authorId="0" shapeId="0" xr:uid="{24A7705F-62AD-4FF9-AD81-9EE942BDC6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5" authorId="0" shapeId="0" xr:uid="{03290A3A-EC3C-4E60-8D6D-704F3D6848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55" authorId="0" shapeId="0" xr:uid="{8ED92594-EA36-494E-833C-D9397B3581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5" authorId="0" shapeId="0" xr:uid="{E8325AE0-258A-41EF-9FBA-422925DB56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5" authorId="0" shapeId="0" xr:uid="{80CD7B3C-59B1-4764-B5A4-F32563E83A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55" authorId="0" shapeId="0" xr:uid="{87B0615B-4617-4467-8CE1-4E40DAED85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5" authorId="0" shapeId="0" xr:uid="{104A3DE7-5B24-4E97-9914-8CB897DBFD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55" authorId="0" shapeId="0" xr:uid="{119AAAC6-7C95-439B-8185-ED17D85C29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5" authorId="0" shapeId="0" xr:uid="{1C6B23BB-A08F-4B0E-97C7-9912E8CB9C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55" authorId="0" shapeId="0" xr:uid="{651F44C9-5B68-4EFD-9175-3665A07594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5" authorId="0" shapeId="0" xr:uid="{ECD29EF7-9527-4990-A8CB-A91FD8B6B2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5" authorId="0" shapeId="0" xr:uid="{FA4E215D-422B-4500-A855-94E0F66A5B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5" authorId="0" shapeId="0" xr:uid="{E49A1A93-706F-458D-BE7C-3BCBFFC273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5" authorId="0" shapeId="0" xr:uid="{B9A17651-F350-4D01-81C5-E2B1FFC6C8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5" authorId="0" shapeId="0" xr:uid="{3DA09BFD-FBC1-4F77-9842-20A1D73482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5" authorId="0" shapeId="0" xr:uid="{C307A1A4-EB12-44B2-A244-3E3A462AF7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5" authorId="0" shapeId="0" xr:uid="{2E950C4B-A910-4E2C-82CC-C2831D46F8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5" authorId="0" shapeId="0" xr:uid="{E8155313-ECDE-47B8-B0C7-4D82B78D78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5" authorId="0" shapeId="0" xr:uid="{3027A153-20FE-4826-A54C-6105562D58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5" authorId="0" shapeId="0" xr:uid="{F6336FA1-ECAC-41F1-A7D0-7F6BB3764C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5" authorId="0" shapeId="0" xr:uid="{A361B39A-AEDE-486A-A1C6-6DC74FE1AA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55" authorId="0" shapeId="0" xr:uid="{84DD80F3-8531-456F-B7CA-C70DC09235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55" authorId="0" shapeId="0" xr:uid="{10548866-3A80-49D5-AE0E-8E7DFC0CB0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5" authorId="0" shapeId="0" xr:uid="{87F626E0-A37F-434B-8B00-BB47CFF43A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5" authorId="0" shapeId="0" xr:uid="{CEC15154-0EE3-4FF8-B9BA-FDA9202D60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5" authorId="0" shapeId="0" xr:uid="{76CA8D6C-316E-49EB-AFD6-25A4B8AE09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5" authorId="0" shapeId="0" xr:uid="{90DCC6B3-3C35-4EBC-AF7B-E6C31DE855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55" authorId="0" shapeId="0" xr:uid="{B3884E06-36A3-41AD-94F9-E83C18DB6F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5" authorId="0" shapeId="0" xr:uid="{76002F7F-2B64-4988-9F64-FB8284A55F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5" authorId="0" shapeId="0" xr:uid="{D4960953-6666-41F9-923C-C6E7E6D8F0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55" authorId="0" shapeId="0" xr:uid="{B6EA0C73-8115-4E73-84DE-A001CE5D66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5" authorId="0" shapeId="0" xr:uid="{526D7077-4F7F-4778-9AB4-C9AE831EA8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55" authorId="0" shapeId="0" xr:uid="{5E8B0C2C-5ECD-408E-882B-F80DA2B9CA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5" authorId="0" shapeId="0" xr:uid="{AD3EA880-146E-4131-BBA1-85FF998D10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5" authorId="0" shapeId="0" xr:uid="{49645E13-507D-418B-8C4D-4C0EBE00A1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5" authorId="0" shapeId="0" xr:uid="{EE03848B-5B87-4481-B127-B832663EB0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5" authorId="0" shapeId="0" xr:uid="{1BD501D9-E4C9-4BF2-8B0A-216453CD0C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55" authorId="0" shapeId="0" xr:uid="{E1709580-7620-4A98-8752-8A4451FF50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5" authorId="0" shapeId="0" xr:uid="{A150E137-17C6-4C10-ACF4-F209DCA7D5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5" authorId="0" shapeId="0" xr:uid="{182F5C68-4C21-4565-B302-27FB6C67AD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5" authorId="0" shapeId="0" xr:uid="{963CD4EE-76F6-47CC-AA9C-9FC6DDF850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5" authorId="0" shapeId="0" xr:uid="{377BE166-6178-4F9A-9A87-CFF10C8D70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5" authorId="0" shapeId="0" xr:uid="{908FFE13-D876-4B05-A13C-DF1A16BA1E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5" authorId="0" shapeId="0" xr:uid="{169E64BC-BA86-4BC3-8B19-B90581C99D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5" authorId="0" shapeId="0" xr:uid="{352BF831-3C5B-473F-9322-11703711B2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55" authorId="0" shapeId="0" xr:uid="{DE827397-CD62-4B36-AD2F-D7D69F896D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5" authorId="0" shapeId="0" xr:uid="{DA49D893-A3C4-42AF-9D6E-0D7D6611E6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5" authorId="0" shapeId="0" xr:uid="{BA9861CF-093E-4947-A6ED-AD13794B65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5" authorId="0" shapeId="0" xr:uid="{FC72FE9B-BF48-4358-A6CA-FB18E6C158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5" authorId="0" shapeId="0" xr:uid="{0B6D606D-D247-4D37-A3AB-B9204D5E11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5" authorId="0" shapeId="0" xr:uid="{8F33B85C-67F0-4C9A-B59A-60717A6BC2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5" authorId="0" shapeId="0" xr:uid="{429E1FEB-8021-43A8-8AAF-049F10BD98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5" authorId="0" shapeId="0" xr:uid="{6216C063-E84F-4941-95D4-D65DD7F6ED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5" authorId="0" shapeId="0" xr:uid="{E5F6BB7A-A217-4388-A081-9757E3A7B0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5" authorId="0" shapeId="0" xr:uid="{BF7EC03C-E367-4737-AEDD-617AC5A454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5" authorId="0" shapeId="0" xr:uid="{DD14E656-51EE-4C75-BE64-9686F7678D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5" authorId="0" shapeId="0" xr:uid="{22D8E509-489A-4171-96ED-1A7CB6F074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5" authorId="0" shapeId="0" xr:uid="{08BDE2E4-11AD-4C6C-9669-35D90A8B86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55" authorId="0" shapeId="0" xr:uid="{B1B2F174-754A-44AC-8714-04222F9610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5" authorId="0" shapeId="0" xr:uid="{F0AEB2C3-EB77-4792-B422-D11C1BAE0A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5" authorId="0" shapeId="0" xr:uid="{8E01C8AF-A088-49A7-B44E-59F0914F21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5" authorId="0" shapeId="0" xr:uid="{8F7E5632-22A8-469E-B790-EBCACD7B55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5" authorId="0" shapeId="0" xr:uid="{4F2F0A30-B722-41DC-BA68-0ADB9DA687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5" authorId="0" shapeId="0" xr:uid="{A44893C2-0280-4EB3-9F4E-808FAB95E4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55" authorId="0" shapeId="0" xr:uid="{828303B1-F0F4-44B8-BA72-60D396311D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5" authorId="0" shapeId="0" xr:uid="{DA6106AE-D8A6-4A76-9C28-5FD53F3F24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5" authorId="0" shapeId="0" xr:uid="{BEA94FC4-E5D8-4626-B6E8-7B1A6D452F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6" authorId="0" shapeId="0" xr:uid="{4DBD1C7A-A511-47E1-9E58-88DC296750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6" authorId="0" shapeId="0" xr:uid="{DDB27E0C-724D-4CF0-A9DB-42DDBBB366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6" authorId="0" shapeId="0" xr:uid="{D4DA2B5D-EDCA-4C43-A798-EEF9D6DCC1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6" authorId="0" shapeId="0" xr:uid="{377517E4-D8A1-4B70-B1C5-22903A0364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6" authorId="0" shapeId="0" xr:uid="{994F28AF-CB1C-4B5B-9208-A2860DEEC5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6" authorId="0" shapeId="0" xr:uid="{C5961CFE-5809-4622-8626-FB3667FE60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56" authorId="0" shapeId="0" xr:uid="{2FB87C6B-7AC6-4BA2-A832-F07D4C7926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6" authorId="0" shapeId="0" xr:uid="{2F68E1E1-1523-4EB9-AAEC-0639D60076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56" authorId="0" shapeId="0" xr:uid="{782AED53-D3A5-4E96-B8DF-A8DFEBFB18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6" authorId="0" shapeId="0" xr:uid="{D2D94FAF-98E2-4311-8586-BD7F36BFC5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6" authorId="0" shapeId="0" xr:uid="{C424C11F-C4D0-4F49-8D58-A198D4E6C9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6" authorId="0" shapeId="0" xr:uid="{F33F51DA-B48A-404F-8715-C93AEE6EF9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6" authorId="0" shapeId="0" xr:uid="{5237B435-9F1D-4F9D-A16D-AE99002C68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6" authorId="0" shapeId="0" xr:uid="{2BE0071E-CF3B-4963-902A-8436CFE253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6" authorId="0" shapeId="0" xr:uid="{FFA46387-7043-4A83-B508-609F19952F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56" authorId="0" shapeId="0" xr:uid="{3F56EEA7-54CD-4413-842B-01D21111DF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6" authorId="0" shapeId="0" xr:uid="{9058F9BE-C680-4F6F-9743-4611D790F5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6" authorId="0" shapeId="0" xr:uid="{5F8AABDF-68C0-4842-84CF-B00CBEDF91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6" authorId="0" shapeId="0" xr:uid="{14867E83-0482-4BCF-A01A-5B60C704E1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6" authorId="0" shapeId="0" xr:uid="{ACE0457C-C9C5-4D8C-92ED-4B7F67010F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6" authorId="0" shapeId="0" xr:uid="{CE8B4F1B-15EA-4ECD-851E-A496C92636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6" authorId="0" shapeId="0" xr:uid="{F81B0067-D025-4082-8AAE-F955346661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6" authorId="0" shapeId="0" xr:uid="{E6ACB926-125F-4D8E-957E-36BCFE7CD35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6" authorId="0" shapeId="0" xr:uid="{F8F2534F-B019-48F4-A7DC-C6A3063794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6" authorId="0" shapeId="0" xr:uid="{A39C56CC-B4D1-4F39-B8B2-5E60A043ED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56" authorId="0" shapeId="0" xr:uid="{0B0CB4C0-64A1-4C60-BA10-093D9B7DFF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56" authorId="0" shapeId="0" xr:uid="{2215BBD5-9EE7-4623-AF95-7F319D4664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56" authorId="0" shapeId="0" xr:uid="{F1AE5016-DD2D-4018-96C8-9C091D8237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6" authorId="0" shapeId="0" xr:uid="{94D191C1-A987-4413-A90F-F39FF7E6D5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6" authorId="0" shapeId="0" xr:uid="{95A79B1A-7C6C-45F0-91E5-67A83FE2B7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6" authorId="0" shapeId="0" xr:uid="{0C56A4C5-2C51-45CB-B9E7-9E5462CD93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6" authorId="0" shapeId="0" xr:uid="{25B0C873-4C69-430B-AB4A-D616300307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6" authorId="0" shapeId="0" xr:uid="{639F195C-094A-4CD2-95DB-FA41065EB1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6" authorId="0" shapeId="0" xr:uid="{B564B340-E43C-4332-ADFC-FF3382D56E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6" authorId="0" shapeId="0" xr:uid="{E5DB7E69-7A35-485F-AD88-936EA3DBA8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6" authorId="0" shapeId="0" xr:uid="{79D04637-3EDD-438A-B008-7211045E11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6" authorId="0" shapeId="0" xr:uid="{109317B1-1518-484F-9104-05A5BE4FDC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6" authorId="0" shapeId="0" xr:uid="{C4886CE3-C39C-48AC-AA46-BBF9A4D7D1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6" authorId="0" shapeId="0" xr:uid="{6694B894-6112-4BF1-BB56-021F918ABC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6" authorId="0" shapeId="0" xr:uid="{DB437CA0-C5B7-4A7B-B8C9-3BD36BA68E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6" authorId="0" shapeId="0" xr:uid="{9CC1C550-C5BC-44E6-88AF-17C0A5B4DA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6" authorId="0" shapeId="0" xr:uid="{3F89DB9F-3F19-405C-8C6A-E5F1C73767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6" authorId="0" shapeId="0" xr:uid="{1C0D1FB1-BC3D-4D9B-81D1-031C81EEAF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6" authorId="0" shapeId="0" xr:uid="{D3119714-AE57-42C3-ABBF-B5B7526100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6" authorId="0" shapeId="0" xr:uid="{9B207BFD-8B41-4730-9B25-1738F73B18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6" authorId="0" shapeId="0" xr:uid="{9761A1E1-7B82-4379-BD5C-EF2ADAD97E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56" authorId="0" shapeId="0" xr:uid="{2A26F0BF-670C-4B34-8846-BD667C9D10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56" authorId="0" shapeId="0" xr:uid="{B02FDA4C-4421-4D6A-A6DB-F85EF7E02B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56" authorId="0" shapeId="0" xr:uid="{4A28AC97-8B17-4FDB-8939-CFDDC5262F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6" authorId="0" shapeId="0" xr:uid="{1D15BA22-A595-4788-92FD-74B38C12D5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6" authorId="0" shapeId="0" xr:uid="{26D9DA9F-C0C7-4105-A9AB-DE9BD7735C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56" authorId="0" shapeId="0" xr:uid="{B32251C4-829B-43D6-A853-822F7C116E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56" authorId="0" shapeId="0" xr:uid="{A9A9CB04-A432-4826-B902-935C9CE5F5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6" authorId="0" shapeId="0" xr:uid="{0F4F586A-F82A-4392-8E3B-EED6EB5BB0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6" authorId="0" shapeId="0" xr:uid="{F934E474-6EBC-4E9B-8443-5EF110CC41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6" authorId="0" shapeId="0" xr:uid="{49DB3C6E-6D4B-4B3E-BE48-38D25A774F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6" authorId="0" shapeId="0" xr:uid="{E67C9312-6A6C-47B9-A3DF-7381B7B740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6" authorId="0" shapeId="0" xr:uid="{5C2CDEAE-43E6-495E-A60E-5D6A8DC552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6" authorId="0" shapeId="0" xr:uid="{75E51A3E-1281-4279-8D9D-4444FB5229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6" authorId="0" shapeId="0" xr:uid="{FFA61557-283D-4966-91FE-02C8685DE7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56" authorId="0" shapeId="0" xr:uid="{918E704B-56AF-4D4E-BED7-309A819FC1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6" authorId="0" shapeId="0" xr:uid="{001A7153-8DBD-480B-8C19-CF512CACCC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6" authorId="0" shapeId="0" xr:uid="{5C5E58FC-01D4-42C5-916C-29321EC8D9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6" authorId="0" shapeId="0" xr:uid="{0A95D53D-46F8-4D74-835A-90F94E51BB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6" authorId="0" shapeId="0" xr:uid="{78DB19A3-E1C3-4722-8279-8C23636A63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56" authorId="0" shapeId="0" xr:uid="{3C843CF9-BC6F-4D8A-8D7C-38380FF212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56" authorId="0" shapeId="0" xr:uid="{534996A7-C0C9-4217-B4FE-03D3375113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6" authorId="0" shapeId="0" xr:uid="{7EAFCC33-7721-42C6-B36E-0B29F0D56D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6" authorId="0" shapeId="0" xr:uid="{3350663E-0C1C-437C-B2F7-7641058AD5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56" authorId="0" shapeId="0" xr:uid="{CCD075DB-3AB5-487B-9336-BBC3068201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56" authorId="0" shapeId="0" xr:uid="{8BF442D1-EBD9-4B72-AE2B-7B6BC47D1E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6" authorId="0" shapeId="0" xr:uid="{5A473473-A8C4-4843-B2BF-009079B313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6" authorId="0" shapeId="0" xr:uid="{1FF3FEA2-7066-45F9-8962-4E7571565A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56" authorId="0" shapeId="0" xr:uid="{25568E4F-955D-465E-AFEA-A952709545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56" authorId="0" shapeId="0" xr:uid="{81B5B46F-69A6-4417-B46C-1D14C11A65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6" authorId="0" shapeId="0" xr:uid="{9EE9C86A-371D-4AEF-A67B-8D8F2F528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6" authorId="0" shapeId="0" xr:uid="{4C23C495-9A61-441F-8F98-8155EE854D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6" authorId="0" shapeId="0" xr:uid="{83727FBF-E1C3-40A9-B65E-6FB5A98690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6" authorId="0" shapeId="0" xr:uid="{70709C30-E215-46FE-B0DC-E6359F3F7B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6" authorId="0" shapeId="0" xr:uid="{5188BEC0-9CCA-46B7-9C96-59417255A3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6" authorId="0" shapeId="0" xr:uid="{468FC409-27CF-48C8-9765-F9C6BA751F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6" authorId="0" shapeId="0" xr:uid="{C88E9EE5-7245-4EFB-AF62-2410D6C771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6" authorId="0" shapeId="0" xr:uid="{B513B8C4-ADFC-4699-851A-9309945484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6" authorId="0" shapeId="0" xr:uid="{A01E2246-B7A4-4A04-B88F-E3493E2B63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6" authorId="0" shapeId="0" xr:uid="{3A28C197-5C00-419D-91CA-9348FAD9C5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6" authorId="0" shapeId="0" xr:uid="{9BFE3AB2-CA4F-4926-AC70-78A2D061B1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6" authorId="0" shapeId="0" xr:uid="{BFF28000-3C15-4B87-B696-26EC78F3CF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6" authorId="0" shapeId="0" xr:uid="{167CA2EF-A30F-4FED-970F-9DEC9017C3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56" authorId="0" shapeId="0" xr:uid="{984FE210-C926-46E0-A820-CD763062C7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6" authorId="0" shapeId="0" xr:uid="{C8E442B1-5A11-4F6E-93D3-66B45DB871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6" authorId="0" shapeId="0" xr:uid="{A69281AE-EE02-4913-9087-D082451487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6" authorId="0" shapeId="0" xr:uid="{C48C5FA0-6FDD-4CB8-B6A9-FFCB9F64A9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6" authorId="0" shapeId="0" xr:uid="{07EA7DA7-1E81-4DD3-8D5A-53F545C947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56" authorId="0" shapeId="0" xr:uid="{70BDB747-5787-4260-BE97-206F1A7CF7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56" authorId="0" shapeId="0" xr:uid="{17D8E09D-8F1B-404E-BE88-58336B49F0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6" authorId="0" shapeId="0" xr:uid="{812AEBF0-7C82-4487-A97B-DB132E10B9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6" authorId="0" shapeId="0" xr:uid="{4E08576E-84D3-4A3A-969E-0446564FD7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56" authorId="0" shapeId="0" xr:uid="{E5C7E988-70D6-4615-B442-E57F78465A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6" authorId="0" shapeId="0" xr:uid="{1522074C-CD75-4840-AD1D-307C55C2EC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56" authorId="0" shapeId="0" xr:uid="{3E9795E3-5745-48AB-BDD7-06C43D9E35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6" authorId="0" shapeId="0" xr:uid="{7BAE7AAD-ABFF-45B6-8643-4547A51496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56" authorId="0" shapeId="0" xr:uid="{1F509B01-2F1C-4259-B4CD-78708B812F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6" authorId="0" shapeId="0" xr:uid="{1F29D1B4-67E7-4F25-A845-FBCBA8B5AD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6" authorId="0" shapeId="0" xr:uid="{3B30379E-AB46-4947-AFA0-29A04824EE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6" authorId="0" shapeId="0" xr:uid="{D426E3ED-4F97-45B0-8FE3-CF11484D4A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6" authorId="0" shapeId="0" xr:uid="{D4521387-785E-40B3-9AC5-32228570EA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6" authorId="0" shapeId="0" xr:uid="{B14D0942-8292-4859-82CF-59D6246DA7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6" authorId="0" shapeId="0" xr:uid="{D4C796D6-19F6-4C6A-A5D3-30E1EDD90A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6" authorId="0" shapeId="0" xr:uid="{F624BD14-5E56-46FD-B832-6FEF80A52F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56" authorId="0" shapeId="0" xr:uid="{1293F6BE-0EC6-4BC2-80F1-1382FB22DB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6" authorId="0" shapeId="0" xr:uid="{86DFE053-99B7-40B3-A955-248E5EB397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6" authorId="0" shapeId="0" xr:uid="{BD8B03FB-6A56-49B9-A7BE-03007CCB69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6" authorId="0" shapeId="0" xr:uid="{6F917E68-6880-4D10-A7BC-E899993430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6" authorId="0" shapeId="0" xr:uid="{F7F6D47F-458A-4F69-BD37-0B055458B9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56" authorId="0" shapeId="0" xr:uid="{E0C88EB8-DE4F-4EAC-A194-D04AA58571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6" authorId="0" shapeId="0" xr:uid="{1A3B9A28-A2DE-4033-A31B-40D2D7EC22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6" authorId="0" shapeId="0" xr:uid="{2CFAC150-740C-414B-8F36-C9FC472EBD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56" authorId="0" shapeId="0" xr:uid="{F7DD65A9-7754-439C-A663-12D5AD02B0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6" authorId="0" shapeId="0" xr:uid="{954D6A8D-55E2-44B7-BE00-3B7AC39A29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56" authorId="0" shapeId="0" xr:uid="{332C081E-65AB-43C6-BA8F-B25F6CF446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6" authorId="0" shapeId="0" xr:uid="{37B7F228-C0B7-4952-9E99-4DB2C575C6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6" authorId="0" shapeId="0" xr:uid="{AFB0166C-FC53-4A45-8533-D005C72308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6" authorId="0" shapeId="0" xr:uid="{E1CB8874-44B5-4BC7-93BC-7F6FE82A57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6" authorId="0" shapeId="0" xr:uid="{4B15AC37-444E-4BE0-AECF-08DB9E005E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6" authorId="0" shapeId="0" xr:uid="{176C87A0-309A-4B2C-9833-236CA50FF1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6" authorId="0" shapeId="0" xr:uid="{15AC9495-91DD-4488-958B-EB59977D82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6" authorId="0" shapeId="0" xr:uid="{07B8C7CE-A258-46CE-A376-9DA8985D0B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6" authorId="0" shapeId="0" xr:uid="{9A39019A-4DDE-4AF1-832C-47F425F832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7" authorId="0" shapeId="0" xr:uid="{1085C64F-45FA-4111-B745-51800EF208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7" authorId="0" shapeId="0" xr:uid="{C3D7F176-E5AF-4610-AD50-64F5E6C282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7" authorId="0" shapeId="0" xr:uid="{EC12B6FC-8EEF-4EA4-8BAF-BD7554FE50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7" authorId="0" shapeId="0" xr:uid="{71B309FD-E1AA-4199-A290-BC1534E257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57" authorId="0" shapeId="0" xr:uid="{20B8947D-9F55-49C6-B0DC-D948E1DE47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57" authorId="0" shapeId="0" xr:uid="{D044176A-7A36-4B0E-881B-5AAEE8D6B0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7" authorId="0" shapeId="0" xr:uid="{2BA79109-056F-4351-9ED3-8D1E6373D4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7" authorId="0" shapeId="0" xr:uid="{46C0A767-A8E0-4FD1-B55C-1A6E9E1DFC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7" authorId="0" shapeId="0" xr:uid="{5138A524-6053-4F5F-BF1F-A5AC7F95AA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57" authorId="0" shapeId="0" xr:uid="{85244339-1A50-44D9-B024-AC0D21A53B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7" authorId="0" shapeId="0" xr:uid="{28BD496F-1C7F-49D6-ACAC-0462C690E2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7" authorId="0" shapeId="0" xr:uid="{C6BEF23F-AF86-4216-923F-C9FFC9C1DF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7" authorId="0" shapeId="0" xr:uid="{6103EA42-A089-4B31-B78D-BC668B7024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7" authorId="0" shapeId="0" xr:uid="{3F2B7900-852C-440E-9A77-2EA7C2FEFD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57" authorId="0" shapeId="0" xr:uid="{CF6371C2-3EF8-45BA-A425-AAA380A78B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7" authorId="0" shapeId="0" xr:uid="{ABD373FB-9655-437E-BE7F-84C8C3907C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57" authorId="0" shapeId="0" xr:uid="{B69AE00F-7342-47E7-A53E-B1DC28C936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7" authorId="0" shapeId="0" xr:uid="{0AD537E1-EA77-49E2-AE65-80DD41EAA2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57" authorId="0" shapeId="0" xr:uid="{07CADE5C-CF15-4B2A-98D8-594EDF338E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7" authorId="0" shapeId="0" xr:uid="{A3EB1273-5713-4017-A387-8864428D5B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7" authorId="0" shapeId="0" xr:uid="{1EAAF18F-7643-4C02-9D67-5152D50571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7" authorId="0" shapeId="0" xr:uid="{6F427A92-E5A7-4069-AC80-38912BCB88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7" authorId="0" shapeId="0" xr:uid="{0AF92675-AB6C-46C4-A995-D152CF6BC4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7" authorId="0" shapeId="0" xr:uid="{82F09D02-4395-4168-B45F-50828FA0EB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7" authorId="0" shapeId="0" xr:uid="{E7267770-7B8B-4495-BA04-CC92750648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57" authorId="0" shapeId="0" xr:uid="{92009A92-9695-4865-B3D2-07DF5F2616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57" authorId="0" shapeId="0" xr:uid="{5BEBA51A-46DE-4C28-B4FA-99A2292B5C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7" authorId="0" shapeId="0" xr:uid="{1EEA89D1-0C0A-4B98-91EB-9AFFA72A98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7" authorId="0" shapeId="0" xr:uid="{12806CBD-1281-45E5-8E0D-A89A568A32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57" authorId="0" shapeId="0" xr:uid="{5C9DC1CE-2713-4831-94F2-73AF2D40B6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57" authorId="0" shapeId="0" xr:uid="{9A7D640A-0FA5-4885-B2C6-FEB9D4950B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57" authorId="0" shapeId="0" xr:uid="{5681E43D-6C6A-4B95-9D11-A5058863E4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57" authorId="0" shapeId="0" xr:uid="{D4993FFA-23A1-446C-9F4E-552FC1DE02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7" authorId="0" shapeId="0" xr:uid="{490189B0-66FD-4BD6-BCDD-90424F80D3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7" authorId="0" shapeId="0" xr:uid="{A06976AF-3C5B-47E3-B172-98EFAE880E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7" authorId="0" shapeId="0" xr:uid="{164CA05C-9163-48E5-AEF1-214DA35A2F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7" authorId="0" shapeId="0" xr:uid="{3C94C541-9AAF-4E26-B614-5B46151F95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7" authorId="0" shapeId="0" xr:uid="{EFFA60D6-8667-43FF-90EE-B84DEC3DC3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7" authorId="0" shapeId="0" xr:uid="{B7E2190A-AE77-41E0-9497-29EEC18CBB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7" authorId="0" shapeId="0" xr:uid="{1F289B0D-88AD-408E-B44B-202195F91E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57" authorId="0" shapeId="0" xr:uid="{F9E7FBFB-92FF-410B-974F-3E01B500BF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7" authorId="0" shapeId="0" xr:uid="{04909443-952A-4729-9564-97620BA512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57" authorId="0" shapeId="0" xr:uid="{20F6783A-47F8-4D7F-8811-DBC08C515C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7" authorId="0" shapeId="0" xr:uid="{7762FC58-AFD0-43EA-AEE5-D054327A11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7" authorId="0" shapeId="0" xr:uid="{E9FD5202-C9A1-438E-B467-DC4D3A4405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7" authorId="0" shapeId="0" xr:uid="{E8A8C131-EFAE-449E-A7A5-34A30756D1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7" authorId="0" shapeId="0" xr:uid="{FFC332B1-958F-4DDD-8166-9031922B0E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7" authorId="0" shapeId="0" xr:uid="{E2B002F6-8FBE-4416-B308-E344E35C64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57" authorId="0" shapeId="0" xr:uid="{633E5D46-51B1-484C-8E87-B6E8FE1484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7" authorId="0" shapeId="0" xr:uid="{E410C57B-FDA5-4E15-A460-817C975CFB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57" authorId="0" shapeId="0" xr:uid="{6947F241-4B10-4624-9B69-2CB0F4AE1C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57" authorId="0" shapeId="0" xr:uid="{BC563076-12DC-4D62-8FF4-38500C275B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7" authorId="0" shapeId="0" xr:uid="{B09E9E31-06EB-455F-B091-9A19EC21E7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7" authorId="0" shapeId="0" xr:uid="{ECF62EB5-84B4-4D08-98C0-7B3AC25722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7" authorId="0" shapeId="0" xr:uid="{897F8BD3-450B-488A-A64E-89CCF40399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7" authorId="0" shapeId="0" xr:uid="{8DCE48E7-57B1-49C6-8437-FE971A0D85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7" authorId="0" shapeId="0" xr:uid="{360083C6-DB77-48E7-9D18-660DCA3293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57" authorId="0" shapeId="0" xr:uid="{4C52FEBA-3AD2-4D1E-834B-11885EB956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57" authorId="0" shapeId="0" xr:uid="{8D55B418-A17D-4056-A196-43E7109764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57" authorId="0" shapeId="0" xr:uid="{C1644DC6-8137-409A-B1B7-6A1CA91A49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7" authorId="0" shapeId="0" xr:uid="{F7F19A59-BFFF-4E52-B2DB-D7B00C5988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7" authorId="0" shapeId="0" xr:uid="{BB3ACCE0-AB3D-4DDA-9BB4-26DBFDAB1F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57" authorId="0" shapeId="0" xr:uid="{AAF79071-E208-41B9-AEF9-5BB144EC23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57" authorId="0" shapeId="0" xr:uid="{B6A3CD0F-B97C-4C59-848E-1C0BEC70AA2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7" authorId="0" shapeId="0" xr:uid="{46A4AD20-0A6C-4314-BA83-F519420855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7" authorId="0" shapeId="0" xr:uid="{2792DB42-4557-4D0A-9F24-D26F845A43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7" authorId="0" shapeId="0" xr:uid="{EB8A0DE3-10B4-4EFB-865E-EA1B30FDED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57" authorId="0" shapeId="0" xr:uid="{AC235CB3-D687-4AB0-9512-30421FFE52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7" authorId="0" shapeId="0" xr:uid="{4F2C99C6-A94E-4F68-ACE6-520551D928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57" authorId="0" shapeId="0" xr:uid="{8FD797EB-370D-4529-A234-BABDB9BF1A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57" authorId="0" shapeId="0" xr:uid="{3FC16534-D406-4CC8-BB54-597ABF3EA9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57" authorId="0" shapeId="0" xr:uid="{D2EDD4DB-D106-4305-9BC9-F96400B502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57" authorId="0" shapeId="0" xr:uid="{C465EAB9-53E1-4303-9CCB-322FEF5A07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7" authorId="0" shapeId="0" xr:uid="{221F983F-37F8-4CFF-B78C-A91063C8C7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7" authorId="0" shapeId="0" xr:uid="{635CB8CC-5956-4428-8006-9D5B9DD2C1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57" authorId="0" shapeId="0" xr:uid="{515F22E5-BC3C-4F65-999C-2CAEFF5A24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7" authorId="0" shapeId="0" xr:uid="{1B7E9375-564F-4020-AAA3-A4BE2BCBEA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7" authorId="0" shapeId="0" xr:uid="{6CC9C690-C0F9-4F33-BCB6-AC1E35ACDC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57" authorId="0" shapeId="0" xr:uid="{3C21FC4C-FA8E-447C-B2DF-19C2543DC4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57" authorId="0" shapeId="0" xr:uid="{31F4BD29-ABC4-40BB-9843-2CA36A306A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57" authorId="0" shapeId="0" xr:uid="{6C00F576-2CEF-4E03-9455-91FEE915AF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7" authorId="0" shapeId="0" xr:uid="{39435734-80B2-4E38-97C6-6EA3FA9BD1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57" authorId="0" shapeId="0" xr:uid="{5FC6E80A-986A-47A7-A141-0B0471C6D5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7" authorId="0" shapeId="0" xr:uid="{F33EA0C7-4661-48B2-ADBE-3D71B0479C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57" authorId="0" shapeId="0" xr:uid="{BCDF35E4-420F-4015-9C75-6F99A71F65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7" authorId="0" shapeId="0" xr:uid="{0BBF8FC9-A354-4369-AFB7-796BA7DBAC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7" authorId="0" shapeId="0" xr:uid="{519A88D6-B0B4-42B4-90CC-D80D96BCB4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57" authorId="0" shapeId="0" xr:uid="{089F4CA0-C836-41FE-9E01-B2E7DD2A6F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57" authorId="0" shapeId="0" xr:uid="{A422D4B1-4718-43ED-A54C-13B8E98342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57" authorId="0" shapeId="0" xr:uid="{D9D3627E-1922-4C3C-A57F-D144AFCC41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57" authorId="0" shapeId="0" xr:uid="{7C6B281F-2CC6-4B23-8B2B-B368980D19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7" authorId="0" shapeId="0" xr:uid="{B65B4583-78FC-4FE8-BCD9-988C808233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57" authorId="0" shapeId="0" xr:uid="{5CA14DF8-B83D-459F-BA34-41A28F2405B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7" authorId="0" shapeId="0" xr:uid="{530CAE5D-FBBA-401A-A695-C52D9C5DCD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7" authorId="0" shapeId="0" xr:uid="{E3C02358-E72A-4F7E-905E-9449445CE8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57" authorId="0" shapeId="0" xr:uid="{69C397C8-2F96-473F-9F2B-5B20C8AD7E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7" authorId="0" shapeId="0" xr:uid="{0074CF2D-B555-46ED-BA95-F82C99250F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7" authorId="0" shapeId="0" xr:uid="{0615C9AD-2818-4CAB-B020-E9B6374FE3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57" authorId="0" shapeId="0" xr:uid="{775E2043-BABE-410E-9629-C0E228EF19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7" authorId="0" shapeId="0" xr:uid="{D8547478-B11D-44E8-AAB0-5931EB38C6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57" authorId="0" shapeId="0" xr:uid="{41DF0741-8888-401D-9EA9-D14FA9EC96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7" authorId="0" shapeId="0" xr:uid="{EA8FE3B0-853D-4B41-B17C-1882678C0C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7" authorId="0" shapeId="0" xr:uid="{0A1BA1A2-7B2F-483C-802A-C0EA5D53B7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57" authorId="0" shapeId="0" xr:uid="{1F3689D5-63B3-45E0-9F6C-D16EC02FEF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57" authorId="0" shapeId="0" xr:uid="{0A83314D-B460-46F8-A8C0-A4306E8EF9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57" authorId="0" shapeId="0" xr:uid="{54C4C823-32A4-4F0A-B744-373E08A0D6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57" authorId="0" shapeId="0" xr:uid="{7FA2B581-ED2E-4DD6-8865-4F198DC837C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57" authorId="0" shapeId="0" xr:uid="{FC654800-B9CB-4D12-8B9D-FAFC1D1CBB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7" authorId="0" shapeId="0" xr:uid="{F67983A8-91A9-4CC9-88A7-25D81A64C5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57" authorId="0" shapeId="0" xr:uid="{A90F8B9E-700D-4C87-80AB-B6B5B718F5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7" authorId="0" shapeId="0" xr:uid="{5D5AF97B-6F51-4F44-8766-EBE5BA90BC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7" authorId="0" shapeId="0" xr:uid="{EDB46C10-99B4-4536-9413-3CC89796F8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57" authorId="0" shapeId="0" xr:uid="{8C2A69F1-1079-4BE2-8D23-C48B486145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7" authorId="0" shapeId="0" xr:uid="{053ACB56-E47E-4065-8F0D-8D8F4686E4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7" authorId="0" shapeId="0" xr:uid="{DC54FC7C-A281-44C1-A3B5-E97FE818CA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7" authorId="0" shapeId="0" xr:uid="{05E3BD18-2FC4-4767-B919-510F485DBE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7" authorId="0" shapeId="0" xr:uid="{DB0B1816-3B85-4A0E-ABEA-F6A1CFD1A2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57" authorId="0" shapeId="0" xr:uid="{92CCCE7A-6623-47E7-8A0A-EEB0699AA7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57" authorId="0" shapeId="0" xr:uid="{EAFA5029-590F-4669-8756-BE9206604F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7" authorId="0" shapeId="0" xr:uid="{22AA12DB-D435-4412-9E19-EB982E4046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57" authorId="0" shapeId="0" xr:uid="{2870385D-FC68-44D2-BEBD-2BC9D9F4BB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7" authorId="0" shapeId="0" xr:uid="{852D848A-C3F1-4319-A561-6E71BB7CED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7" authorId="0" shapeId="0" xr:uid="{EB1497DC-441D-4DAC-9EAD-910A9F3308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57" authorId="0" shapeId="0" xr:uid="{689FA896-8DFE-4EB6-A90D-F94159EA8C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7" authorId="0" shapeId="0" xr:uid="{E7C0A17A-9679-4D8D-B53C-AB2C8DE040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7" authorId="0" shapeId="0" xr:uid="{731F4C21-EB56-4DFF-B743-1C1AB3E97C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58" authorId="0" shapeId="0" xr:uid="{21847FF9-C051-4961-A739-6B0E7450AE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58" authorId="0" shapeId="0" xr:uid="{D521D9D4-8B95-45A8-BF2B-740C83AC3C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8" authorId="0" shapeId="0" xr:uid="{658C8A71-631D-4848-9464-CBDB56264EA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8" authorId="0" shapeId="0" xr:uid="{E83EA092-A3BC-4F27-B1ED-5A51F8A130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8" authorId="0" shapeId="0" xr:uid="{6020FCB1-DDC2-4D10-A0CE-B70AA59BF6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8" authorId="0" shapeId="0" xr:uid="{8C1EAAFD-5F81-4447-863C-71114AC69B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8" authorId="0" shapeId="0" xr:uid="{C1DADC3A-C1A2-4D42-B552-6B5F1837BF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8" authorId="0" shapeId="0" xr:uid="{DA476378-B894-449A-BE98-657005813D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8" authorId="0" shapeId="0" xr:uid="{5CD2887E-C1F5-4755-88B1-80131CF3A4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58" authorId="0" shapeId="0" xr:uid="{B05FA894-D9D4-4073-A66F-39E0193584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8" authorId="0" shapeId="0" xr:uid="{27C13C9A-3795-4CA2-95E2-8B74B97111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8" authorId="0" shapeId="0" xr:uid="{D9C01227-9DED-406A-9018-5402156C14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58" authorId="0" shapeId="0" xr:uid="{D2643730-0E93-4D78-BBB8-DC93CA0D4D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8" authorId="0" shapeId="0" xr:uid="{F62173DB-3C76-418A-8381-3D32508D1C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8" authorId="0" shapeId="0" xr:uid="{5E497A83-1925-46DF-9FEF-BB866A71B3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8" authorId="0" shapeId="0" xr:uid="{4AA8F60A-981D-4D10-85B2-C9AF57BC9C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58" authorId="0" shapeId="0" xr:uid="{01773C4B-9ADC-4AB4-BFF7-51A43AA14A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58" authorId="0" shapeId="0" xr:uid="{66CC7EC9-4899-4F63-BF85-0E28DC4ED1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58" authorId="0" shapeId="0" xr:uid="{81E65004-3E53-4672-816D-066C79AB08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8" authorId="0" shapeId="0" xr:uid="{9187C6F5-C446-453A-B916-ED598B7E39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58" authorId="0" shapeId="0" xr:uid="{3C7422DF-117B-4FAC-93EA-15152BDC3C2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8" authorId="0" shapeId="0" xr:uid="{C3D0D63B-548A-4E16-A598-C32F0F5216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8" authorId="0" shapeId="0" xr:uid="{D14B7274-8440-45CE-8BA6-0802A1B575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58" authorId="0" shapeId="0" xr:uid="{4D055292-F45A-480F-AD8F-60300DAB05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8" authorId="0" shapeId="0" xr:uid="{6A449FD6-BF22-409E-A22A-E3847BFF61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8" authorId="0" shapeId="0" xr:uid="{F3C51762-2706-4D42-A1D9-2E63C8FCCE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58" authorId="0" shapeId="0" xr:uid="{8B1A4C9B-FE84-4751-AF78-6015C015BF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58" authorId="0" shapeId="0" xr:uid="{AA982E1A-FB4F-4BA7-93FF-79AB8A106E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58" authorId="0" shapeId="0" xr:uid="{71D497C5-25DD-4C92-8372-1A664CD194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58" authorId="0" shapeId="0" xr:uid="{F0AA8629-AB47-47A2-A272-AD333B4AE3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58" authorId="0" shapeId="0" xr:uid="{7B5E7416-8CCC-4437-9EAA-7898D14BF0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58" authorId="0" shapeId="0" xr:uid="{34B42F6B-2EC3-4E03-8171-910672C3EE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58" authorId="0" shapeId="0" xr:uid="{953F3594-AF78-427C-86B3-5187BFA802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58" authorId="0" shapeId="0" xr:uid="{ABA608C2-DEE5-4F05-B1B2-1600C3C3F2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8" authorId="0" shapeId="0" xr:uid="{22931410-7A58-4654-BD8C-B000412B9F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58" authorId="0" shapeId="0" xr:uid="{0BAF1FB0-59C3-4098-9B4B-1DB4851801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58" authorId="0" shapeId="0" xr:uid="{7447BB60-E493-4A1E-A5E7-E65C8B37CC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58" authorId="0" shapeId="0" xr:uid="{AC19C746-7A6A-4F3E-A4FB-F0F3B07DAF7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8" authorId="0" shapeId="0" xr:uid="{66429A99-5F92-4AD4-8104-666BEC30AE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58" authorId="0" shapeId="0" xr:uid="{4DC1302B-FB94-435C-A3A7-9A542B7174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8" authorId="0" shapeId="0" xr:uid="{5212A248-FAF4-4B1C-AF68-5049D68A68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8" authorId="0" shapeId="0" xr:uid="{E7547AD3-81CD-439A-8BBD-DC54326EC7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8" authorId="0" shapeId="0" xr:uid="{9DB82FD7-3742-4761-93BD-A97ADF2712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58" authorId="0" shapeId="0" xr:uid="{E0715A48-8B8E-4777-BF85-09A782BEEF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8" authorId="0" shapeId="0" xr:uid="{0C4B6C47-3160-4B86-91B3-40F6F290FC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8" authorId="0" shapeId="0" xr:uid="{B791E669-F04B-4EF4-BAD5-DA38213389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8" authorId="0" shapeId="0" xr:uid="{178626B8-ECA9-4232-B3FF-C17D5A2955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8" authorId="0" shapeId="0" xr:uid="{8A5A9BE0-8718-4E2D-A221-D597184A59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58" authorId="0" shapeId="0" xr:uid="{88CC1DCF-2989-489A-9345-35E823C8D5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8" authorId="0" shapeId="0" xr:uid="{542263CC-BFF8-49C6-8BDC-DB9A10E09B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58" authorId="0" shapeId="0" xr:uid="{D88D837D-C23C-43CB-BF60-E0F4BEAFD4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58" authorId="0" shapeId="0" xr:uid="{6D160441-5B53-4336-8CE8-158EC94781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58" authorId="0" shapeId="0" xr:uid="{8AC33F65-7C11-4004-AEE6-93C6A3F0B8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8" authorId="0" shapeId="0" xr:uid="{C201344E-A24D-4A05-8FA9-39221965B8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8" authorId="0" shapeId="0" xr:uid="{A9CDE3BB-89CA-4C7C-820C-B59C6D85E3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8" authorId="0" shapeId="0" xr:uid="{DF91DAD7-FD48-40DB-9CA7-1DD4EFFC94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8" authorId="0" shapeId="0" xr:uid="{73AD5A5D-47F3-494F-9A01-9095BC4A3A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58" authorId="0" shapeId="0" xr:uid="{A3E52DDE-9F9B-436B-8A90-AB10F05A76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58" authorId="0" shapeId="0" xr:uid="{FD66037C-54BB-4229-8AAC-D8F9292558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8" authorId="0" shapeId="0" xr:uid="{16C177A7-66FB-45B0-BCF7-B7512D62EF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58" authorId="0" shapeId="0" xr:uid="{2F68EA3C-4EB7-4EEF-A8F2-472A6C0540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58" authorId="0" shapeId="0" xr:uid="{D152CD2F-CE37-4387-BED9-FC81DF726A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58" authorId="0" shapeId="0" xr:uid="{2440A62E-B86B-4BFD-B3ED-F3FB33EF09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8" authorId="0" shapeId="0" xr:uid="{295D68F8-E1DE-438B-956A-C6F4FD071C8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8" authorId="0" shapeId="0" xr:uid="{E25CFD23-DA7C-44FD-9F7D-9B192AC90A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58" authorId="0" shapeId="0" xr:uid="{7AAAF89F-9452-499A-88A6-5EF43C3A68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58" authorId="0" shapeId="0" xr:uid="{21BA612F-2B17-4C61-B943-D984303602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8" authorId="0" shapeId="0" xr:uid="{032D7112-D6A6-415F-9271-4D961C1A12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8" authorId="0" shapeId="0" xr:uid="{BA44B955-05A1-440F-834B-3ADCFE9524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8" authorId="0" shapeId="0" xr:uid="{0C2C4C32-E8FA-4580-9DFC-D81A3D7138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58" authorId="0" shapeId="0" xr:uid="{1057721D-21C3-4E63-8E1B-5455EBAA86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58" authorId="0" shapeId="0" xr:uid="{4B4604A4-05FA-4519-9D6B-84749B847C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8" authorId="0" shapeId="0" xr:uid="{AA1D1DC8-C425-4FA9-B1F7-F62A647F4A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8" authorId="0" shapeId="0" xr:uid="{E548D5DD-54F2-4B3F-BBC8-FBA1C2713E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58" authorId="0" shapeId="0" xr:uid="{0DB2274E-A9EB-4072-890B-6AAE94C39B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8" authorId="0" shapeId="0" xr:uid="{872F0054-7B39-4287-872C-8C78594D2A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58" authorId="0" shapeId="0" xr:uid="{FAB01504-5EC3-491D-8105-7FB8C147D7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58" authorId="0" shapeId="0" xr:uid="{30D41BCF-73C5-40D4-B965-A722599A71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8" authorId="0" shapeId="0" xr:uid="{FA7AF2DF-1FE9-482D-9F0B-8FA9AB399E5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58" authorId="0" shapeId="0" xr:uid="{F531DAF2-8031-4330-A8AD-CDD944D49F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58" authorId="0" shapeId="0" xr:uid="{65D37408-C065-4B45-B7DE-172DF5326A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58" authorId="0" shapeId="0" xr:uid="{9AF59DFF-0EE1-4132-A114-B424E2152D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8" authorId="0" shapeId="0" xr:uid="{D30E76D4-D9B8-4FF7-8196-3A90E1DABD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8" authorId="0" shapeId="0" xr:uid="{E762488A-6462-4882-88EB-9ECF30FD5A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58" authorId="0" shapeId="0" xr:uid="{2E5F8B9E-BEC6-4F23-8CE4-0AD0D2B933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58" authorId="0" shapeId="0" xr:uid="{F9E4CC03-9083-40FE-95EF-F48B8DFEE3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58" authorId="0" shapeId="0" xr:uid="{5BA4F73F-7ADA-42BC-A693-B62239A0BC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8" authorId="0" shapeId="0" xr:uid="{383E81DA-0916-4845-A947-24E5985618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8" authorId="0" shapeId="0" xr:uid="{A0760A51-A4FE-4C57-BE4A-56882736AB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8" authorId="0" shapeId="0" xr:uid="{945113C0-C216-4AB5-97EC-E05CE888BC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58" authorId="0" shapeId="0" xr:uid="{470386D9-A7C9-484E-9282-3C76E29E0D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58" authorId="0" shapeId="0" xr:uid="{9B14EA17-9EB5-4BC5-8E7B-73BC4E6ED4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58" authorId="0" shapeId="0" xr:uid="{DCE1C83B-AEA7-4828-BA35-C18A71918C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58" authorId="0" shapeId="0" xr:uid="{0292EED4-86FB-4027-ADAD-2EF00C5AE6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58" authorId="0" shapeId="0" xr:uid="{C011CA05-673D-47BC-89A4-F8C1A4C892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58" authorId="0" shapeId="0" xr:uid="{898BF57D-311A-488F-8ECC-BF179AB7C4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8" authorId="0" shapeId="0" xr:uid="{14EA71B0-BB9B-4597-A291-66DB773AC7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8" authorId="0" shapeId="0" xr:uid="{E3248698-9157-449C-828B-72365AECE2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58" authorId="0" shapeId="0" xr:uid="{A997D446-B29B-461E-A167-5C2605A9DE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58" authorId="0" shapeId="0" xr:uid="{E8574E74-3CB9-4F25-AF90-8F6810E974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8" authorId="0" shapeId="0" xr:uid="{BB9547FF-5825-47D3-82C7-2289263B4A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58" authorId="0" shapeId="0" xr:uid="{8EE24628-8D2B-4C3C-8E9B-21D5A52AFB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58" authorId="0" shapeId="0" xr:uid="{17AF7ED4-B4FC-465F-A5D8-D7CD0F8AF1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8" authorId="0" shapeId="0" xr:uid="{9B04D503-E28D-461B-BE78-0EC9D179D0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8" authorId="0" shapeId="0" xr:uid="{DAEC65AD-AEDE-40D2-A00B-44D97307D3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58" authorId="0" shapeId="0" xr:uid="{163E6CDA-6FE1-4F5F-AAA5-2F92EB382E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8" authorId="0" shapeId="0" xr:uid="{E15C482E-E1E8-4387-8B1A-EB563D2C1F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58" authorId="0" shapeId="0" xr:uid="{14DC6B5F-1D04-41CF-A5C1-BF52128CAF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8" authorId="0" shapeId="0" xr:uid="{B2B888F9-143A-4E99-86C2-5500730FC1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8" authorId="0" shapeId="0" xr:uid="{294CB2D5-D534-4269-BBDC-6E4E8D9D6D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8" authorId="0" shapeId="0" xr:uid="{03CEE9C5-8E51-4ACA-9F67-D74C1C2B97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8" authorId="0" shapeId="0" xr:uid="{B4E29260-F0EA-44B5-BC1F-8C6567FB63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8" authorId="0" shapeId="0" xr:uid="{411929FF-1414-4440-AD60-A91B741991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8" authorId="0" shapeId="0" xr:uid="{0B2A8E0E-3AD4-4F4D-B220-3776652200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58" authorId="0" shapeId="0" xr:uid="{CF3F61CA-29D0-4382-8DD7-432C6E14A6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8" authorId="0" shapeId="0" xr:uid="{CA4EAA41-16F3-4803-AE39-B9D6069A6B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8" authorId="0" shapeId="0" xr:uid="{F2698DEF-AD7B-45E7-AEB1-40CFB51BEB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58" authorId="0" shapeId="0" xr:uid="{C32AEEF7-0B1A-4FE9-A950-4C9C8D68D2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58" authorId="0" shapeId="0" xr:uid="{8CFAF0FC-9294-4729-81A0-F8E0524C89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8" authorId="0" shapeId="0" xr:uid="{28EA678E-C7EC-4095-B4D8-F90FB4F829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8" authorId="0" shapeId="0" xr:uid="{B0367E97-36C7-4595-888A-B8609B0BF7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8" authorId="0" shapeId="0" xr:uid="{FBFE8FE1-28E7-4F10-A53C-725FAC8E71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58" authorId="0" shapeId="0" xr:uid="{8A851343-9C1C-4822-94CF-0EE63DD948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58" authorId="0" shapeId="0" xr:uid="{2C0FB80E-E277-4E9C-ADAA-BD97626CF2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59" authorId="0" shapeId="0" xr:uid="{D49F7227-F323-4DC3-B480-740A2A75DE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59" authorId="0" shapeId="0" xr:uid="{652A33F7-50CF-4F93-ADF1-ABD36D0655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9" authorId="0" shapeId="0" xr:uid="{AF33CBD1-3670-476D-9616-88817F32206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9" authorId="0" shapeId="0" xr:uid="{78866334-0EDE-4076-8974-C1FEEB420B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59" authorId="0" shapeId="0" xr:uid="{EA9B4139-070B-484C-8763-350BA145AF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9" authorId="0" shapeId="0" xr:uid="{AAA53230-1B98-49CE-925D-B3018FEE53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9" authorId="0" shapeId="0" xr:uid="{55599D2E-8A6E-4B80-8C62-CF6AF899AC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9" authorId="0" shapeId="0" xr:uid="{0B6848DD-BA8B-4EBB-9DD4-B92315811F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9" authorId="0" shapeId="0" xr:uid="{F8F30C31-7B85-436D-8B25-9461A82209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9" authorId="0" shapeId="0" xr:uid="{652A24E7-19F5-4516-8D36-A7BFF19C4F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59" authorId="0" shapeId="0" xr:uid="{8D98F96E-35CB-4580-8747-FB3A6225DF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59" authorId="0" shapeId="0" xr:uid="{4AE91A01-B16D-4E48-96FB-11FBBF087D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59" authorId="0" shapeId="0" xr:uid="{669DEDCA-ACA1-4F6F-A3B5-F37F0A9B57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59" authorId="0" shapeId="0" xr:uid="{5FF4EE8A-0ADC-423A-A1CE-1AE43BC089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59" authorId="0" shapeId="0" xr:uid="{E0379B7B-3ACE-4757-935B-BFD6D80BC00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59" authorId="0" shapeId="0" xr:uid="{210E4302-1C52-48E5-8679-5D3879A81D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59" authorId="0" shapeId="0" xr:uid="{0F5F242D-5248-4B10-99E0-D99142075A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59" authorId="0" shapeId="0" xr:uid="{379573FE-7D35-4BFE-8699-06AE2DE221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59" authorId="0" shapeId="0" xr:uid="{D2D16778-B34C-4BDD-92D3-92A51C588D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59" authorId="0" shapeId="0" xr:uid="{1292F853-DD5B-4435-9C00-A26E989FFD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59" authorId="0" shapeId="0" xr:uid="{DC39B73A-DF3E-4AF5-AEFD-00DD0E3948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59" authorId="0" shapeId="0" xr:uid="{D3967CA1-AFC0-4843-8D5F-FF578AC159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59" authorId="0" shapeId="0" xr:uid="{B764D25E-2FB9-4B0F-BC3F-8217E81C34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59" authorId="0" shapeId="0" xr:uid="{4B48C223-BB52-4156-8479-DFDF1E00E2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59" authorId="0" shapeId="0" xr:uid="{8575BC62-5A87-41A0-86AD-DD4C2FC6A2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59" authorId="0" shapeId="0" xr:uid="{A2FCB50F-35BB-4C7E-B3B0-7B1A8FF732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59" authorId="0" shapeId="0" xr:uid="{8E812A95-AB35-4033-A25A-94313A3140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59" authorId="0" shapeId="0" xr:uid="{08980B89-2D67-4171-97D7-630B418035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59" authorId="0" shapeId="0" xr:uid="{A5A995FA-E967-4F47-B01F-D0CA32778D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59" authorId="0" shapeId="0" xr:uid="{60849666-0034-470B-9263-082720D8974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59" authorId="0" shapeId="0" xr:uid="{5E055FBA-5364-4070-BC98-CD8B489136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59" authorId="0" shapeId="0" xr:uid="{A619FC8A-40A2-4D72-A25D-629C0A2431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59" authorId="0" shapeId="0" xr:uid="{186BD2E4-959B-4C83-BB4B-47D1E58422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59" authorId="0" shapeId="0" xr:uid="{2AD33E7C-6D80-4C46-AAC8-146C38F36A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59" authorId="0" shapeId="0" xr:uid="{49143F75-2CE6-4BE0-8695-88F4E21A30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59" authorId="0" shapeId="0" xr:uid="{BC65F6CB-66B2-4F27-B7C6-A708A1260E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59" authorId="0" shapeId="0" xr:uid="{C67A39F0-E35B-4499-842A-1CB1C6620E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59" authorId="0" shapeId="0" xr:uid="{A5417654-4F54-4CF2-B08C-DB25D087D8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59" authorId="0" shapeId="0" xr:uid="{64D9514A-DD2E-4214-820D-59802C507E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59" authorId="0" shapeId="0" xr:uid="{3AA85CBF-C9CB-4338-9433-F2922CF760F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59" authorId="0" shapeId="0" xr:uid="{9705DA67-A653-42CA-9D4B-5ECE5E56D5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59" authorId="0" shapeId="0" xr:uid="{CC2910B6-A723-4235-A4D2-E932E6CD3D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59" authorId="0" shapeId="0" xr:uid="{069493AD-F844-47C7-B139-E3D412343A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59" authorId="0" shapeId="0" xr:uid="{2A30DD27-83BC-4612-879B-AA55F6D82B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59" authorId="0" shapeId="0" xr:uid="{18CCB9F3-8D58-4C7B-AA9C-501C982283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59" authorId="0" shapeId="0" xr:uid="{50E03BF9-9C89-4623-8FC3-78B7386663F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59" authorId="0" shapeId="0" xr:uid="{C9BD0384-EC9A-4658-A9D2-6874ACBC72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59" authorId="0" shapeId="0" xr:uid="{1A040B97-1959-451C-BA1D-314760ACC4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59" authorId="0" shapeId="0" xr:uid="{02AC4F91-6F53-4A0D-B56D-B92414E8AC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59" authorId="0" shapeId="0" xr:uid="{C3390A30-D40F-4781-AC5D-F28909573C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59" authorId="0" shapeId="0" xr:uid="{3704D87C-0A7A-423F-B914-7FE5DDB180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59" authorId="0" shapeId="0" xr:uid="{06D21A30-CE14-4CE2-8961-B7714D40F1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59" authorId="0" shapeId="0" xr:uid="{2EE6097C-69DA-4250-9A4D-B439F0C922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59" authorId="0" shapeId="0" xr:uid="{355EE13B-D9EC-4166-AEC9-35FEC52341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59" authorId="0" shapeId="0" xr:uid="{D004AE41-C8B1-41D2-9E01-2C4DD4DBCD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59" authorId="0" shapeId="0" xr:uid="{AB8FCC09-EF82-46E1-BDA6-8FF48043E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59" authorId="0" shapeId="0" xr:uid="{22861675-8354-48BD-9C9F-015BDA2E52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59" authorId="0" shapeId="0" xr:uid="{B1833808-81AD-4558-BA84-521EF8652E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59" authorId="0" shapeId="0" xr:uid="{814B5070-D235-4D2F-9E75-DFF71AD5C8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59" authorId="0" shapeId="0" xr:uid="{37C2D9D5-4441-4B1D-A260-D4685D564F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59" authorId="0" shapeId="0" xr:uid="{3E759DCA-98C8-444D-8EE5-378CDD0780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59" authorId="0" shapeId="0" xr:uid="{E97485C8-2980-4A39-A314-12035FEF91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59" authorId="0" shapeId="0" xr:uid="{3BD0EE0E-251A-4826-9A67-E8DC23F618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59" authorId="0" shapeId="0" xr:uid="{7501465B-D3E7-4DD8-ADDF-0F0953FBD4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59" authorId="0" shapeId="0" xr:uid="{4558C912-CB83-4ED8-86EF-9B203B6020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59" authorId="0" shapeId="0" xr:uid="{CD30F316-A9FE-4E9B-AE17-F301CB44D1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59" authorId="0" shapeId="0" xr:uid="{69896ACB-40F2-4B50-81A5-6686DD8065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59" authorId="0" shapeId="0" xr:uid="{99333041-DAF4-48C2-A36B-86AD483F30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59" authorId="0" shapeId="0" xr:uid="{6C6D6B42-75C2-4F73-93ED-AF25AFA336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59" authorId="0" shapeId="0" xr:uid="{E7ABCFA1-43D6-4BF7-9B7E-AC23CE7D87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59" authorId="0" shapeId="0" xr:uid="{4BDE15D4-EA23-46A5-A9DB-1B91DA54E1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59" authorId="0" shapeId="0" xr:uid="{34C7EE5C-C282-4358-A781-632C03C8FD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59" authorId="0" shapeId="0" xr:uid="{E49DC725-6E62-40ED-B2FA-1776204509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59" authorId="0" shapeId="0" xr:uid="{310B3D5B-CFE5-4B55-B9E8-DA2408CD2E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59" authorId="0" shapeId="0" xr:uid="{B59D92A5-463E-4389-B514-A16AC1564C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59" authorId="0" shapeId="0" xr:uid="{77642210-4D64-45B2-970D-852B9E1726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59" authorId="0" shapeId="0" xr:uid="{8DDCF940-4623-47D4-828C-877CAC3B4D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59" authorId="0" shapeId="0" xr:uid="{2028C0BF-85D8-486C-B27E-B070A217B9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59" authorId="0" shapeId="0" xr:uid="{9C4C4644-19C3-484D-AFF5-E6173CF45E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59" authorId="0" shapeId="0" xr:uid="{0902595A-C657-4FBF-AA41-88291BB65A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59" authorId="0" shapeId="0" xr:uid="{00A33B2E-D207-4AD8-B860-C46B9875AF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59" authorId="0" shapeId="0" xr:uid="{81FEF4EB-4CF9-4D92-9F77-1A40060EC7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59" authorId="0" shapeId="0" xr:uid="{A7B8FB48-FBC1-4AF2-A4CF-652336077E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59" authorId="0" shapeId="0" xr:uid="{C325018C-85B8-4D5D-BDB8-020813D239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59" authorId="0" shapeId="0" xr:uid="{26E24F60-C678-490F-B03D-6F9B24520B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59" authorId="0" shapeId="0" xr:uid="{510D316D-F68C-4AD2-AE47-411B100538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59" authorId="0" shapeId="0" xr:uid="{DAA2BEFA-AF49-439D-B18B-EBF9F15B1B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59" authorId="0" shapeId="0" xr:uid="{AEAE1608-5F57-4F3B-B249-340E92DFC3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59" authorId="0" shapeId="0" xr:uid="{CBAB1D42-E462-4446-9E6E-CBA718D0FF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59" authorId="0" shapeId="0" xr:uid="{8E20F10C-CD97-4815-97E1-720FBF6B1E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59" authorId="0" shapeId="0" xr:uid="{B6029B15-09C1-4F24-B7C9-DBDC406186E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59" authorId="0" shapeId="0" xr:uid="{2F7405CF-98D2-4121-9A76-0F40FC97CB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59" authorId="0" shapeId="0" xr:uid="{EE6DBD1C-466F-4032-8763-9A1A79F77B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59" authorId="0" shapeId="0" xr:uid="{6577EAD5-CB25-4B9B-89C4-7DD299AAC2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59" authorId="0" shapeId="0" xr:uid="{00AC395F-CA2E-44F9-93AE-1E53B7EB48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59" authorId="0" shapeId="0" xr:uid="{2BC6CEB6-A1CF-4ACC-8DB3-34A31D6FD3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59" authorId="0" shapeId="0" xr:uid="{D3C8720D-B64B-461F-ADFA-A8DB1E2595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59" authorId="0" shapeId="0" xr:uid="{42B3C21D-0E86-454D-9DA9-65636EF944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59" authorId="0" shapeId="0" xr:uid="{C60F43D4-990B-4E35-94FF-694CF3920A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59" authorId="0" shapeId="0" xr:uid="{C104F5CF-CCF3-4308-8CF3-2CC80F268E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59" authorId="0" shapeId="0" xr:uid="{FBE3DBC0-D885-4C71-90B9-19E75717B1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59" authorId="0" shapeId="0" xr:uid="{6DCA2277-8970-4FD2-99E6-09A39B9028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59" authorId="0" shapeId="0" xr:uid="{8B340D6A-1F97-4F7D-8D32-0C6B9528EA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59" authorId="0" shapeId="0" xr:uid="{49B47DBD-011C-481B-8032-A2A93A08C3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59" authorId="0" shapeId="0" xr:uid="{BA909A66-463E-4439-8DA4-334E8FBE9A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59" authorId="0" shapeId="0" xr:uid="{8B4C9814-60F9-4BB4-A8B3-EC823E19DE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59" authorId="0" shapeId="0" xr:uid="{61F55EF7-40F5-4C1C-BA4A-755F45A43F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59" authorId="0" shapeId="0" xr:uid="{27352152-D975-4C10-BE7F-97A247C6F4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59" authorId="0" shapeId="0" xr:uid="{09D4101F-5CFB-4818-ABD0-47C3C97613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59" authorId="0" shapeId="0" xr:uid="{E92367E1-A76C-48E3-A32F-C377826358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59" authorId="0" shapeId="0" xr:uid="{05C044B7-9018-41CC-B4D7-F2A3A023D7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59" authorId="0" shapeId="0" xr:uid="{CBA4B232-7D16-4166-BE2C-0EA4F8C5C4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59" authorId="0" shapeId="0" xr:uid="{829D0360-A491-4335-8B80-B6DC3CD64E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59" authorId="0" shapeId="0" xr:uid="{028E5150-C7CA-4B58-AC7D-1B6AF98597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59" authorId="0" shapeId="0" xr:uid="{F8CB0FC5-DE04-4C94-960A-5DB91A06A4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59" authorId="0" shapeId="0" xr:uid="{ED8053AB-375F-4A79-9A07-30764C5CE7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59" authorId="0" shapeId="0" xr:uid="{47949144-2267-487B-A188-CE24FAF8F6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59" authorId="0" shapeId="0" xr:uid="{CE7867D8-B1B5-4D72-9D6E-2430B2F929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59" authorId="0" shapeId="0" xr:uid="{1531D4DC-DC73-4266-9857-D1CECA0D16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59" authorId="0" shapeId="0" xr:uid="{CBC4042D-F745-4A16-9950-F7C81E072E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59" authorId="0" shapeId="0" xr:uid="{51AC9356-510E-44FE-AFF4-1B2CD875E9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59" authorId="0" shapeId="0" xr:uid="{38E3C92D-F7A3-4E36-8625-9716DE9305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60" authorId="0" shapeId="0" xr:uid="{C6D4EB36-DA06-4487-9FEA-45546C1C07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0" authorId="0" shapeId="0" xr:uid="{1F8378E3-7B94-4741-B3D3-80CBEF9EB4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0" authorId="0" shapeId="0" xr:uid="{C3C16EF9-6B47-4C06-B115-ED280AB6AE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0" authorId="0" shapeId="0" xr:uid="{0CDA0E0B-E83A-4134-A2F6-4E4C61ADAF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0" authorId="0" shapeId="0" xr:uid="{098549A0-13E6-4DC5-9948-A5293F2479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0" authorId="0" shapeId="0" xr:uid="{4C6740FA-5829-4AB8-BB32-C32A3C2868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0" authorId="0" shapeId="0" xr:uid="{3EFC6559-4721-46E3-8856-35846425DE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60" authorId="0" shapeId="0" xr:uid="{B4EE403A-B9E6-41F2-860E-4694717285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0" authorId="0" shapeId="0" xr:uid="{4FC691B7-A3DB-41DD-B925-7561F659AB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0" authorId="0" shapeId="0" xr:uid="{8CBF34C2-4D63-467F-AFDA-1FFC722E44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0" authorId="0" shapeId="0" xr:uid="{B62906DF-41A2-43E3-94D1-1A193D3136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60" authorId="0" shapeId="0" xr:uid="{F942641D-9C0F-47A5-A989-3D7B547261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0" authorId="0" shapeId="0" xr:uid="{9955D4B2-18EC-4A18-9720-826407D148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0" authorId="0" shapeId="0" xr:uid="{CB3BDD5E-52A1-41B2-A2A8-84CEAC2D47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0" authorId="0" shapeId="0" xr:uid="{7C47BAB5-B5F2-4AA3-B6E1-E49A36B581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0" authorId="0" shapeId="0" xr:uid="{75E11F3E-C12C-4F6D-BFC8-E60CF89C01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0" authorId="0" shapeId="0" xr:uid="{30449A5E-1E22-462D-AC50-4FD5A875C4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0" authorId="0" shapeId="0" xr:uid="{73A1A672-ED3A-4D21-B400-9F2381AF6B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0" authorId="0" shapeId="0" xr:uid="{C13F85FC-37DA-4B36-82A3-70D6FF6227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0" authorId="0" shapeId="0" xr:uid="{6FD24B68-69CF-44B1-9B69-C38DBFAEBB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0" authorId="0" shapeId="0" xr:uid="{EDC472D3-A79C-4932-9BD1-8EFEFC3664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0" authorId="0" shapeId="0" xr:uid="{4AB480B3-D661-455E-8348-07CD5D494B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0" authorId="0" shapeId="0" xr:uid="{EE3DE132-521D-4AA5-9F7E-DBFC90DF6F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0" authorId="0" shapeId="0" xr:uid="{F62316B1-8C4F-4732-AC2D-CBDFF30ABD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0" authorId="0" shapeId="0" xr:uid="{1332CF45-C4E8-488F-AFA7-841798192A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0" authorId="0" shapeId="0" xr:uid="{0AEDA812-37C3-4D2D-8666-5892ADF6AB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0" authorId="0" shapeId="0" xr:uid="{58270828-AEFA-4409-A03B-73BD71A2D5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0" authorId="0" shapeId="0" xr:uid="{2DD1B7F8-7A2C-4AA3-BAC8-E1DA6F1329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0" authorId="0" shapeId="0" xr:uid="{46ECDD05-02C4-4602-9158-0C4887FF24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60" authorId="0" shapeId="0" xr:uid="{B535E528-D172-4FBB-9478-39F5905867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0" authorId="0" shapeId="0" xr:uid="{4FC2AB27-D989-4886-B2B3-0FBEEE43C0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60" authorId="0" shapeId="0" xr:uid="{C80238D4-9E08-4D67-8CE7-59606CCF98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60" authorId="0" shapeId="0" xr:uid="{40C41C6F-4079-4260-8021-58FDE48642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0" authorId="0" shapeId="0" xr:uid="{BED9F2F4-D58A-43DD-88F4-FD2DB30FB8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60" authorId="0" shapeId="0" xr:uid="{AB964F43-7EB7-4AAC-93D9-472DF22067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60" authorId="0" shapeId="0" xr:uid="{73E720D5-4A37-484D-8C8A-E113CC939D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0" authorId="0" shapeId="0" xr:uid="{A335E025-E07E-4164-91EE-3B9298FAF6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0" authorId="0" shapeId="0" xr:uid="{D2EA0442-AB83-4E13-8DD1-452FAD7587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0" authorId="0" shapeId="0" xr:uid="{6FD6C79F-AB79-4073-81CE-E70D49CF3E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0" authorId="0" shapeId="0" xr:uid="{C67BDA36-DC67-41D1-9133-BA4B5D0739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0" authorId="0" shapeId="0" xr:uid="{B0F17526-17C4-42E8-BE9D-5711D44D06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0" authorId="0" shapeId="0" xr:uid="{C07CB682-AA7C-4A99-95DA-D5449D57B4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60" authorId="0" shapeId="0" xr:uid="{08899F39-8627-41DF-A528-C50B48830C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0" authorId="0" shapeId="0" xr:uid="{FEB4CC6B-2D6C-4B84-82E6-58FA63BF1C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0" authorId="0" shapeId="0" xr:uid="{C95119A2-23BF-47EE-8D6A-3E1FD6DB36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0" authorId="0" shapeId="0" xr:uid="{95762436-F8CF-4045-B915-704B04DF74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0" authorId="0" shapeId="0" xr:uid="{29E13934-60FF-4538-986E-95F21E7A4C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0" authorId="0" shapeId="0" xr:uid="{8A3D7124-ABF3-4824-8CD6-2ACBF48457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0" authorId="0" shapeId="0" xr:uid="{F772F7F7-26C9-42C8-8D5A-AB715092D2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0" authorId="0" shapeId="0" xr:uid="{CE8F43F9-9AE9-46B6-8295-EC940B1575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0" authorId="0" shapeId="0" xr:uid="{69A09E6D-DDB0-439B-B39E-3A13C2A080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60" authorId="0" shapeId="0" xr:uid="{2C1A347F-92A5-4925-B937-303A3F4B53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0" authorId="0" shapeId="0" xr:uid="{FCCD9EF7-BD32-4568-8D79-35795AF542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0" authorId="0" shapeId="0" xr:uid="{0386B321-9538-4904-BEB1-467D7A657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0" authorId="0" shapeId="0" xr:uid="{9BB3C97F-6119-4124-BB0C-5D6C8385D9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0" authorId="0" shapeId="0" xr:uid="{94F2B665-CF9E-4CBF-9B9E-3543706E22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60" authorId="0" shapeId="0" xr:uid="{3EF5143D-A736-460D-B90B-C684720162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0" authorId="0" shapeId="0" xr:uid="{42F4B0E4-6E81-453A-8F3B-FFDCB2DE0B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0" authorId="0" shapeId="0" xr:uid="{7EFBD069-D9E1-425B-A90B-D382D4FAA0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0" authorId="0" shapeId="0" xr:uid="{BD760066-9633-4244-9BB9-EDB5BBD4F7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60" authorId="0" shapeId="0" xr:uid="{9985220B-B2ED-460C-A995-46E8B977D3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0" authorId="0" shapeId="0" xr:uid="{46DE8BDE-0BBF-4F67-BB3A-00ECDC5804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60" authorId="0" shapeId="0" xr:uid="{0F84D1FF-5E94-441F-B873-10F82CE611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0" authorId="0" shapeId="0" xr:uid="{6E87E109-08F3-435A-B603-9D3118868B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0" authorId="0" shapeId="0" xr:uid="{349C12A2-D7F6-455B-83C4-5F8F52EFCD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0" authorId="0" shapeId="0" xr:uid="{B7E2B79F-AC1D-483A-AD03-94326926B8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0" authorId="0" shapeId="0" xr:uid="{2DBDAD4C-6839-4788-AA6B-05DD40273C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0" authorId="0" shapeId="0" xr:uid="{5B254728-5A00-4DB6-858D-70C9E9A7A1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0" authorId="0" shapeId="0" xr:uid="{20668899-9FE2-4D2B-A021-6847A77AD6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0" authorId="0" shapeId="0" xr:uid="{E4A5C834-A208-448D-A550-5AB2D49E31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0" authorId="0" shapeId="0" xr:uid="{99E1642E-EE32-4844-956A-A1A6016BB4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0" authorId="0" shapeId="0" xr:uid="{CF243657-E4E0-4BB7-9435-C3CB81C705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0" authorId="0" shapeId="0" xr:uid="{F6EF15E3-A5A6-4934-B414-181310DE9D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0" authorId="0" shapeId="0" xr:uid="{70B1B56C-99A2-4C21-A5F1-B150BBA311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0" authorId="0" shapeId="0" xr:uid="{F3A824E4-16F5-484B-8D0D-C3A027ED00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60" authorId="0" shapeId="0" xr:uid="{B0ED7A30-D4A7-4A5F-816F-3A2B7E92E3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0" authorId="0" shapeId="0" xr:uid="{191E84F1-1A26-494F-8D25-2D219DA9A7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0" authorId="0" shapeId="0" xr:uid="{A9EEDEC4-1ACF-4C0D-AB11-282CBC81E4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0" authorId="0" shapeId="0" xr:uid="{D69B49A5-2AF1-4E80-94A7-CEFA6DF0544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0" authorId="0" shapeId="0" xr:uid="{3B423146-55F3-4926-B865-C6DBF1AC6D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0" authorId="0" shapeId="0" xr:uid="{DE90E700-48FA-4371-8411-ABB6C3C22F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0" authorId="0" shapeId="0" xr:uid="{05E7B086-D350-44EC-A7B2-0DD2C1A4DE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0" authorId="0" shapeId="0" xr:uid="{B87FE3D5-C437-4AF2-B76B-47931BF3D2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0" authorId="0" shapeId="0" xr:uid="{51729B61-3DD2-4F81-A5B3-C5FD1D491F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60" authorId="0" shapeId="0" xr:uid="{76F785A2-D813-4A94-87D2-DA470AC014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0" authorId="0" shapeId="0" xr:uid="{82858CD8-54A9-4ED9-913D-11E4303FEB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0" authorId="0" shapeId="0" xr:uid="{FE71579B-EEF9-4FE7-B349-0B9A7EE839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0" authorId="0" shapeId="0" xr:uid="{B64494B7-3C55-4F92-886A-ADEE18CF3A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0" authorId="0" shapeId="0" xr:uid="{C004A8EA-DCAC-4EF4-BDE3-AAD48D10AD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0" authorId="0" shapeId="0" xr:uid="{4C6D32FA-F861-4E5E-A79A-EA61982937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0" authorId="0" shapeId="0" xr:uid="{0DA52F46-F458-4086-B0A1-716EA77C44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60" authorId="0" shapeId="0" xr:uid="{DD11782B-2004-4F1F-9559-612140C939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0" authorId="0" shapeId="0" xr:uid="{2EA9543D-6E2D-4AD9-9D22-4632F4DBAD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60" authorId="0" shapeId="0" xr:uid="{F631712B-9774-4691-9692-447B2B4EB4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0" authorId="0" shapeId="0" xr:uid="{B95B430A-616F-476D-9D37-169D8E58A2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0" authorId="0" shapeId="0" xr:uid="{5AE4355F-AD12-4185-AFC0-E8C5E95E89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0" authorId="0" shapeId="0" xr:uid="{8090E2F4-AE94-4C63-AA5D-B7FB63601B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0" authorId="0" shapeId="0" xr:uid="{32FD5098-0FF0-42EF-A4FA-63DF3610AB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0" authorId="0" shapeId="0" xr:uid="{2B69064E-A70D-4481-9B73-F5063D722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0" authorId="0" shapeId="0" xr:uid="{A0CF6463-991D-41C0-9E76-3EB576018F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0" authorId="0" shapeId="0" xr:uid="{E6F5CCA4-DCF2-4E9C-826B-1B461E1240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0" authorId="0" shapeId="0" xr:uid="{22882CB4-D23A-4D64-89C0-0C898700E0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0" authorId="0" shapeId="0" xr:uid="{BD4924B4-9045-4B88-A98F-8883A2D611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0" authorId="0" shapeId="0" xr:uid="{0D2D7098-D8CD-4BB7-8F2F-1220F9E651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0" authorId="0" shapeId="0" xr:uid="{A4A6889E-E49C-43E8-9C69-C78DA13590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0" authorId="0" shapeId="0" xr:uid="{8440B3D3-47CD-4465-8980-E9BBBE570B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0" authorId="0" shapeId="0" xr:uid="{71AF471C-709E-4B18-820E-9EA0656D65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0" authorId="0" shapeId="0" xr:uid="{FD64BB6A-80AF-412B-90B5-5B0E6DC654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0" authorId="0" shapeId="0" xr:uid="{4E7D365C-4C90-43A0-BA7C-B39A60CA7F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0" authorId="0" shapeId="0" xr:uid="{75D7ACC4-F733-4C2B-8C1C-87063D4E51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0" authorId="0" shapeId="0" xr:uid="{242F84FD-BC5C-4FDF-B8A0-880CE8D45D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0" authorId="0" shapeId="0" xr:uid="{59595A14-6838-4AB1-A0D2-C4BB4F594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0" authorId="0" shapeId="0" xr:uid="{91E330F5-93C6-4D7C-91AD-E30B7F795D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0" authorId="0" shapeId="0" xr:uid="{1805EBC9-E218-4C22-9E62-77DEDF297E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0" authorId="0" shapeId="0" xr:uid="{022D0111-ED8E-425E-AD03-16769BA855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0" authorId="0" shapeId="0" xr:uid="{8D8732DD-234F-4A53-9AF9-ADB5004E61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0" authorId="0" shapeId="0" xr:uid="{2631138E-EE9E-40CA-83F6-0878561D005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0" authorId="0" shapeId="0" xr:uid="{04965292-E081-4915-9583-5119F86902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0" authorId="0" shapeId="0" xr:uid="{582A0F05-CD42-43E8-A0C0-DFB859D060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0" authorId="0" shapeId="0" xr:uid="{7241DF03-7731-4DF9-BFC7-1299E3B178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0" authorId="0" shapeId="0" xr:uid="{30A910A1-5F44-4EB1-994E-F5E1C45726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60" authorId="0" shapeId="0" xr:uid="{0C8AFFD5-553D-4481-94C7-E0A6248E77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0" authorId="0" shapeId="0" xr:uid="{90C60281-FB82-4C7C-A192-41865C3E5F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1" authorId="0" shapeId="0" xr:uid="{3426C45C-8534-48A6-B5C6-99369AEDC5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1" authorId="0" shapeId="0" xr:uid="{245AB031-B094-4A53-B21F-4991D1F60C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1" authorId="0" shapeId="0" xr:uid="{6863F364-6B4B-463F-A0F8-67740831CB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1" authorId="0" shapeId="0" xr:uid="{BB1122BF-7598-4924-9816-92D9710918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61" authorId="0" shapeId="0" xr:uid="{F04FDD60-2BE6-4848-8237-215DAA3F35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1" authorId="0" shapeId="0" xr:uid="{0638BC47-4559-46FE-9B25-60EBE819DF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1" authorId="0" shapeId="0" xr:uid="{831D9D9E-FA32-45D0-82EE-282067B203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61" authorId="0" shapeId="0" xr:uid="{DBDD3567-23AD-4EE4-A6D8-49C36B20B9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1" authorId="0" shapeId="0" xr:uid="{B0D24A71-A02F-4EBA-A43F-79C069CA16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1" authorId="0" shapeId="0" xr:uid="{182DD4BA-89D0-4380-B0BB-8E01DFDB4E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1" authorId="0" shapeId="0" xr:uid="{E253A88F-5034-44DB-81A1-404AC11298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61" authorId="0" shapeId="0" xr:uid="{08128614-850F-4FBD-9933-F920BF585B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1" authorId="0" shapeId="0" xr:uid="{59E7E9A9-2C76-4E06-BE25-6761EC88DF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1" authorId="0" shapeId="0" xr:uid="{3291F203-C18C-4CA4-8967-6B025E702E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1" authorId="0" shapeId="0" xr:uid="{A07A87B5-AB5E-4AA9-9EE9-F7F94636F4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1" authorId="0" shapeId="0" xr:uid="{DB7256F9-8C6E-4EDC-B886-BFD758C12A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61" authorId="0" shapeId="0" xr:uid="{566A46C7-73C0-4207-97B9-20C852DE2A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1" authorId="0" shapeId="0" xr:uid="{FD33F6ED-117B-416F-9470-21561CBD4D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1" authorId="0" shapeId="0" xr:uid="{13B5E984-DB05-4B39-978F-42BCBA0743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1" authorId="0" shapeId="0" xr:uid="{018335BD-40D8-4A42-85CA-37EF104A4A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1" authorId="0" shapeId="0" xr:uid="{D05DE267-0A43-42DA-BA42-4B9BA356ED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1" authorId="0" shapeId="0" xr:uid="{E21C0402-8E6F-4B86-A863-3F7D00EF72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1" authorId="0" shapeId="0" xr:uid="{82C5744A-66F8-48CA-B17E-96B3B03F16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1" authorId="0" shapeId="0" xr:uid="{B8C3AFD7-FE1F-4016-9770-83A0D2E202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1" authorId="0" shapeId="0" xr:uid="{4908DF26-2E22-4F6C-A478-1793C6C70A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1" authorId="0" shapeId="0" xr:uid="{9AB6A84D-26C0-4365-B3BF-791FE5C348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1" authorId="0" shapeId="0" xr:uid="{B4325F4B-A7F4-4925-9F58-7A3A03A9C7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61" authorId="0" shapeId="0" xr:uid="{94BEE97E-F7AE-40DF-996D-0F754B9C86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1" authorId="0" shapeId="0" xr:uid="{7BF4C7B1-DC64-4DF8-9401-D9F34F4FB6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1" authorId="0" shapeId="0" xr:uid="{B0DEC272-2FF3-42B5-B36E-D8C6532E13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1" authorId="0" shapeId="0" xr:uid="{54B68748-5D14-48CB-8EE3-3B6BA6C4DC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1" authorId="0" shapeId="0" xr:uid="{4A46AF7F-C92A-422D-99BD-6C954F41DF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1" authorId="0" shapeId="0" xr:uid="{C548D61B-7A38-4A1E-AC5A-3F25167B87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61" authorId="0" shapeId="0" xr:uid="{587380B5-0EBE-4A64-81C9-38EB932BA7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1" authorId="0" shapeId="0" xr:uid="{9FDBB8B6-2DE2-41AC-BD55-CFCACBEB5D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1" authorId="0" shapeId="0" xr:uid="{F4E999F5-3256-4DA5-B3D5-B66E5F0EE9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1" authorId="0" shapeId="0" xr:uid="{70A0F765-6519-4770-BA7A-8E549BA49D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1" authorId="0" shapeId="0" xr:uid="{2CA61F0C-B85D-4598-B335-7144D2D7465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1" authorId="0" shapeId="0" xr:uid="{490E9E15-5106-4D53-8D85-093F70E40C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61" authorId="0" shapeId="0" xr:uid="{477E0A4D-75AB-4379-8D9A-993F904B36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1" authorId="0" shapeId="0" xr:uid="{DB947A20-3992-45F6-8FF2-50D5355174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1" authorId="0" shapeId="0" xr:uid="{2C26F33D-3509-4F45-B4C0-A3B4DD9D2F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1" authorId="0" shapeId="0" xr:uid="{D0BA23F4-EE3F-4449-AD05-EFADB5CDA5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1" authorId="0" shapeId="0" xr:uid="{1F394FF1-D64F-441F-AB54-6E444D4C66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1" authorId="0" shapeId="0" xr:uid="{8FB6CD10-1525-4557-B346-6C76F30359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1" authorId="0" shapeId="0" xr:uid="{D7EE97B7-BC92-44AE-BAEA-8D1B16E215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1" authorId="0" shapeId="0" xr:uid="{225A1656-55D6-40B0-BE54-21E5776791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1" authorId="0" shapeId="0" xr:uid="{BE627B66-A0DB-4C42-9723-9698DB3563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61" authorId="0" shapeId="0" xr:uid="{05AE6AB6-E50B-40F1-BCAF-0D6254F6AC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1" authorId="0" shapeId="0" xr:uid="{813ED6E3-CE61-479C-BD1D-BC37DCBB7D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1" authorId="0" shapeId="0" xr:uid="{0D612046-4268-47C1-B8ED-7EF1A5A6BD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61" authorId="0" shapeId="0" xr:uid="{409D83A3-E46C-4B31-831D-6F063ED597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1" authorId="0" shapeId="0" xr:uid="{13717019-160C-480A-823A-B7044D94CC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1" authorId="0" shapeId="0" xr:uid="{7FA8BA90-5D5C-4B3B-99EF-C704038BF3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1" authorId="0" shapeId="0" xr:uid="{6DF6BF0C-FCC8-4C27-9495-88E23B719C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1" authorId="0" shapeId="0" xr:uid="{2AF96976-903F-4406-A495-71217A4345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61" authorId="0" shapeId="0" xr:uid="{C78C748C-C063-4959-887B-6422A51F4F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1" authorId="0" shapeId="0" xr:uid="{B9F838A9-052F-4C2A-952A-D121FA9DAF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1" authorId="0" shapeId="0" xr:uid="{BB33C92E-CB88-4340-9D2D-D6C7BBF9F7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1" authorId="0" shapeId="0" xr:uid="{D19A2056-41C6-4ECA-8912-59A96D2FCF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1" authorId="0" shapeId="0" xr:uid="{C1ECE9E8-7E86-4EAE-BA77-EC466EAB3C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1" authorId="0" shapeId="0" xr:uid="{F3165169-ECD8-4459-B926-05FCC1BD3E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1" authorId="0" shapeId="0" xr:uid="{EC643468-2ECA-4E16-AFDD-FD8AEA9EDA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1" authorId="0" shapeId="0" xr:uid="{032FFEB0-4065-47BE-8AC6-DADF251AB0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1" authorId="0" shapeId="0" xr:uid="{3C9B4250-D041-4C07-ABF3-082856519E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1" authorId="0" shapeId="0" xr:uid="{79356414-1A6B-497B-99C9-26D2A9368B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1" authorId="0" shapeId="0" xr:uid="{9894DEAD-A8FA-45D8-844B-876EA10D93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1" authorId="0" shapeId="0" xr:uid="{0DD20E45-65A6-495B-9E87-460A09E9B8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61" authorId="0" shapeId="0" xr:uid="{02E6E77C-050C-465F-AB5D-C0B2ECFCBC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61" authorId="0" shapeId="0" xr:uid="{EC36B98D-01B7-43EA-970F-D1CDA1B192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61" authorId="0" shapeId="0" xr:uid="{73D6564A-EFE3-4FDF-81E5-DBFDD5E6F3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1" authorId="0" shapeId="0" xr:uid="{98738527-B49D-4470-BD67-6B6439F40E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1" authorId="0" shapeId="0" xr:uid="{F9F8C317-0B9B-4AB5-AF26-AD1F8C858B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1" authorId="0" shapeId="0" xr:uid="{692A07C2-D4EF-40C9-849D-B90D3311AC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1" authorId="0" shapeId="0" xr:uid="{B7EF4D72-C4FB-449C-97FE-D4FF8793C0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1" authorId="0" shapeId="0" xr:uid="{E3F0FB1E-0CB9-46A3-94E7-C1601A2009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1" authorId="0" shapeId="0" xr:uid="{2C6B65AA-8377-47E3-8137-F8C376C2A7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1" authorId="0" shapeId="0" xr:uid="{D288A89D-9492-49F3-A134-E5BAC46AE1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1" authorId="0" shapeId="0" xr:uid="{6AAD8A8C-D5F7-4006-8984-4577C97657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1" authorId="0" shapeId="0" xr:uid="{12635FF0-F5AD-4A65-B7CA-F0E8BB8A8B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1" authorId="0" shapeId="0" xr:uid="{A0A582EA-9DCC-4178-9C09-8BDFE7BB5C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61" authorId="0" shapeId="0" xr:uid="{F764E1F5-FC03-4757-9FC1-69BB98EB77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61" authorId="0" shapeId="0" xr:uid="{E4D86AC0-B5F2-44AE-9163-B149567DB5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61" authorId="0" shapeId="0" xr:uid="{07967309-D18C-43E1-8A3C-A4F8E77752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1" authorId="0" shapeId="0" xr:uid="{3DC8BB96-C169-40FF-8935-92F6A9F6BB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1" authorId="0" shapeId="0" xr:uid="{4F654C21-EC92-4DCE-9D2D-4B7C8E684A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1" authorId="0" shapeId="0" xr:uid="{5970173A-7A2A-40D9-9E09-9502473DB0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1" authorId="0" shapeId="0" xr:uid="{B21E348B-F673-43B6-8C85-27CB2F119B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61" authorId="0" shapeId="0" xr:uid="{EBCD0294-15AD-4CC3-8412-49B71820D6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1" authorId="0" shapeId="0" xr:uid="{0316BEF2-6BDA-4410-ABD4-02F325D747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1" authorId="0" shapeId="0" xr:uid="{097375A3-D41B-41CF-8D77-931AD0955C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1" authorId="0" shapeId="0" xr:uid="{72A9F59B-3895-4551-BF91-194516CA46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1" authorId="0" shapeId="0" xr:uid="{2E652509-A013-4D72-8EA8-A3934A692A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1" authorId="0" shapeId="0" xr:uid="{1FE38B92-4963-4636-90A7-6D9B5AC0C8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61" authorId="0" shapeId="0" xr:uid="{75871FB4-2475-47AE-87B8-991D614467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1" authorId="0" shapeId="0" xr:uid="{18046CD0-2E6E-45C8-A158-E9CFE1EA9B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1" authorId="0" shapeId="0" xr:uid="{01824175-EEA1-480E-8E53-A613D0AE0A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1" authorId="0" shapeId="0" xr:uid="{77F91035-4A09-46EF-B420-23F7C8299E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61" authorId="0" shapeId="0" xr:uid="{E57A737F-E0C0-422C-800D-064632E11E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1" authorId="0" shapeId="0" xr:uid="{75262D4F-5475-4D5C-B3B7-8FD97E397BD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1" authorId="0" shapeId="0" xr:uid="{B624B9C8-F1E7-4B20-93CF-51A9A16BDF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1" authorId="0" shapeId="0" xr:uid="{1937D149-344B-4833-B386-FE13744B81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1" authorId="0" shapeId="0" xr:uid="{E324518A-D31F-4B95-88E0-6C727EE223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1" authorId="0" shapeId="0" xr:uid="{0931C65B-723C-473C-998B-2A6ABE7C2D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1" authorId="0" shapeId="0" xr:uid="{9B0AC4EF-4A61-4BE3-A407-993C82BD6B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1" authorId="0" shapeId="0" xr:uid="{43B26E27-B62C-413C-B3E9-B370FB0939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61" authorId="0" shapeId="0" xr:uid="{5D897C9C-7E74-4084-AABA-1541C804BB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1" authorId="0" shapeId="0" xr:uid="{0B5B4D1B-6DB2-462E-8662-511A2DE915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1" authorId="0" shapeId="0" xr:uid="{A024089E-68CF-4775-A9C3-9B1677B315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1" authorId="0" shapeId="0" xr:uid="{CC18412C-8F9D-42A9-9B97-B751B9A5FD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61" authorId="0" shapeId="0" xr:uid="{6B54B495-07F0-4F74-A78E-D420DB4AF7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1" authorId="0" shapeId="0" xr:uid="{05C541FD-9BC4-41CE-B4B5-3D91A31AB0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62" authorId="0" shapeId="0" xr:uid="{676811DD-6F65-4A52-BFC5-FC1AD5451D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2" authorId="0" shapeId="0" xr:uid="{E314FD82-42A6-4A4A-8F62-689F8D1899C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2" authorId="0" shapeId="0" xr:uid="{4B4A1D0F-2EC4-4D48-8A79-3BD58224D6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2" authorId="0" shapeId="0" xr:uid="{0B422F05-4210-4EF2-AE1A-584AD0CA4D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2" authorId="0" shapeId="0" xr:uid="{BDF47BFF-024A-4858-A022-8092FDC3EA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2" authorId="0" shapeId="0" xr:uid="{A4335666-EFFB-4A4E-A39B-0AD4B6DC77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62" authorId="0" shapeId="0" xr:uid="{ECB20942-23EF-4E91-9AF9-F4EF2AA500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2" authorId="0" shapeId="0" xr:uid="{7C965003-ADC8-4084-A9DD-209C0F3833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2" authorId="0" shapeId="0" xr:uid="{AE059E0F-C4A3-4728-9FCA-1869878198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2" authorId="0" shapeId="0" xr:uid="{735AC157-4676-4EDD-A7A4-FDD1BB53F8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2" authorId="0" shapeId="0" xr:uid="{8D055062-54CF-4873-AF46-6BABA85D19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62" authorId="0" shapeId="0" xr:uid="{31A38F31-4381-4A52-8385-2778915415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2" authorId="0" shapeId="0" xr:uid="{A47998AC-EB67-41D6-AAA5-B33E6E272A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2" authorId="0" shapeId="0" xr:uid="{1AE385FA-344B-4001-B3C4-774F29C5F6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2" authorId="0" shapeId="0" xr:uid="{59FEBF3A-D892-4243-AEBF-C0A9E78C39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62" authorId="0" shapeId="0" xr:uid="{7E3226E2-4889-4AD3-9722-91FC9111101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2" authorId="0" shapeId="0" xr:uid="{A2FA75BF-8C89-4AB6-8829-B3D08ECB42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2" authorId="0" shapeId="0" xr:uid="{C836648C-7821-403F-B858-FB59B37356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2" authorId="0" shapeId="0" xr:uid="{D0ABD0BF-72F4-483A-9C74-4C7886E1FA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2" authorId="0" shapeId="0" xr:uid="{8AFC180B-3CA8-44C3-BABC-6AE9FA28A5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2" authorId="0" shapeId="0" xr:uid="{0CA357D2-6C95-4658-A244-FC02E47248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2" authorId="0" shapeId="0" xr:uid="{871815C4-9B4C-4863-86C9-C1D6C846D8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2" authorId="0" shapeId="0" xr:uid="{EEAC0281-0869-4445-83BA-C86F2F2D48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2" authorId="0" shapeId="0" xr:uid="{9BD990ED-CD47-4C90-9C2B-B27496006F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2" authorId="0" shapeId="0" xr:uid="{C18FA968-8C6F-413B-BA3F-B8DCD4190B7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2" authorId="0" shapeId="0" xr:uid="{1FC8C825-E81E-4231-8FEA-B23C1CD6E9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2" authorId="0" shapeId="0" xr:uid="{8CA5C324-9993-40F2-9054-06591D0DB8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62" authorId="0" shapeId="0" xr:uid="{DD1A53D2-5B64-4120-9C36-35641D11503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2" authorId="0" shapeId="0" xr:uid="{D9D88C7C-8EDD-485E-A971-8F6522FA06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2" authorId="0" shapeId="0" xr:uid="{FF4BE9F8-DD0F-4EC7-BD0C-FE9B1254B5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62" authorId="0" shapeId="0" xr:uid="{B33DE9C0-4771-43B5-B8C2-DD77C48D11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2" authorId="0" shapeId="0" xr:uid="{EB4CC289-F787-42CE-A111-381AB70172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62" authorId="0" shapeId="0" xr:uid="{1905D80D-D09E-450D-A58D-AC5F12E8D3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2" authorId="0" shapeId="0" xr:uid="{E6D469CD-6C32-4E65-928D-66C223330C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2" authorId="0" shapeId="0" xr:uid="{A9B49F07-DE22-4235-8ADD-8A4F56188D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2" authorId="0" shapeId="0" xr:uid="{C54D47D1-B770-4858-B06F-72D822862D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62" authorId="0" shapeId="0" xr:uid="{ADE1A0B6-8FB3-4A20-9F3C-61BC4542DE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2" authorId="0" shapeId="0" xr:uid="{7F9D1776-BC31-4827-AE51-2B6D894A05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2" authorId="0" shapeId="0" xr:uid="{79C2F983-2916-4216-9E76-9ECF20CEB8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62" authorId="0" shapeId="0" xr:uid="{AD91720F-9BF3-42BA-9D21-FBCF37832C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2" authorId="0" shapeId="0" xr:uid="{57561C42-F3F2-4748-BB84-CDBC842B94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2" authorId="0" shapeId="0" xr:uid="{2386A892-A17C-4FF5-9B80-4551FCA6E6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2" authorId="0" shapeId="0" xr:uid="{502934F3-86E7-4FDD-9985-C9051B4DCA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2" authorId="0" shapeId="0" xr:uid="{3ABE92BF-ACCA-4B3A-A78B-9CD04BE09A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62" authorId="0" shapeId="0" xr:uid="{42C23C5A-4888-40D3-9043-49D2D6A5C9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62" authorId="0" shapeId="0" xr:uid="{7272F0A4-E9FE-4B4B-AB4D-8608444D91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2" authorId="0" shapeId="0" xr:uid="{3513438B-0D88-4ACB-9CB3-CAAB8E97EC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2" authorId="0" shapeId="0" xr:uid="{B4593C39-4214-43B3-8C1B-9E9614F616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62" authorId="0" shapeId="0" xr:uid="{5014813D-26C5-4F25-9437-3738DBF6E8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2" authorId="0" shapeId="0" xr:uid="{A5AFD443-FC3D-490D-AD81-67E980B765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2" authorId="0" shapeId="0" xr:uid="{4822BD60-20A0-4539-BE12-153B97007B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62" authorId="0" shapeId="0" xr:uid="{6DA0F867-9A7B-4614-8D0E-D8AF2B9C37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62" authorId="0" shapeId="0" xr:uid="{6DA76B1E-CDF3-41BE-9736-EFB534A69F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2" authorId="0" shapeId="0" xr:uid="{77690314-C5FA-4A82-9C66-A521F7AACE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62" authorId="0" shapeId="0" xr:uid="{C813CE61-DCF4-4EAE-9523-80DB862A0C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2" authorId="0" shapeId="0" xr:uid="{C974F6DE-D640-48DC-8DF3-FF00D44DCA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2" authorId="0" shapeId="0" xr:uid="{4ECCFE9D-05F9-4C4F-9991-DE709C4DF0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62" authorId="0" shapeId="0" xr:uid="{2D055421-4A0B-41B3-AE0B-92570A64EA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2" authorId="0" shapeId="0" xr:uid="{3CB8FA0C-0760-420E-BBBE-DA7E4D61AC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2" authorId="0" shapeId="0" xr:uid="{4C5B2F18-0FAB-44BC-825F-7B54179644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2" authorId="0" shapeId="0" xr:uid="{F919ED4F-10D5-475F-9807-4807055E72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2" authorId="0" shapeId="0" xr:uid="{058E9DB2-5F3C-4C08-8995-9ACD65FC51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2" authorId="0" shapeId="0" xr:uid="{A430B0E8-D9CE-4328-AE41-4B33937F90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2" authorId="0" shapeId="0" xr:uid="{753ADF96-882E-4C98-A377-1621280D1C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2" authorId="0" shapeId="0" xr:uid="{6FD048D0-6D31-45F6-8EC9-F2CD634F31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2" authorId="0" shapeId="0" xr:uid="{405689EF-758B-4563-ADE2-FAD4F38980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2" authorId="0" shapeId="0" xr:uid="{5AE7D2AF-D6F2-4A46-856E-EFE6B77D68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2" authorId="0" shapeId="0" xr:uid="{0B3A99DC-A826-4E40-8027-321DA289482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2" authorId="0" shapeId="0" xr:uid="{C81318D7-7AAF-4D1C-A88A-140CEAC2FE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62" authorId="0" shapeId="0" xr:uid="{002AF03D-FAD9-47D1-AAA7-A34E7E9988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62" authorId="0" shapeId="0" xr:uid="{F66E1FBE-C935-403B-BA65-E0EFB22414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2" authorId="0" shapeId="0" xr:uid="{AAAE64FE-BEDA-463A-9428-2D53F4D7D7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2" authorId="0" shapeId="0" xr:uid="{618DDD9D-B6E2-4F7B-A310-90074C4521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2" authorId="0" shapeId="0" xr:uid="{BFFB7691-12A7-4FB6-9E4E-33504FEBEB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2" authorId="0" shapeId="0" xr:uid="{E6363401-39AE-49DB-B8A1-BD28B4D15A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2" authorId="0" shapeId="0" xr:uid="{5AF08FCB-E395-4395-BB1A-C53E3A9847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2" authorId="0" shapeId="0" xr:uid="{ED9F0B82-A04A-43BE-913C-C06789A3BD7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2" authorId="0" shapeId="0" xr:uid="{0CD57C54-1881-47F7-B0A1-0FD784B8AC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2" authorId="0" shapeId="0" xr:uid="{5F86945A-43B7-48AB-BACC-4FA1B1AEA8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2" authorId="0" shapeId="0" xr:uid="{9A3602D4-546A-49E5-8FF4-DBD7C9A560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2" authorId="0" shapeId="0" xr:uid="{6D84E645-A7D2-4210-9D22-16754FC1EB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62" authorId="0" shapeId="0" xr:uid="{0AECE347-A1F9-47B0-89DC-DF2D63A301E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62" authorId="0" shapeId="0" xr:uid="{1DE31FA3-3774-4889-9583-D87FA31E71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2" authorId="0" shapeId="0" xr:uid="{66ADA76B-90F8-411C-8D6A-043F20194F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2" authorId="0" shapeId="0" xr:uid="{E09F7CD7-81DF-4906-9AF1-5A6C8C79C5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2" authorId="0" shapeId="0" xr:uid="{62DD924E-5E1C-4316-A048-7E41DD9A09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62" authorId="0" shapeId="0" xr:uid="{496F09AD-148A-4C21-9AC5-552654B8EF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2" authorId="0" shapeId="0" xr:uid="{F86E9320-67F8-43E4-929C-054C7F12DA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2" authorId="0" shapeId="0" xr:uid="{FA77C274-2486-42C6-B040-2485714BC1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2" authorId="0" shapeId="0" xr:uid="{6E561636-60F4-408D-845E-E398281158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2" authorId="0" shapeId="0" xr:uid="{611F4271-23A3-4CBD-AD1A-D63C376176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2" authorId="0" shapeId="0" xr:uid="{BCBA8689-30DC-479B-80F0-1B79233DCA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2" authorId="0" shapeId="0" xr:uid="{3E23BD5B-E8DB-495F-A5BD-869F0F6D15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2" authorId="0" shapeId="0" xr:uid="{41697216-E8BE-4707-A369-42E8CD0DC5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2" authorId="0" shapeId="0" xr:uid="{10710777-4116-4055-ACD1-BD905526C9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2" authorId="0" shapeId="0" xr:uid="{4A1F74FE-2576-4148-9681-85E7A62EAC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2" authorId="0" shapeId="0" xr:uid="{74CBA30C-5D10-4C65-9C05-1F6AFE9BEF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2" authorId="0" shapeId="0" xr:uid="{3023292C-CFF0-4B75-A7D3-96231541EA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2" authorId="0" shapeId="0" xr:uid="{9F32154A-6CC6-4AC6-97B6-7AAC2A8079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2" authorId="0" shapeId="0" xr:uid="{BD850A5C-C7BF-4F33-8ACB-9084A1B48A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2" authorId="0" shapeId="0" xr:uid="{8645A1F5-7778-4624-BB74-161C17C7AD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2" authorId="0" shapeId="0" xr:uid="{FBE43703-FEDD-4D26-800F-9CB2333594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62" authorId="0" shapeId="0" xr:uid="{C57F8045-DD19-40A2-A682-760DF52D0D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2" authorId="0" shapeId="0" xr:uid="{8B001215-CDF8-49B0-B443-171CBEAE0A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2" authorId="0" shapeId="0" xr:uid="{8F776460-71BA-43F7-9A60-DCC530F6B3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2" authorId="0" shapeId="0" xr:uid="{EF000281-A727-4D24-9BEE-C6271E7E3B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3" authorId="0" shapeId="0" xr:uid="{4464F9C7-F76D-48A8-8142-E8B36D28B6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3" authorId="0" shapeId="0" xr:uid="{FAED54F7-74F4-4E9C-B8DF-91CDCC5374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3" authorId="0" shapeId="0" xr:uid="{09DBB35B-AEDB-4DF9-AEE6-06170B54FE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3" authorId="0" shapeId="0" xr:uid="{240AF6F3-9FE0-4D7A-BEE9-4D6ABE9FE0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3" authorId="0" shapeId="0" xr:uid="{C9B258D8-2AFA-4541-A91B-0822E5AEE2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63" authorId="0" shapeId="0" xr:uid="{00DCF369-BAC0-41E4-A9B9-4371F81833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3" authorId="0" shapeId="0" xr:uid="{7549C1D0-D603-4E11-940F-F5D9E0B532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3" authorId="0" shapeId="0" xr:uid="{B1860688-FE7D-487F-94C2-2831EBF4AF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3" authorId="0" shapeId="0" xr:uid="{3C7B8999-7D96-4881-9C00-9C285DCF1C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3" authorId="0" shapeId="0" xr:uid="{1DAE6091-82BD-497C-817C-576F272B6F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63" authorId="0" shapeId="0" xr:uid="{22A750EA-90D7-413F-9B08-5CFEC62D10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3" authorId="0" shapeId="0" xr:uid="{44A562BC-85FB-4A9E-80C8-0150C7AE31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3" authorId="0" shapeId="0" xr:uid="{15664775-5A42-4D5C-B756-222DC0B81A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63" authorId="0" shapeId="0" xr:uid="{B2DCD78C-C576-4F12-93F0-D232C3C374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63" authorId="0" shapeId="0" xr:uid="{8E684851-1169-4F6B-818A-05FFF6E970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63" authorId="0" shapeId="0" xr:uid="{FE6A3C3F-3532-41B5-B596-85029BAB9D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3" authorId="0" shapeId="0" xr:uid="{8B0BD3F8-CE07-4C10-BBAD-E2F6B25F32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3" authorId="0" shapeId="0" xr:uid="{46E9E693-A3C5-4217-92A1-5454145DD8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3" authorId="0" shapeId="0" xr:uid="{75EE11F2-6887-4EBB-B1B1-0F45ACD294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3" authorId="0" shapeId="0" xr:uid="{C2E099DE-FBAB-4460-86B9-762E91F2E1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63" authorId="0" shapeId="0" xr:uid="{DE5CB9E7-7794-4A48-999C-3C95787F28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3" authorId="0" shapeId="0" xr:uid="{C16B6A65-3CDD-4A8E-8C84-2D7EB74442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3" authorId="0" shapeId="0" xr:uid="{C3C37155-BCD8-467E-9238-8401A70030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3" authorId="0" shapeId="0" xr:uid="{1AF78FF6-D242-49CF-B35E-1BE5F86820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3" authorId="0" shapeId="0" xr:uid="{C846AB67-9EFE-4EDC-8CB2-D10865700A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3" authorId="0" shapeId="0" xr:uid="{BCC3C9AA-C6BF-438D-BF6E-87D722D461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63" authorId="0" shapeId="0" xr:uid="{C03B3A41-4093-40F7-82EE-90D995F0E5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63" authorId="0" shapeId="0" xr:uid="{3528ED5D-1243-4BC5-8E5B-804E2AFC09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3" authorId="0" shapeId="0" xr:uid="{3EB0E062-02FF-4AAE-9572-E754ECB405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3" authorId="0" shapeId="0" xr:uid="{38A9BDBB-A2E8-4197-A0AB-CFCEFBF161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63" authorId="0" shapeId="0" xr:uid="{61ABE13C-34B6-4AE9-B684-0F1B382DFE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3" authorId="0" shapeId="0" xr:uid="{DA9BF82D-9D26-4453-8ED2-E2B6903D9D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63" authorId="0" shapeId="0" xr:uid="{A3864E95-98F5-450F-BB06-CFC5B35476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3" authorId="0" shapeId="0" xr:uid="{1DE01372-8947-49F3-8AD1-CDF337DA6F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3" authorId="0" shapeId="0" xr:uid="{4D8961D3-985E-4DFE-B376-C4AAF9BCEF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3" authorId="0" shapeId="0" xr:uid="{3AFB42CD-B837-4C91-A300-E4AB05C60E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3" authorId="0" shapeId="0" xr:uid="{1EA900EC-62D8-414D-93F0-40BAA6D707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3" authorId="0" shapeId="0" xr:uid="{C12A2A45-2514-451B-980E-7B0D268E93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3" authorId="0" shapeId="0" xr:uid="{A1E85E63-47C5-45D8-A81A-1D42A55D14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63" authorId="0" shapeId="0" xr:uid="{F21088AB-681E-4164-966E-D3E9D558CA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63" authorId="0" shapeId="0" xr:uid="{4D20782D-AFFB-476E-8A21-DBA688AC91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3" authorId="0" shapeId="0" xr:uid="{85A2FF0E-A4AB-4B2B-9A07-3B8C58EB75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3" authorId="0" shapeId="0" xr:uid="{78CE7767-8A0C-45AB-98EC-DFCF705880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3" authorId="0" shapeId="0" xr:uid="{26ED0053-A0B9-47B7-AF75-CEDA07BEE1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3" authorId="0" shapeId="0" xr:uid="{8FC1ADBD-FA76-4C8E-805A-4BF98B4880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3" authorId="0" shapeId="0" xr:uid="{805A07D3-4B4A-4802-93A7-223F0135B0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63" authorId="0" shapeId="0" xr:uid="{185DE7F6-FFD7-4132-BE0F-C68D30368A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3" authorId="0" shapeId="0" xr:uid="{0CBA2164-EC40-4E55-AE79-B927524D98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3" authorId="0" shapeId="0" xr:uid="{2593101B-8793-4921-8D80-BA54B1A41F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3" authorId="0" shapeId="0" xr:uid="{A1FE5D01-2FD8-43BA-90A5-C6FF9E9AC7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63" authorId="0" shapeId="0" xr:uid="{C4ADE228-78BA-4350-84AA-BDBC6FB7D9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3" authorId="0" shapeId="0" xr:uid="{12AA9C0A-3971-4C34-8F3E-7EB292849D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3" authorId="0" shapeId="0" xr:uid="{EA0F0FD6-06D9-4700-9DA1-A987CBE544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3" authorId="0" shapeId="0" xr:uid="{78A2B184-010C-4ADF-824E-001DAB97B0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63" authorId="0" shapeId="0" xr:uid="{12085FBD-27DB-49FA-8C3D-1D4D7134BD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3" authorId="0" shapeId="0" xr:uid="{C3A8CAE4-A325-44C9-A8F3-1636E61DC4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3" authorId="0" shapeId="0" xr:uid="{E5CA665E-C444-4B00-91DB-998A8CFA75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3" authorId="0" shapeId="0" xr:uid="{0E3BB84D-89D4-409B-B249-750F436154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3" authorId="0" shapeId="0" xr:uid="{154CEF4F-1FEF-450C-ACB8-B33D66935B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3" authorId="0" shapeId="0" xr:uid="{B1614F58-ECA4-4379-9A88-5237E10D12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63" authorId="0" shapeId="0" xr:uid="{951B9972-D718-4956-ACBF-E545E502D5D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3" authorId="0" shapeId="0" xr:uid="{2A692461-36F3-4F15-B6EF-53DA8A07E0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3" authorId="0" shapeId="0" xr:uid="{27DE4C67-7BD9-43D1-94C3-9EB9A8F7B6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3" authorId="0" shapeId="0" xr:uid="{D80821D1-5447-44D7-AFE9-F6B91AE9E8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3" authorId="0" shapeId="0" xr:uid="{4763F029-21C4-4D38-A8A8-D043C140DB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3" authorId="0" shapeId="0" xr:uid="{E9453AA8-364C-4BA5-BE02-ACB14111A8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3" authorId="0" shapeId="0" xr:uid="{609BA0E7-AC59-411C-A75B-0DA2291A4A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3" authorId="0" shapeId="0" xr:uid="{435B7F7F-A7C2-4F69-8FA0-843514B4E8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3" authorId="0" shapeId="0" xr:uid="{28F7B275-191C-4248-BA82-13EDD9EB78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3" authorId="0" shapeId="0" xr:uid="{C0673F82-5463-4507-B213-9C7F598F4A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3" authorId="0" shapeId="0" xr:uid="{E815BEAD-BF8B-4E76-947E-A4AF38C3C6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3" authorId="0" shapeId="0" xr:uid="{5C9BAE66-56E4-4074-8724-1CE199439F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3" authorId="0" shapeId="0" xr:uid="{994384E6-82BD-44C5-A07C-A8FAEE83E5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3" authorId="0" shapeId="0" xr:uid="{C018ED61-3866-4D0F-80BB-8A95E4107F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3" authorId="0" shapeId="0" xr:uid="{C97D858A-628E-4D7A-A192-270865355D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63" authorId="0" shapeId="0" xr:uid="{61437687-CB3A-4DF2-B048-8CCDA95FBE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3" authorId="0" shapeId="0" xr:uid="{1458A285-4203-4348-A051-9823EC8241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3" authorId="0" shapeId="0" xr:uid="{17B4C544-0535-400C-939A-C42AE32F92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3" authorId="0" shapeId="0" xr:uid="{BC495558-E570-48CF-896B-1F9BAE5306F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63" authorId="0" shapeId="0" xr:uid="{49B44364-600F-4F02-9A62-66DB7A2AD8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3" authorId="0" shapeId="0" xr:uid="{8BBBE558-2714-41AF-A3A0-5062936FA8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3" authorId="0" shapeId="0" xr:uid="{5A6392D1-E33A-481C-B35A-7CF4675124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3" authorId="0" shapeId="0" xr:uid="{3F27CE75-9FFB-400C-90FD-A494CC6E99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3" authorId="0" shapeId="0" xr:uid="{59629DED-A7CD-4E63-A5B4-E349EAA11A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3" authorId="0" shapeId="0" xr:uid="{03060E75-2C12-4CC8-A30E-F9BE5C66A5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63" authorId="0" shapeId="0" xr:uid="{131E2035-4FD5-4B02-A4C5-E9ED3A3B4B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3" authorId="0" shapeId="0" xr:uid="{2DE4E25D-6AA1-4FDB-A1DE-CBFE41CC95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63" authorId="0" shapeId="0" xr:uid="{033D8247-9051-478E-AB8C-CD914BA0AD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63" authorId="0" shapeId="0" xr:uid="{DFECA73B-2387-42B4-8EAC-937D2B07D8F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3" authorId="0" shapeId="0" xr:uid="{EDEBBED1-9E91-4334-AF12-1780394B5D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3" authorId="0" shapeId="0" xr:uid="{9596D770-F881-4165-B421-9266E246BC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3" authorId="0" shapeId="0" xr:uid="{290B7C36-4D9F-42FC-99AD-1EFD25CD55E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3" authorId="0" shapeId="0" xr:uid="{4C588B90-CB78-4ADF-85AB-1978FEF3C1E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3" authorId="0" shapeId="0" xr:uid="{BCB4A30B-4A9D-411A-865A-6C88DF9D5D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63" authorId="0" shapeId="0" xr:uid="{F49C5A27-8495-4E23-BB23-512CB6293E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63" authorId="0" shapeId="0" xr:uid="{432FBEE7-28AC-4A1B-889E-2AB4FF0171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3" authorId="0" shapeId="0" xr:uid="{FE062D31-0967-4EAC-8A1D-8D4C0635A6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3" authorId="0" shapeId="0" xr:uid="{FD287781-07D6-4FDB-B35A-20C358DD9F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3" authorId="0" shapeId="0" xr:uid="{1D834E53-5880-490F-B9F5-3B2AABBB4C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63" authorId="0" shapeId="0" xr:uid="{10800FEB-263F-442A-9F15-8B498ACE84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3" authorId="0" shapeId="0" xr:uid="{4B7D1C53-5A20-4E9E-94D4-30AA8CC7C5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3" authorId="0" shapeId="0" xr:uid="{3447AA75-D8A8-44AC-AAE9-D454C27A04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3" authorId="0" shapeId="0" xr:uid="{05A8CC4B-FAEB-4129-89CF-FA32979148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3" authorId="0" shapeId="0" xr:uid="{7F9F3354-C20C-41DF-9164-C99891EBF4A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3" authorId="0" shapeId="0" xr:uid="{C696BADB-11BF-4C89-B8FF-93547B9F5C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3" authorId="0" shapeId="0" xr:uid="{490D1B17-3FBF-44AA-A2E7-4B4CE8EFF6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3" authorId="0" shapeId="0" xr:uid="{878280EB-23B2-43A7-B0D2-45A7F2C018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3" authorId="0" shapeId="0" xr:uid="{5B8A6766-83A8-4D5F-929A-FFD3972551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3" authorId="0" shapeId="0" xr:uid="{C524EFA4-E107-424B-961D-250CCD5756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3" authorId="0" shapeId="0" xr:uid="{5461FBDC-3AA4-482E-B25E-BD044F392E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3" authorId="0" shapeId="0" xr:uid="{7EDF87FA-81DA-45BA-826E-777ECA6A65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3" authorId="0" shapeId="0" xr:uid="{E6EA70B9-472B-44F5-82F8-94CE677C7E2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3" authorId="0" shapeId="0" xr:uid="{F8B1B83C-44EE-4755-87B2-32AFBF5512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3" authorId="0" shapeId="0" xr:uid="{807E4B8F-FFEE-4823-A20A-431B030FBA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3" authorId="0" shapeId="0" xr:uid="{427D671E-128C-4CF1-9C57-020B74DB60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3" authorId="0" shapeId="0" xr:uid="{896AA4F4-2DF5-454F-9209-7C6155BACB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63" authorId="0" shapeId="0" xr:uid="{D39B0EF9-61FF-4F10-898E-1BD43C95AA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3" authorId="0" shapeId="0" xr:uid="{5C66E5EF-5A0B-48E1-8B15-9FEB04B01A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3" authorId="0" shapeId="0" xr:uid="{31C8A788-52EF-4CBD-A817-8FEEB1ED58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63" authorId="0" shapeId="0" xr:uid="{12AECBB5-CCBB-4C2D-A76B-F3867EA2BC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3" authorId="0" shapeId="0" xr:uid="{C1430AE0-3E1F-4CE2-A8AD-3E42C19A1F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3" authorId="0" shapeId="0" xr:uid="{32FC16B1-9D09-4D3B-B31D-F6F680C41F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4" authorId="0" shapeId="0" xr:uid="{2D7FB545-E378-4E83-A54E-B1C84A89B3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4" authorId="0" shapeId="0" xr:uid="{E9297591-685C-4E20-BD4C-F76FDFEC11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4" authorId="0" shapeId="0" xr:uid="{D69C3424-DE69-46FF-A96C-01D0B179EA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4" authorId="0" shapeId="0" xr:uid="{EA5511BB-39D3-4032-9B3D-A522B540D1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64" authorId="0" shapeId="0" xr:uid="{2C3EE105-966E-45B1-834B-9D18F0D5BF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4" authorId="0" shapeId="0" xr:uid="{853CBDE4-74C9-4161-BB68-19370B7A3E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4" authorId="0" shapeId="0" xr:uid="{C5F1EF1F-7AD9-480A-B5F0-97976B5645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4" authorId="0" shapeId="0" xr:uid="{689506D1-3264-4908-84EA-E4E28CCAB9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4" authorId="0" shapeId="0" xr:uid="{E66B880F-42DA-4AEE-A9A4-9B84FDEFF4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4" authorId="0" shapeId="0" xr:uid="{2D2630F4-C725-4C27-B0C6-830765E2057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64" authorId="0" shapeId="0" xr:uid="{7A7CAE1B-E770-43AE-B723-5CFD16BF38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4" authorId="0" shapeId="0" xr:uid="{C8A5F263-B4D6-46EC-9A6D-8A2B8B8E36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4" authorId="0" shapeId="0" xr:uid="{F41CD577-1191-458E-9D1B-41B79C3EFB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4" authorId="0" shapeId="0" xr:uid="{5118BEBD-9E5B-4B20-8337-0E72A023CB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4" authorId="0" shapeId="0" xr:uid="{0972731C-791F-4446-8572-D6D42CD5C5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4" authorId="0" shapeId="0" xr:uid="{473EDAD3-32B9-423E-90FA-0543F7B4D19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4" authorId="0" shapeId="0" xr:uid="{389A35CE-AC2E-437D-A974-3F5C1CD3E7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4" authorId="0" shapeId="0" xr:uid="{096CB87B-5A78-4D9D-A273-94551A89953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4" authorId="0" shapeId="0" xr:uid="{4675F3CA-BF04-429A-B1FD-48B6379FD7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4" authorId="0" shapeId="0" xr:uid="{A7931075-9397-4A09-BCCA-4AE925B83D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4" authorId="0" shapeId="0" xr:uid="{EDD57357-E962-4236-ADC1-476862F066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4" authorId="0" shapeId="0" xr:uid="{EF88BB05-6158-409E-923E-1B8E5DF8C2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4" authorId="0" shapeId="0" xr:uid="{57F91B80-3042-450C-A653-65586436DF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4" authorId="0" shapeId="0" xr:uid="{03490831-EC98-4C85-8695-59B9E775B4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4" authorId="0" shapeId="0" xr:uid="{C8C1A195-3DF3-4EA8-A027-E1635BA6B0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4" authorId="0" shapeId="0" xr:uid="{EAA13124-11E9-4577-A6F5-0A2578B0D2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4" authorId="0" shapeId="0" xr:uid="{F05B8BAF-6055-4B63-AABE-F452767FF8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4" authorId="0" shapeId="0" xr:uid="{5E7C9EC9-DF97-4504-9237-7B60B7CF28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4" authorId="0" shapeId="0" xr:uid="{DCB4E0A6-2454-42D4-8E8A-8B77C4636A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64" authorId="0" shapeId="0" xr:uid="{5BACF827-D03E-4EF1-AEDA-4C4411107E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64" authorId="0" shapeId="0" xr:uid="{7257F860-230F-4C2F-9BA4-D28DCA361C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64" authorId="0" shapeId="0" xr:uid="{E635835E-9375-4561-B572-37BE0620FB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4" authorId="0" shapeId="0" xr:uid="{23113542-3B59-4414-9023-8387A4D66FC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4" authorId="0" shapeId="0" xr:uid="{88A668FF-D2F3-4483-9145-3733342065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4" authorId="0" shapeId="0" xr:uid="{B28513C1-E2D3-4D00-AA92-7BABAE6F87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64" authorId="0" shapeId="0" xr:uid="{3F373A1C-754C-4F52-B4F4-5320722F89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4" authorId="0" shapeId="0" xr:uid="{9149F82A-FC7F-4EF2-83AC-F32C5EEA99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4" authorId="0" shapeId="0" xr:uid="{15263EAB-0AA1-496C-A905-FDF735960A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4" authorId="0" shapeId="0" xr:uid="{CADE56B8-A9B4-4958-AE3A-5EB2E3F8A3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4" authorId="0" shapeId="0" xr:uid="{C2B20BD0-E6D7-4E06-9555-C162F8A630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64" authorId="0" shapeId="0" xr:uid="{55EBC82D-9688-4B51-BCC7-374DCE9A10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4" authorId="0" shapeId="0" xr:uid="{2586DD28-9C2B-443C-B7D5-1395A1C3072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4" authorId="0" shapeId="0" xr:uid="{FF7554BB-4D2D-46FC-91D0-15AD6633B4B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4" authorId="0" shapeId="0" xr:uid="{B33CB958-0913-4645-BC65-294A8024EB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4" authorId="0" shapeId="0" xr:uid="{D7291898-41CF-4F79-B01D-A4C92B3A391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4" authorId="0" shapeId="0" xr:uid="{44D2A06F-F970-41A4-8678-8813C4C6E9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4" authorId="0" shapeId="0" xr:uid="{B7C532BD-3246-4074-A4E6-5A7133A773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64" authorId="0" shapeId="0" xr:uid="{086F298C-3ECD-4733-A076-D8B2409FB2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64" authorId="0" shapeId="0" xr:uid="{0DB58FAF-99B0-42F7-BC41-69C263F2A4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4" authorId="0" shapeId="0" xr:uid="{5F819CA3-697C-41C0-9BE4-A96DE2AD9E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4" authorId="0" shapeId="0" xr:uid="{DB787AF1-48AE-47B3-998D-48ADB813A2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4" authorId="0" shapeId="0" xr:uid="{CE988C97-1745-4339-B662-E2EBD7DAC80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4" authorId="0" shapeId="0" xr:uid="{EBBF8DE2-1AC7-4C83-97A3-B790133A6B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4" authorId="0" shapeId="0" xr:uid="{99957237-969A-4ABA-9FE8-92CFB266D2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4" authorId="0" shapeId="0" xr:uid="{65B8B0A8-FC62-4F0E-BC52-6BB440AE54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64" authorId="0" shapeId="0" xr:uid="{5A5EC048-D051-457D-A0E6-9A2E633AED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4" authorId="0" shapeId="0" xr:uid="{CB11EFA3-7518-4732-8E11-5DC2BD70A5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4" authorId="0" shapeId="0" xr:uid="{D90AF3D7-E5FC-47E5-9412-BA6AA3FF7E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4" authorId="0" shapeId="0" xr:uid="{73088F81-4113-4E90-AC40-9CE57ED2DBC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4" authorId="0" shapeId="0" xr:uid="{C3168112-2364-4270-B65F-8975ECF2EE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4" authorId="0" shapeId="0" xr:uid="{D1F64FA9-634C-45F9-9EBD-95E281B458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4" authorId="0" shapeId="0" xr:uid="{04E89959-0D05-457C-8EAE-DC636AA9AA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64" authorId="0" shapeId="0" xr:uid="{78723BB3-7B57-4E31-A198-0EB1F37437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4" authorId="0" shapeId="0" xr:uid="{4E5AD6A3-8AD5-4FD7-BADD-D7E1A8FDEC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4" authorId="0" shapeId="0" xr:uid="{4A6AC65D-0BDA-4396-8F88-22EF08CE84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4" authorId="0" shapeId="0" xr:uid="{BE9FA650-64AF-4CDB-A146-A712C817DA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4" authorId="0" shapeId="0" xr:uid="{87745D49-09B5-44FC-B435-25FDCF2C2F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4" authorId="0" shapeId="0" xr:uid="{F41524C6-BB5C-425B-9D45-6F9B6B60CD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4" authorId="0" shapeId="0" xr:uid="{B9473472-034F-42ED-B5B7-DF220299FA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4" authorId="0" shapeId="0" xr:uid="{FF8CCA79-B9CF-4B86-BDA9-F6303826D8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4" authorId="0" shapeId="0" xr:uid="{09B67B9E-C531-4C30-884C-0B6420DD07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4" authorId="0" shapeId="0" xr:uid="{32F2A722-F057-42A8-80D5-30E2FA1C09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4" authorId="0" shapeId="0" xr:uid="{EE8AAFEA-6097-492B-8BDE-393B91D13B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4" authorId="0" shapeId="0" xr:uid="{D7445BAF-6A10-4212-89AE-EF2CCDC306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4" authorId="0" shapeId="0" xr:uid="{3031CFB9-4356-4055-BF3A-8D5950671F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4" authorId="0" shapeId="0" xr:uid="{15A7B8ED-B7E7-4EBE-95A7-D63E78DFC0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64" authorId="0" shapeId="0" xr:uid="{324537DE-5303-4022-A5E6-2DF142D497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4" authorId="0" shapeId="0" xr:uid="{5104B8FA-0F22-4FBF-8371-00CAAEFA06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4" authorId="0" shapeId="0" xr:uid="{5F6FA655-03C5-4D49-AF93-7DA72A83DEF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4" authorId="0" shapeId="0" xr:uid="{76A2BBD8-AE44-4AED-A077-E2A1E05C7A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4" authorId="0" shapeId="0" xr:uid="{AA17F84F-B6C0-4D5D-BECC-F0EAE4EE44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4" authorId="0" shapeId="0" xr:uid="{46137B4F-0DCF-4961-A5C5-DCEE7CC90C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64" authorId="0" shapeId="0" xr:uid="{B09A1CE5-1B4F-4D19-AB83-CCCE5C4DF6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64" authorId="0" shapeId="0" xr:uid="{954118D0-4527-40E3-A98F-88969BD8E1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4" authorId="0" shapeId="0" xr:uid="{CDAC66B6-5F98-4967-9359-ECB37F0669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64" authorId="0" shapeId="0" xr:uid="{26F51A5E-E1A8-458E-88D5-007BBCAEB1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64" authorId="0" shapeId="0" xr:uid="{22632220-1F3B-4DC6-84C1-7C6756F921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4" authorId="0" shapeId="0" xr:uid="{C81A573F-D3A6-44F0-A698-B8FA51BCC9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4" authorId="0" shapeId="0" xr:uid="{55EEF920-6DC3-485A-BCDA-2BF29A37C2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64" authorId="0" shapeId="0" xr:uid="{5A80F129-2222-44A4-B2AB-00CF1A6F1F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64" authorId="0" shapeId="0" xr:uid="{BB86066B-F076-49EC-9385-AD8D1E2379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64" authorId="0" shapeId="0" xr:uid="{D1C9989E-EF2C-4AE9-AC43-88BD26ADB5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4" authorId="0" shapeId="0" xr:uid="{ABA700BF-5485-4596-998B-65F7F06EE7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4" authorId="0" shapeId="0" xr:uid="{5E121C53-7201-4B12-A86E-03A0382F7B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4" authorId="0" shapeId="0" xr:uid="{D50E2666-5F1D-4208-A5D4-6AFB355149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4" authorId="0" shapeId="0" xr:uid="{FF489022-1840-413B-AB54-2D6BA77466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4" authorId="0" shapeId="0" xr:uid="{5813CEF5-0EFF-4333-8BC4-EE97F129BB0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4" authorId="0" shapeId="0" xr:uid="{F01BC7D7-2D7C-4F2E-BB5F-00DD672CB11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4" authorId="0" shapeId="0" xr:uid="{B7483FD8-8557-4A75-92CE-05584B95BC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4" authorId="0" shapeId="0" xr:uid="{31F0B0A3-B9E7-4A0D-813D-992A8A265A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4" authorId="0" shapeId="0" xr:uid="{939E6901-E3D5-48E5-8F00-0B52950155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4" authorId="0" shapeId="0" xr:uid="{3105958E-D8E1-4E68-B302-2938AE9CDA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4" authorId="0" shapeId="0" xr:uid="{7F28B4A0-FC23-49CE-B626-03102BA848E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4" authorId="0" shapeId="0" xr:uid="{BE6A748C-F8A7-4ED0-9F21-DC9B9B2F3D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4" authorId="0" shapeId="0" xr:uid="{56EE1662-7710-4BB0-A843-9D93A41464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4" authorId="0" shapeId="0" xr:uid="{9EC005F4-8355-443B-84DA-7BA68F8BF4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4" authorId="0" shapeId="0" xr:uid="{1925EF1D-C69D-4EC7-9FAD-591F3D7C5E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4" authorId="0" shapeId="0" xr:uid="{961543A2-01DA-4494-A575-E5E44ECBAE5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4" authorId="0" shapeId="0" xr:uid="{B6F73319-8AF2-4A54-84E1-31B6DD60129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4" authorId="0" shapeId="0" xr:uid="{B5564052-94F0-4AE6-BD7A-DC337471D4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64" authorId="0" shapeId="0" xr:uid="{0922C7A3-228F-48F4-A59C-A0B4A8AB7EF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64" authorId="0" shapeId="0" xr:uid="{5C4DEB8A-A468-4CAF-B820-EE75BEC59F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64" authorId="0" shapeId="0" xr:uid="{A1B46F7E-EBFB-44F6-AF55-F073B41941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4" authorId="0" shapeId="0" xr:uid="{7C82AA6C-80FA-4B40-9D67-A7FA24E60E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4" authorId="0" shapeId="0" xr:uid="{929FE09B-8E0D-4EB1-A89C-D8D76E86F6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4" authorId="0" shapeId="0" xr:uid="{31EDB67B-56A8-4597-8388-9105E5C022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4" authorId="0" shapeId="0" xr:uid="{30B98188-7E71-4970-A355-F1B9E40D5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64" authorId="0" shapeId="0" xr:uid="{7D958D69-9E7D-437B-BBF1-C9ED9CFB84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5" authorId="0" shapeId="0" xr:uid="{C595AA2F-D424-4CD3-9221-CEDAAF9D33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5" authorId="0" shapeId="0" xr:uid="{893AF531-1507-4170-B7AC-0D6962065A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5" authorId="0" shapeId="0" xr:uid="{8D9A3734-B8ED-4C21-9AB6-37B3026454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5" authorId="0" shapeId="0" xr:uid="{97701712-D2EE-4301-9A87-38C6ACC2BF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5" authorId="0" shapeId="0" xr:uid="{4EF7A557-8769-4F4E-B49B-BD7A5DFF67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5" authorId="0" shapeId="0" xr:uid="{965631ED-C07C-4610-A26C-3D5A7B0E86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5" authorId="0" shapeId="0" xr:uid="{DADAAF66-7AD7-4B4C-B6B8-F6671ED6EA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5" authorId="0" shapeId="0" xr:uid="{17D68299-0D0E-42D4-83F5-958143FFE61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5" authorId="0" shapeId="0" xr:uid="{B6799E6B-906E-46ED-A12E-EE221932D8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5" authorId="0" shapeId="0" xr:uid="{3563F2CC-1820-44B8-AEE5-3EB97B3BD6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65" authorId="0" shapeId="0" xr:uid="{BC93E46B-4A5E-497F-9E5F-F75CECB2AD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5" authorId="0" shapeId="0" xr:uid="{7BAF910F-9D10-45D1-9EEA-5DE118D4FE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5" authorId="0" shapeId="0" xr:uid="{9D9D74C2-A9A6-4137-9BCB-5A669AC2812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5" authorId="0" shapeId="0" xr:uid="{373A859D-8BCD-4350-8AE9-6140DA8C1B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65" authorId="0" shapeId="0" xr:uid="{CFB3455C-C054-4A3C-A8E8-FCD136952B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5" authorId="0" shapeId="0" xr:uid="{E173F65C-3052-4911-925F-DC5580B286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5" authorId="0" shapeId="0" xr:uid="{A84F584D-BB14-48B1-9CF5-E56ACEFEA4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5" authorId="0" shapeId="0" xr:uid="{8E7664BE-A871-414F-AD3B-0D9E5A246B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5" authorId="0" shapeId="0" xr:uid="{D3E67441-6FC6-409D-AAE5-10ADC1C815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5" authorId="0" shapeId="0" xr:uid="{3275D216-2800-4602-A02C-1E5F56322E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5" authorId="0" shapeId="0" xr:uid="{C04AA3A5-4AD7-4CEC-AB72-99D619EFE1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5" authorId="0" shapeId="0" xr:uid="{B6552CE8-E086-4901-A150-C39727CE62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5" authorId="0" shapeId="0" xr:uid="{4F703B80-3A66-4F56-8C6E-187DBA9742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5" authorId="0" shapeId="0" xr:uid="{1DD5530C-54BB-42BE-A051-91DA6DE3D7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5" authorId="0" shapeId="0" xr:uid="{A214F896-09A9-40F0-87C0-E964A6F72F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5" authorId="0" shapeId="0" xr:uid="{F5277696-D9FE-4B51-9E9C-B29D32D0D6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5" authorId="0" shapeId="0" xr:uid="{5D5A4F86-9193-48A2-A4FC-370CEB3E17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5" authorId="0" shapeId="0" xr:uid="{7C546A2D-D105-4565-823F-6CB0131055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65" authorId="0" shapeId="0" xr:uid="{6F991602-824B-4673-813C-0E7E02453F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5" authorId="0" shapeId="0" xr:uid="{D88CC2E6-F17E-47D7-923C-DAB1D1E597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5" authorId="0" shapeId="0" xr:uid="{6DA2B734-F9DB-490D-8001-B161D3514A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65" authorId="0" shapeId="0" xr:uid="{C78FF31A-C1C0-4F02-BC83-66D721389C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5" authorId="0" shapeId="0" xr:uid="{F3C236DF-626C-4B46-8D3F-57EA405716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5" authorId="0" shapeId="0" xr:uid="{5F6CDAC6-7C63-4E20-B92B-080B5CED4B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65" authorId="0" shapeId="0" xr:uid="{F6F1B0D4-36AF-45C3-90E4-53495AF10E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5" authorId="0" shapeId="0" xr:uid="{DE17F607-B3E3-4B5C-B1CF-55BCE4C609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5" authorId="0" shapeId="0" xr:uid="{B27094EC-143C-47A7-B2A0-D38EC78778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65" authorId="0" shapeId="0" xr:uid="{16E1EB93-FE26-4609-845F-ECE92BC74F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5" authorId="0" shapeId="0" xr:uid="{D690AB3C-BF9D-4A99-8846-A7DAAE469A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5" authorId="0" shapeId="0" xr:uid="{31E146DA-170D-44F5-BAB7-818B90C83F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5" authorId="0" shapeId="0" xr:uid="{F2CA723B-0471-40F6-942D-186A74501D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5" authorId="0" shapeId="0" xr:uid="{F4A142D0-7C88-4DA1-939F-810E9CD86B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5" authorId="0" shapeId="0" xr:uid="{CD3540B3-5FCC-4455-99B9-7776750190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5" authorId="0" shapeId="0" xr:uid="{62C82AE0-6F00-48C8-9939-F8739246EB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65" authorId="0" shapeId="0" xr:uid="{CF91D875-43D7-467A-8055-9F6AFB3580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5" authorId="0" shapeId="0" xr:uid="{FAC60E02-F0E6-430E-A9F2-3B1F8E36B0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5" authorId="0" shapeId="0" xr:uid="{EA1C3AA3-F515-4985-A689-FE80C49CEE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65" authorId="0" shapeId="0" xr:uid="{8C892FD3-2482-491D-8129-9B53B3B326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5" authorId="0" shapeId="0" xr:uid="{D01C9F0A-636D-4B77-B36D-7F0D749642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5" authorId="0" shapeId="0" xr:uid="{422B2A43-15CE-4211-9365-B88F52270F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5" authorId="0" shapeId="0" xr:uid="{200FF406-D082-4C0D-B303-01AA2B13B3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5" authorId="0" shapeId="0" xr:uid="{9A2C927D-0DEC-4833-A43B-6C773AAAC2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65" authorId="0" shapeId="0" xr:uid="{D84D6AB7-3069-4EEC-9DD7-B4CDC6C21E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5" authorId="0" shapeId="0" xr:uid="{AA68D711-51F0-49A3-B315-F94C8BB207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5" authorId="0" shapeId="0" xr:uid="{F0662617-7D1A-4D9E-ADE3-CF2AE78B866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65" authorId="0" shapeId="0" xr:uid="{81831C4B-FE2D-4B9C-AEB5-0F76B44AB6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5" authorId="0" shapeId="0" xr:uid="{284B4A69-A744-4C7C-A0E2-622E2F367C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5" authorId="0" shapeId="0" xr:uid="{B0058CEB-EEA5-4035-AE43-7637489A32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5" authorId="0" shapeId="0" xr:uid="{41375EDA-C266-4277-BCD3-8B06E45218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5" authorId="0" shapeId="0" xr:uid="{DAD86EBB-F8CA-4884-88AB-51E47E486D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65" authorId="0" shapeId="0" xr:uid="{EF4B413F-2E2D-4B95-BF6A-5B5114DF0A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5" authorId="0" shapeId="0" xr:uid="{5FE48D33-4E5B-4E1B-B003-6B87964B67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5" authorId="0" shapeId="0" xr:uid="{228F624C-3DF1-4B88-83F7-79C70EF5766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65" authorId="0" shapeId="0" xr:uid="{46CC8200-4505-41A4-9214-73F56ACFD9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5" authorId="0" shapeId="0" xr:uid="{A70E551A-5A01-4178-9017-5433EEA691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5" authorId="0" shapeId="0" xr:uid="{062F33B1-4AE7-401A-8263-148B1F9DD2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5" authorId="0" shapeId="0" xr:uid="{8D04A80B-9E2F-4EDD-94D0-D667007516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5" authorId="0" shapeId="0" xr:uid="{6D0F497E-91B5-42A5-8E00-3F0AB0DF7DB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5" authorId="0" shapeId="0" xr:uid="{DC59FC5C-4CAD-4A9A-954E-369C67718D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5" authorId="0" shapeId="0" xr:uid="{646C7895-4E1B-48C2-9F3C-968491541D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65" authorId="0" shapeId="0" xr:uid="{6C0893B9-8B7F-443D-9A3C-A6220DF774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5" authorId="0" shapeId="0" xr:uid="{8DC08DE9-952F-42BE-B961-CB02F6A48A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5" authorId="0" shapeId="0" xr:uid="{09B6FF0A-F890-4CA0-B6FA-7DDFE47FBEE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5" authorId="0" shapeId="0" xr:uid="{4A316BCC-839F-4D20-AFBF-075073CF87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65" authorId="0" shapeId="0" xr:uid="{54BD58C1-D10E-49AF-BCE7-1893046006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65" authorId="0" shapeId="0" xr:uid="{103442F6-8412-472E-ADD7-F61696C2D8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5" authorId="0" shapeId="0" xr:uid="{BC14DF5D-6AA1-4539-A3E3-EB71FD7913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5" authorId="0" shapeId="0" xr:uid="{5B337B4C-1488-4250-8509-6A2E3A4456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65" authorId="0" shapeId="0" xr:uid="{6671B68A-46B7-4445-9B66-3CDAE4F594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5" authorId="0" shapeId="0" xr:uid="{3526EF92-6750-4A0D-BE2E-E0B6FCA2AF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5" authorId="0" shapeId="0" xr:uid="{EE8381C9-CC7A-40C2-BA09-0F9AB1BA14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5" authorId="0" shapeId="0" xr:uid="{BFC9583C-0BBF-49C7-8575-85D0B20D25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65" authorId="0" shapeId="0" xr:uid="{686003DB-474E-43BA-86FA-77169CEAF4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5" authorId="0" shapeId="0" xr:uid="{8CD3853D-DDDF-47C6-9FC4-667AF3F3ED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5" authorId="0" shapeId="0" xr:uid="{61B4F39E-8895-4C07-9D10-FEB2DFF747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5" authorId="0" shapeId="0" xr:uid="{56F0BA40-4F47-4424-AFF6-BE3E90AA9C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65" authorId="0" shapeId="0" xr:uid="{B40BD578-4900-43E5-BDE6-CA294C1EBE3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5" authorId="0" shapeId="0" xr:uid="{1DE35243-F8F2-47F4-B87A-25829E068C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65" authorId="0" shapeId="0" xr:uid="{D0A82D3E-AE37-4606-B3F3-ACAFD41A24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65" authorId="0" shapeId="0" xr:uid="{6D96C74D-83A5-4631-90B0-F98F99D6BE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5" authorId="0" shapeId="0" xr:uid="{F91F5425-772D-4BD8-BFD8-A558A48CEA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5" authorId="0" shapeId="0" xr:uid="{3A6826F3-0BAA-4C23-9BB6-3599B5D8D10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65" authorId="0" shapeId="0" xr:uid="{7BFD6D2A-8F45-4938-A466-A4A71F2654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5" authorId="0" shapeId="0" xr:uid="{5173E06D-95DF-4DB2-9828-4557C61270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5" authorId="0" shapeId="0" xr:uid="{B3B57400-BA80-46C1-87E6-C9BBBF5A8D4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5" authorId="0" shapeId="0" xr:uid="{A7F2CA8E-0CA7-451C-84D0-D3724B02B0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65" authorId="0" shapeId="0" xr:uid="{B04DEEA9-4ED9-40B1-9BD1-FC0A0057FA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65" authorId="0" shapeId="0" xr:uid="{7D0DC0B9-A7B8-4960-B253-73A28C212E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5" authorId="0" shapeId="0" xr:uid="{0B92E9F8-41AC-43D5-8FC2-1C7A982932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5" authorId="0" shapeId="0" xr:uid="{78D512C3-1738-47F1-828E-354B24E33A4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5" authorId="0" shapeId="0" xr:uid="{FDCC49FB-25AA-4571-A192-8E5EB8A2F5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5" authorId="0" shapeId="0" xr:uid="{F94F5A1C-08C1-4D01-BC1E-61F22696E1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5" authorId="0" shapeId="0" xr:uid="{5768497B-F833-4442-B1C9-23A41A7F2B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5" authorId="0" shapeId="0" xr:uid="{3BAABC3A-45E1-4C81-A1C1-15C37E9BCE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65" authorId="0" shapeId="0" xr:uid="{DD44E905-506F-48CF-A855-1C9F377200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5" authorId="0" shapeId="0" xr:uid="{EBD4C08A-2DA6-4EC2-BB31-2D270242AC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5" authorId="0" shapeId="0" xr:uid="{29D08C0B-BE71-4AC8-BCB7-B009BEDC4C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5" authorId="0" shapeId="0" xr:uid="{43791A65-502A-4C8B-8E93-60CA644F90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5" authorId="0" shapeId="0" xr:uid="{6EAEFFE2-F79B-47B3-96DF-9B9F0A5275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5" authorId="0" shapeId="0" xr:uid="{C8A4370A-A339-40AF-981C-3559D1B713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65" authorId="0" shapeId="0" xr:uid="{89B6E774-6E69-4791-B400-6C0A24C416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5" authorId="0" shapeId="0" xr:uid="{05D23A70-4BAC-431F-A2EC-0CDAFAF76B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5" authorId="0" shapeId="0" xr:uid="{13F1EEDF-7ADF-498B-A55B-D6030AA64B8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5" authorId="0" shapeId="0" xr:uid="{BD7226F9-DAA2-4413-A00D-14AA2228B5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5" authorId="0" shapeId="0" xr:uid="{F93869AE-1DFB-472F-BD1E-5A1DB36E83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5" authorId="0" shapeId="0" xr:uid="{124585E5-6F10-482F-8B76-1FD4473E16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5" authorId="0" shapeId="0" xr:uid="{1D6F397D-BE2E-4619-B392-B5FC187958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65" authorId="0" shapeId="0" xr:uid="{248E470C-B86B-4F69-82F4-41CF4DB74E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5" authorId="0" shapeId="0" xr:uid="{6F4043CA-C21E-4292-8E4E-EF915B80C4D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5" authorId="0" shapeId="0" xr:uid="{5EC2A75F-B64C-4F38-938B-57F2617F21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6" authorId="0" shapeId="0" xr:uid="{A0518801-03DD-42F2-AFF4-57271F9A06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6" authorId="0" shapeId="0" xr:uid="{B14FC393-9F09-49F4-A204-8C6161A564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6" authorId="0" shapeId="0" xr:uid="{A4EFDDFD-1519-44CE-965C-D7626D0546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6" authorId="0" shapeId="0" xr:uid="{09453836-51CF-4378-B855-029180657E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6" authorId="0" shapeId="0" xr:uid="{93A24B21-A653-4EA0-84D5-37649EEE71E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6" authorId="0" shapeId="0" xr:uid="{F1374433-7227-4BC9-81FE-AEBBC7D05F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6" authorId="0" shapeId="0" xr:uid="{D63A2B6F-A603-4883-9391-F5E50A3DF2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6" authorId="0" shapeId="0" xr:uid="{8943B6C2-10D7-422E-801C-68AD17889D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6" authorId="0" shapeId="0" xr:uid="{FB7685B9-0FA2-43AD-8DF4-2A507BE20A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66" authorId="0" shapeId="0" xr:uid="{1861DA09-0010-4C1C-BD36-C07BD84B9B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6" authorId="0" shapeId="0" xr:uid="{7CCC1E7C-B036-48BB-A1B5-A054C8E2757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6" authorId="0" shapeId="0" xr:uid="{13D16A6D-C070-48E6-9A22-36F13A11A75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6" authorId="0" shapeId="0" xr:uid="{25E4259B-63E6-4D4E-B714-337322DC6E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6" authorId="0" shapeId="0" xr:uid="{7A518BCB-E18C-4085-B57D-AFE4C413CA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6" authorId="0" shapeId="0" xr:uid="{DA6F080B-7A94-4DCE-B400-2B3252E4AB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6" authorId="0" shapeId="0" xr:uid="{49D7D154-D728-4DF0-A70E-CF8C84B37A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6" authorId="0" shapeId="0" xr:uid="{FAD1BC80-CD61-4EF6-9799-176AEF6CDB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6" authorId="0" shapeId="0" xr:uid="{7DD96C55-EF9D-49CD-902D-913861A873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6" authorId="0" shapeId="0" xr:uid="{5E0833C0-D51C-4CC4-B56D-8E325B991A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6" authorId="0" shapeId="0" xr:uid="{72268C43-EF0D-4F9F-BA4F-45A1ADE517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6" authorId="0" shapeId="0" xr:uid="{C57D384F-2A68-42DF-8ABF-A741CA8F9E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6" authorId="0" shapeId="0" xr:uid="{8851D2C8-9457-48A3-8934-27616AD79B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6" authorId="0" shapeId="0" xr:uid="{FD6D357E-9078-4ECD-BD6D-ECD8B79EBB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6" authorId="0" shapeId="0" xr:uid="{87F9870F-1147-4E29-821A-9FFFEDD475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66" authorId="0" shapeId="0" xr:uid="{DDDC11E4-8431-4FF8-9074-B621C08871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6" authorId="0" shapeId="0" xr:uid="{45B43123-51B7-4AFA-B4AB-605B2C2CAB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66" authorId="0" shapeId="0" xr:uid="{4C22106B-6D90-4919-B49F-07BF57336C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6" authorId="0" shapeId="0" xr:uid="{4429DADC-047E-4689-91AF-C51805DC34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6" authorId="0" shapeId="0" xr:uid="{FAABCD01-15C1-46FB-84E5-9A1C323342C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6" authorId="0" shapeId="0" xr:uid="{D6D3277F-A2C2-4C4A-AC89-FC0879A1E3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6" authorId="0" shapeId="0" xr:uid="{0771BB9E-ACF8-417F-93DD-45A510182B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6" authorId="0" shapeId="0" xr:uid="{F1167CA5-7A3C-4258-9DDC-AFBFE9820D4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66" authorId="0" shapeId="0" xr:uid="{69D72EF5-423A-465E-B765-23E0977DBA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6" authorId="0" shapeId="0" xr:uid="{24238F8D-1CF4-4149-8F6E-FC5492D9DB9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66" authorId="0" shapeId="0" xr:uid="{F80E7283-5D70-4CDD-A433-4CB0D5A473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6" authorId="0" shapeId="0" xr:uid="{8C64F2B1-48B4-4BB6-9BC3-4A203029D1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6" authorId="0" shapeId="0" xr:uid="{B1F40A4E-1377-4770-873E-B3619005D7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6" authorId="0" shapeId="0" xr:uid="{13716B9C-DEC0-4153-9208-135B5EAD09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6" authorId="0" shapeId="0" xr:uid="{A52E1598-0DAF-4A38-BC76-D7BF8ADA5F8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66" authorId="0" shapeId="0" xr:uid="{493C97E8-7E7E-4AEE-9B0D-E2B170F44C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6" authorId="0" shapeId="0" xr:uid="{86CD4D54-98AC-4570-AB04-2D2B50774E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6" authorId="0" shapeId="0" xr:uid="{2933CFF0-BE46-4B2A-AA0F-CDA3B22F26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6" authorId="0" shapeId="0" xr:uid="{4600ED46-2356-4491-8124-9D043524E5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66" authorId="0" shapeId="0" xr:uid="{B223EF83-301F-4EB3-9C80-7EAC282A1D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66" authorId="0" shapeId="0" xr:uid="{6F13FF27-7C8F-4C5F-9802-FA02A24D22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6" authorId="0" shapeId="0" xr:uid="{0D0C77E0-A79F-4CAC-BD94-FAE6749882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6" authorId="0" shapeId="0" xr:uid="{140DDD21-2EB7-4451-9EE2-CD1EAD2969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6" authorId="0" shapeId="0" xr:uid="{9943A9BB-4876-465D-81CA-06C7034C63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66" authorId="0" shapeId="0" xr:uid="{9603F0E4-1DB9-4326-96D4-F8FD3795CD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6" authorId="0" shapeId="0" xr:uid="{29944F76-7D2A-4F60-9633-0527C9A9BD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6" authorId="0" shapeId="0" xr:uid="{A1D10553-E655-4460-AD49-AD045A06BA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6" authorId="0" shapeId="0" xr:uid="{60184AB7-5540-4987-8E01-F8E610130D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66" authorId="0" shapeId="0" xr:uid="{C907878C-562E-4FD7-99BA-37C2AAFD29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6" authorId="0" shapeId="0" xr:uid="{12668F62-312A-4F98-B1EA-A3781A109D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6" authorId="0" shapeId="0" xr:uid="{6D729B37-F020-4DEE-ADB0-24EDA7AF95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6" authorId="0" shapeId="0" xr:uid="{2262D82F-2E36-4747-94D2-442B564E1D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6" authorId="0" shapeId="0" xr:uid="{11646616-B520-4489-9FF4-E86D4164C9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6" authorId="0" shapeId="0" xr:uid="{A4449CA9-617A-41DA-806F-ACEFD74604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6" authorId="0" shapeId="0" xr:uid="{024A15BA-8D2E-41EF-86F5-F81FCCD16F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66" authorId="0" shapeId="0" xr:uid="{908B6386-5B98-4F6A-A923-4196ACB844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6" authorId="0" shapeId="0" xr:uid="{A4A972D5-4C64-4B44-BA65-12B899658C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6" authorId="0" shapeId="0" xr:uid="{B77ED205-22A7-42B5-8BB4-2627F85E4A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6" authorId="0" shapeId="0" xr:uid="{1D61C7E3-2106-42B8-8386-D628746EDE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6" authorId="0" shapeId="0" xr:uid="{ED7129D5-7B7E-4108-89D4-99560C9F89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6" authorId="0" shapeId="0" xr:uid="{56139174-C026-40BA-9FF0-7B0E2F8A968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66" authorId="0" shapeId="0" xr:uid="{1B5FAA42-B4B7-47D5-A142-D61BADE566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66" authorId="0" shapeId="0" xr:uid="{3FD3823B-B62E-4843-B3F6-BB92F1CB19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6" authorId="0" shapeId="0" xr:uid="{2C1CF615-6F1C-44F9-959D-9177B16D63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6" authorId="0" shapeId="0" xr:uid="{9D876E5E-D18D-4711-BBE8-BE859EE11C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6" authorId="0" shapeId="0" xr:uid="{7D596025-8E55-482B-A5FD-A83FDFAA45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66" authorId="0" shapeId="0" xr:uid="{D1F4BB3A-3EE9-4D03-81F3-CFB1BB209F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6" authorId="0" shapeId="0" xr:uid="{4F590A0B-1274-4793-A067-25BD253BE8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6" authorId="0" shapeId="0" xr:uid="{342318D0-81DA-4BFC-8829-7638925907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6" authorId="0" shapeId="0" xr:uid="{E6E69C87-948E-4930-9B60-D7D1BC338E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66" authorId="0" shapeId="0" xr:uid="{303BD299-FE1F-4B70-A26C-EB6164333F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6" authorId="0" shapeId="0" xr:uid="{E44B1298-3D83-43A9-8047-964EDC7219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66" authorId="0" shapeId="0" xr:uid="{54E91130-34F8-460A-A6A5-23FA9202D6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66" authorId="0" shapeId="0" xr:uid="{53AF322A-1EBC-440C-9D59-55FB94DC174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6" authorId="0" shapeId="0" xr:uid="{A1A9D7A8-70CD-4339-8865-6C3A63E594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6" authorId="0" shapeId="0" xr:uid="{39B650D2-4667-4BB0-88A5-AC779BC8F1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6" authorId="0" shapeId="0" xr:uid="{DF2E3CB9-7278-4A4B-BA53-1E4633E4CAA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66" authorId="0" shapeId="0" xr:uid="{29F6D583-71EB-4929-A7A3-33618820EF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6" authorId="0" shapeId="0" xr:uid="{C979EE28-5C60-432F-B2E5-5A8E207171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6" authorId="0" shapeId="0" xr:uid="{EF64D886-4F49-4F27-848D-7216E68DB3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6" authorId="0" shapeId="0" xr:uid="{904DDF2B-8F97-42D5-B6C9-9C69AF8298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66" authorId="0" shapeId="0" xr:uid="{1413F096-0DAC-4073-AB30-66BCADE4F3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6" authorId="0" shapeId="0" xr:uid="{F5A272A3-64D5-494D-AE03-73A3BEF7885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6" authorId="0" shapeId="0" xr:uid="{DD05D7DA-F9D9-44D6-A82F-FF6F2901B1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6" authorId="0" shapeId="0" xr:uid="{A4FC43D1-2AD7-4582-927B-66CB03BBC1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6" authorId="0" shapeId="0" xr:uid="{03B32C10-051C-492B-80AA-8E63AAD985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6" authorId="0" shapeId="0" xr:uid="{517B639D-545D-4F87-8B79-44816E71E66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66" authorId="0" shapeId="0" xr:uid="{E5882DE1-E0FD-4159-99CD-7AAAE3B8FC3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6" authorId="0" shapeId="0" xr:uid="{6B71C3AF-8F04-4FC0-9FF5-8793D0FE8A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66" authorId="0" shapeId="0" xr:uid="{C7D709F6-7A02-41FE-B004-CED4849D314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66" authorId="0" shapeId="0" xr:uid="{B6B84534-E1BB-475D-81A0-14D007DD8D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6" authorId="0" shapeId="0" xr:uid="{16912001-2DC8-42EB-9F5C-25B6D060B0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6" authorId="0" shapeId="0" xr:uid="{B6AE6156-5059-42A1-BB05-BF3BA1FBE7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6" authorId="0" shapeId="0" xr:uid="{0635C621-883C-442C-8F9F-C2E37D4799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6" authorId="0" shapeId="0" xr:uid="{35680EC5-BC08-4C87-8B10-5FD79D14B5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6" authorId="0" shapeId="0" xr:uid="{CC8644EA-4333-4EB7-AFF8-442C8EBEF8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66" authorId="0" shapeId="0" xr:uid="{344981AC-3DFB-4A0B-B648-12A00AEBA3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6" authorId="0" shapeId="0" xr:uid="{EEB3B64E-8D22-4DB3-9074-57EC757E0B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66" authorId="0" shapeId="0" xr:uid="{C4D4BF8C-CA0B-473B-922A-BAE82760E2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66" authorId="0" shapeId="0" xr:uid="{17F2364C-5076-4A38-A39A-1131CA505B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6" authorId="0" shapeId="0" xr:uid="{E710017D-F457-4B00-93A6-4FCAEB7863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6" authorId="0" shapeId="0" xr:uid="{0F10D752-58DD-4CDA-A39E-D8A16C407E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66" authorId="0" shapeId="0" xr:uid="{49A450BF-16AA-4E53-8179-0E42F9ECB9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6" authorId="0" shapeId="0" xr:uid="{D56FF4B5-A4AF-4082-9AB7-2CBC5537B3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6" authorId="0" shapeId="0" xr:uid="{132DB095-E153-42F8-BC48-CC26530DAF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6" authorId="0" shapeId="0" xr:uid="{83AE70E4-1D43-4DCC-A6EF-8F028EE1D3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6" authorId="0" shapeId="0" xr:uid="{71C98EB0-A9BA-4529-B500-3CA3BF8187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6" authorId="0" shapeId="0" xr:uid="{6F7EBE41-E6CF-41F5-9633-297E0B005D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6" authorId="0" shapeId="0" xr:uid="{7F3D33A8-3BB0-45FC-AF93-AE87224256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6" authorId="0" shapeId="0" xr:uid="{A0396DDB-67F8-40D7-A5F9-3445428B41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6" authorId="0" shapeId="0" xr:uid="{F1CC3D26-6311-4825-97CE-E877517031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6" authorId="0" shapeId="0" xr:uid="{791D921C-8ABF-4195-88D0-96D22F55588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6" authorId="0" shapeId="0" xr:uid="{6C76E41E-7E50-4CB0-AE46-75ABDE10C9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6" authorId="0" shapeId="0" xr:uid="{077106AA-28DB-4CFD-A28A-F1C488BA96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6" authorId="0" shapeId="0" xr:uid="{6C50E67D-4F2D-41BF-AA6D-B253ED40507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6" authorId="0" shapeId="0" xr:uid="{32F761FC-6762-480B-97AC-4197EADFC8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6" authorId="0" shapeId="0" xr:uid="{0C74D1FA-FA7F-4D9A-BDEE-54A10C4751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6" authorId="0" shapeId="0" xr:uid="{460312F5-B63D-4A7A-9D4E-25B691A590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6" authorId="0" shapeId="0" xr:uid="{7A01DC34-A344-4964-8259-F15006BB75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66" authorId="0" shapeId="0" xr:uid="{3EAF7EBF-EF4F-4FD0-ADE4-026E99A455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6" authorId="0" shapeId="0" xr:uid="{914C63D7-B84C-4C4E-AF54-234F62222C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7" authorId="0" shapeId="0" xr:uid="{49C16B5E-6C1B-4586-B264-F6FB1AC608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7" authorId="0" shapeId="0" xr:uid="{D983A644-040B-4028-89CB-AF6E34EE67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7" authorId="0" shapeId="0" xr:uid="{D158F5B6-B121-4991-BBE8-44CF34CAB5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7" authorId="0" shapeId="0" xr:uid="{4A09C383-DA79-4583-88DC-71523312A5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67" authorId="0" shapeId="0" xr:uid="{548A4F34-EBF1-4992-B5D5-D16B29C8E2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7" authorId="0" shapeId="0" xr:uid="{C64B1C40-B758-4B76-BA30-8011A14AED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67" authorId="0" shapeId="0" xr:uid="{DA0F6337-BF84-4137-BBE9-DEB477F0FA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7" authorId="0" shapeId="0" xr:uid="{851AE147-0ECE-4DD4-AFF1-D178AF5992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7" authorId="0" shapeId="0" xr:uid="{70D7CC0F-E465-433E-8EF0-8A059B25E67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67" authorId="0" shapeId="0" xr:uid="{DACDC46B-D425-41E0-A655-43A0D2B94A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7" authorId="0" shapeId="0" xr:uid="{AF806596-ECA4-4AF2-B5DA-CEC28916C4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67" authorId="0" shapeId="0" xr:uid="{9F265DE2-21F8-4CD4-B835-3F1570CAD3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67" authorId="0" shapeId="0" xr:uid="{A81AB8F8-6A29-43F5-9EBC-C05C1C9652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7" authorId="0" shapeId="0" xr:uid="{40A7A834-635A-45C8-B5BB-364276BFD1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7" authorId="0" shapeId="0" xr:uid="{0547605F-B06E-4DA0-A474-B824E08096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67" authorId="0" shapeId="0" xr:uid="{9DDAEC94-E837-4ED7-9B18-E65EF6B406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7" authorId="0" shapeId="0" xr:uid="{EAB9F306-6FE4-4896-B658-5590903B8C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7" authorId="0" shapeId="0" xr:uid="{27684C6C-BA06-4A5F-8AE7-1155E1479F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7" authorId="0" shapeId="0" xr:uid="{F365B4E4-3A43-4641-910D-987F2C7202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67" authorId="0" shapeId="0" xr:uid="{1056048F-E7B1-4979-928E-F0AEEC492B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7" authorId="0" shapeId="0" xr:uid="{BBECB0E0-D05F-4FB5-B42B-734670AF19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7" authorId="0" shapeId="0" xr:uid="{4D076CF2-3E94-4E58-B924-E19445998F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7" authorId="0" shapeId="0" xr:uid="{C0B8762D-151C-49CD-BF78-738A48804B5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67" authorId="0" shapeId="0" xr:uid="{AF0C83EB-E8F8-4B82-9151-C9C5313355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7" authorId="0" shapeId="0" xr:uid="{B025DE39-CBA0-4950-971A-8B825127B3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7" authorId="0" shapeId="0" xr:uid="{C85BF662-8418-491C-98C4-57EE52A6FC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7" authorId="0" shapeId="0" xr:uid="{21693946-E7B4-445D-B69F-75AC76EE4B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7" authorId="0" shapeId="0" xr:uid="{50A10771-7858-4ED6-9A5D-8CF21B3DDF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7" authorId="0" shapeId="0" xr:uid="{12325A22-157D-4E43-9D1C-23B23F0C62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67" authorId="0" shapeId="0" xr:uid="{36B27FBB-1F21-41CC-A9E6-587856633F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67" authorId="0" shapeId="0" xr:uid="{99ADC0D4-DBF3-4866-9DAF-D33BC1D8F00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7" authorId="0" shapeId="0" xr:uid="{B4874B53-657D-4017-950D-1E769A3ECB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7" authorId="0" shapeId="0" xr:uid="{AFD7063E-519C-4E84-AD87-62EFCD5DE7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67" authorId="0" shapeId="0" xr:uid="{AFD1F257-414E-4D84-A85A-82A436E3D3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7" authorId="0" shapeId="0" xr:uid="{859F7160-C25F-4017-AC43-460B405E74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7" authorId="0" shapeId="0" xr:uid="{1F1EFCE1-9C7A-4017-A718-7761C27D01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7" authorId="0" shapeId="0" xr:uid="{BC422BC8-751C-4C94-A5EA-7C264D5515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7" authorId="0" shapeId="0" xr:uid="{69C0668A-268F-459E-81AB-CA4243734E9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7" authorId="0" shapeId="0" xr:uid="{3C7E9545-76BF-4EBE-8F81-4411D3F9D9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67" authorId="0" shapeId="0" xr:uid="{973ECED6-8256-4D51-96FA-E9CA1A2BEE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7" authorId="0" shapeId="0" xr:uid="{2D8E6582-ED3F-49E6-8E5C-888D802D7CE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7" authorId="0" shapeId="0" xr:uid="{7501CA67-DE62-40B7-A3C9-1A8CC6B83C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7" authorId="0" shapeId="0" xr:uid="{01CB6590-C1A6-4FEA-95A3-D9C09AEF6A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7" authorId="0" shapeId="0" xr:uid="{0C870177-C54C-4D44-8482-B01192279D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67" authorId="0" shapeId="0" xr:uid="{12D8DD92-CD36-4341-A573-05B8C6EA1F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67" authorId="0" shapeId="0" xr:uid="{A9839E92-D034-4A2D-9977-D6528B786B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67" authorId="0" shapeId="0" xr:uid="{4215D61F-9B5D-44F5-92F2-5AAB8735EA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7" authorId="0" shapeId="0" xr:uid="{67DDE3F4-F931-4EFF-9FF6-D9195D476D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7" authorId="0" shapeId="0" xr:uid="{52DE1B13-F397-4AF0-960F-5DFA7C96D1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7" authorId="0" shapeId="0" xr:uid="{E59A9765-3356-4F58-AFE0-294905A92E0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7" authorId="0" shapeId="0" xr:uid="{EBEECF08-CA5A-4BFE-9F4B-0FD473B0EEE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7" authorId="0" shapeId="0" xr:uid="{E506435D-8DEA-4F08-A74D-9B2592CC929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7" authorId="0" shapeId="0" xr:uid="{A46B1A99-302B-4C35-9F6D-73F38AED85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67" authorId="0" shapeId="0" xr:uid="{17440EA2-F32E-4192-8A8A-9E4CE40EE3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67" authorId="0" shapeId="0" xr:uid="{CDE05299-210C-43FC-95C5-5C5A7EAE259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7" authorId="0" shapeId="0" xr:uid="{D95D3F7A-CC7E-409B-AB1D-4E0D5207C7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7" authorId="0" shapeId="0" xr:uid="{94511E57-516D-4126-904D-8FE4A4372B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67" authorId="0" shapeId="0" xr:uid="{228CEE1D-E4EC-4DA2-9D9D-BF6F8934DE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7" authorId="0" shapeId="0" xr:uid="{B434242B-C7C3-4CF1-837C-19F80B1CF0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7" authorId="0" shapeId="0" xr:uid="{CFB68F1F-07E5-4CD4-A389-01CEF4108E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7" authorId="0" shapeId="0" xr:uid="{8D5A4FB5-524E-4E8B-97FE-CAB944B15AE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7" authorId="0" shapeId="0" xr:uid="{98B37A30-AB18-4CEB-8214-2B88067D37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7" authorId="0" shapeId="0" xr:uid="{01AA4B49-9C8D-4B6C-974F-F910D5784C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67" authorId="0" shapeId="0" xr:uid="{2182B4F3-9856-45B0-B2CD-DE8DB3D475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67" authorId="0" shapeId="0" xr:uid="{3FF21B04-3BED-432C-9CC9-62827D1FCE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7" authorId="0" shapeId="0" xr:uid="{7E32223C-B3DA-4528-BDFB-C682995A96B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7" authorId="0" shapeId="0" xr:uid="{EC7F3D1F-EFA6-499E-B0ED-2782DD8E56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7" authorId="0" shapeId="0" xr:uid="{AE888802-5119-4B12-A774-926EADDB529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7" authorId="0" shapeId="0" xr:uid="{0077EF63-710E-4B07-86EB-401A52B5184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67" authorId="0" shapeId="0" xr:uid="{4D8F4B5C-53EB-4AF8-ABCD-602C1700344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7" authorId="0" shapeId="0" xr:uid="{E717A3E9-CB84-4A6B-BD6A-A8CED34887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7" authorId="0" shapeId="0" xr:uid="{B3EDEE03-7694-4626-B9A8-5E7A7D9921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67" authorId="0" shapeId="0" xr:uid="{01420121-93BA-4556-B71C-FC1A8C7494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67" authorId="0" shapeId="0" xr:uid="{4A1D9752-35E7-4A71-B538-DFC3B0B907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7" authorId="0" shapeId="0" xr:uid="{F57846F1-168B-4277-8DAB-16FDA87C048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7" authorId="0" shapeId="0" xr:uid="{8B02D70B-038A-4845-8407-3B9BD8A255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67" authorId="0" shapeId="0" xr:uid="{65592AD2-229F-40FF-88F0-57D85E2D30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7" authorId="0" shapeId="0" xr:uid="{AF0D5295-C622-4B88-818E-41A9738D75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7" authorId="0" shapeId="0" xr:uid="{BBAAB8F2-4D9B-41CC-BBB7-A66DF0188B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7" authorId="0" shapeId="0" xr:uid="{284524D4-0E36-426C-9CA9-B5C43F5ACB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7" authorId="0" shapeId="0" xr:uid="{5A2EC6CC-BE0F-4ADA-9D80-CE1723A204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7" authorId="0" shapeId="0" xr:uid="{8DA7BEA4-BBB6-477A-B477-15BDAB266D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7" authorId="0" shapeId="0" xr:uid="{4CFE04E2-E441-44B9-B8F3-7A03D27700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7" authorId="0" shapeId="0" xr:uid="{1BB36D11-F61E-4137-9607-17B78362AC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7" authorId="0" shapeId="0" xr:uid="{F6B42296-783C-4667-9A98-828E5BE962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67" authorId="0" shapeId="0" xr:uid="{902FCE94-CA70-4750-B5C6-38AE57032D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7" authorId="0" shapeId="0" xr:uid="{006BE2AA-408B-49DF-A947-D3A0DAE1151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7" authorId="0" shapeId="0" xr:uid="{0190350C-ADAF-4ABD-80E8-3B1E6FE96B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67" authorId="0" shapeId="0" xr:uid="{DDCCFAF2-F9C7-45BD-BB00-1C6484031A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67" authorId="0" shapeId="0" xr:uid="{B0956983-A80A-40D9-99AD-9DBD9C13881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7" authorId="0" shapeId="0" xr:uid="{90BAC674-828E-4346-AC35-B14197410C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7" authorId="0" shapeId="0" xr:uid="{DAB1F014-F144-4E11-B884-95F1EB8C453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7" authorId="0" shapeId="0" xr:uid="{9C3D1C26-233F-47AB-A3A5-53DD6B272D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67" authorId="0" shapeId="0" xr:uid="{DED42037-49C6-432F-B826-020BA7979C8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7" authorId="0" shapeId="0" xr:uid="{EB3105AC-A2CD-4D19-8CFA-E5ADF85602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7" authorId="0" shapeId="0" xr:uid="{F2A457E7-1BD7-4E1B-BBD8-75D81ECB3D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67" authorId="0" shapeId="0" xr:uid="{0BDA74BE-FDAB-458E-9118-FFAA2F24507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7" authorId="0" shapeId="0" xr:uid="{BE5D3DE7-4014-491F-A1CD-B4CC49660FA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7" authorId="0" shapeId="0" xr:uid="{233D28AB-1FD0-4783-9477-836DA11B1E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67" authorId="0" shapeId="0" xr:uid="{FE20C1F3-0F06-4447-BABC-465696C957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7" authorId="0" shapeId="0" xr:uid="{FD4EA7E9-2D43-4357-9059-25F427F96A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67" authorId="0" shapeId="0" xr:uid="{25190AA1-0487-4394-BCF7-3781A7899E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67" authorId="0" shapeId="0" xr:uid="{A9069575-A4D8-422E-90A1-7C061F65B9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67" authorId="0" shapeId="0" xr:uid="{E0A3D3E8-3973-4353-A3E7-CD6A19392E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7" authorId="0" shapeId="0" xr:uid="{738C26EC-4D2E-4443-AA78-C95226EE7E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7" authorId="0" shapeId="0" xr:uid="{47221414-B2E8-4325-ABBB-B2E34491D4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7" authorId="0" shapeId="0" xr:uid="{995AAA44-29CE-4958-9244-7EC15936719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7" authorId="0" shapeId="0" xr:uid="{39AE6C9A-E1F0-440A-88BD-C253907D6F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7" authorId="0" shapeId="0" xr:uid="{CD17D504-74ED-4CC9-911B-F9D67DB7C4E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67" authorId="0" shapeId="0" xr:uid="{D73E2E00-75FA-47B7-AEC5-4CE9B04F51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67" authorId="0" shapeId="0" xr:uid="{550FE2C7-A4BB-49F2-8D71-43606D4DE2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7" authorId="0" shapeId="0" xr:uid="{39F391BD-7EC4-4BD8-9E49-98E31A9DA2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7" authorId="0" shapeId="0" xr:uid="{2157CC8A-C7D3-47AE-86C4-9E634A6062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7" authorId="0" shapeId="0" xr:uid="{56500379-18CA-4A01-ADEA-412C2F249F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7" authorId="0" shapeId="0" xr:uid="{E7129915-D94A-4854-BB64-B3595378459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7" authorId="0" shapeId="0" xr:uid="{4932693F-32AC-4EF3-9F8D-B435ACCE9A0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7" authorId="0" shapeId="0" xr:uid="{CC9029E5-AE00-4C66-81A4-716D060251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7" authorId="0" shapeId="0" xr:uid="{BCD835C4-846B-4141-95C5-ADC43913AE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7" authorId="0" shapeId="0" xr:uid="{F35BDAA6-77C1-47A8-B4B4-496EDC6EB2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67" authorId="0" shapeId="0" xr:uid="{495932A3-6001-4DCF-9B9D-BD1F826D77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7" authorId="0" shapeId="0" xr:uid="{1F3899BD-E016-40C9-8E26-E8521320F30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7" authorId="0" shapeId="0" xr:uid="{C50F2C48-5ED9-4271-AB86-F374733940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67" authorId="0" shapeId="0" xr:uid="{8D5BEA62-DE7D-40A1-B359-4DAD0FDDC0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7" authorId="0" shapeId="0" xr:uid="{C5E5D120-2E24-4DB4-BA49-C6E69AEA81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7" authorId="0" shapeId="0" xr:uid="{51A63A1F-C883-4787-9606-EA37A1AC104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7" authorId="0" shapeId="0" xr:uid="{34135CF8-4A69-4442-85CC-6E0BA5AA36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7" authorId="0" shapeId="0" xr:uid="{E71CB0E2-315F-4265-A5F4-0629448E97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7" authorId="0" shapeId="0" xr:uid="{9E6358AE-35F3-4A26-BF08-F6419412D4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7" authorId="0" shapeId="0" xr:uid="{62A7A347-B1CC-4235-9BA9-146CFE1937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7" authorId="0" shapeId="0" xr:uid="{68AD214F-F747-480C-8C4B-555644AC843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8" authorId="0" shapeId="0" xr:uid="{355AF592-4BB8-4541-A207-7C2A11B56B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68" authorId="0" shapeId="0" xr:uid="{435B35AA-6E67-4B5A-8A8E-4625C21191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8" authorId="0" shapeId="0" xr:uid="{7E0255A2-E4F2-4C08-8929-D986F890B1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8" authorId="0" shapeId="0" xr:uid="{38A74327-9736-4BF0-9FA2-FD350A29F6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8" authorId="0" shapeId="0" xr:uid="{1F0D999B-7391-47AC-9C6B-B4E2E114ED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68" authorId="0" shapeId="0" xr:uid="{E90E8C8D-786B-4CF2-AAD5-38BD7CAEA0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8" authorId="0" shapeId="0" xr:uid="{23480A80-6D4D-4B3D-917C-1B7D03C30C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8" authorId="0" shapeId="0" xr:uid="{ACC6F0E7-3A97-4EC4-9713-D773CFB5CF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68" authorId="0" shapeId="0" xr:uid="{7ED4DA77-DBE3-4C79-B414-E0D1EB91026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8" authorId="0" shapeId="0" xr:uid="{3AAEFB30-4C14-4D72-9512-396AA7006F9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68" authorId="0" shapeId="0" xr:uid="{5BC32504-122A-4A20-B5A5-B3DDCAFBA0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68" authorId="0" shapeId="0" xr:uid="{A23B1EBB-CB94-444E-9CCD-A4022ECF38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8" authorId="0" shapeId="0" xr:uid="{44BE2287-AA81-4355-B19E-F933ED3CF1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8" authorId="0" shapeId="0" xr:uid="{AC943695-68C6-4F1F-A566-A7915F8A24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68" authorId="0" shapeId="0" xr:uid="{5A74315A-DAED-4266-A383-1DB43B576F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68" authorId="0" shapeId="0" xr:uid="{CEF2A109-1D42-4FE2-9056-EC9B3C9D050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8" authorId="0" shapeId="0" xr:uid="{FC4630F5-59E5-411C-9C9D-1C2B0D8A2CC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8" authorId="0" shapeId="0" xr:uid="{6707D2CA-D481-43A9-B4FA-6B37556BE74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8" authorId="0" shapeId="0" xr:uid="{33B2FA89-CB4F-4E30-A8D9-5F9EA5751D7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68" authorId="0" shapeId="0" xr:uid="{3236BE16-6C72-49B0-85FE-237F81A8FF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68" authorId="0" shapeId="0" xr:uid="{FA26BBC0-4A85-45DD-BF44-AB60DFA62C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8" authorId="0" shapeId="0" xr:uid="{D546CC8A-B73B-4EE0-9B73-68FB06EFFA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68" authorId="0" shapeId="0" xr:uid="{835B77C0-527A-4444-8986-E85C7513A9B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8" authorId="0" shapeId="0" xr:uid="{C13C5261-1A27-4E3E-AFE2-511A9E84EB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68" authorId="0" shapeId="0" xr:uid="{18207035-69A5-46F7-A8F3-A0FAC4ACD4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8" authorId="0" shapeId="0" xr:uid="{801BD33A-0509-4086-94A3-E69D737A9A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68" authorId="0" shapeId="0" xr:uid="{50DD92BD-78B0-49CA-BB38-4DCC36C6AD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8" authorId="0" shapeId="0" xr:uid="{CD4A083F-BD1E-425C-8D00-21B7D325D7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8" authorId="0" shapeId="0" xr:uid="{C2C68109-F1A7-41B6-9EEE-708A42E98D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8" authorId="0" shapeId="0" xr:uid="{31A90283-4AE0-4DF6-89D9-C3B1BF7EF9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68" authorId="0" shapeId="0" xr:uid="{4735E7DA-E968-4508-A41F-83DDF761CC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68" authorId="0" shapeId="0" xr:uid="{55535205-7DE3-40E9-B51B-E4D2CE4958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8" authorId="0" shapeId="0" xr:uid="{9A2870A0-4147-4379-B046-99E85FB1BD9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8" authorId="0" shapeId="0" xr:uid="{7F0E4BCC-9FF5-4A4C-939A-7645985C9D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8" authorId="0" shapeId="0" xr:uid="{772125CD-C950-4532-B60D-BB6BD41CCD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8" authorId="0" shapeId="0" xr:uid="{E2A22EBC-1036-473D-A5AA-AE83E64650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8" authorId="0" shapeId="0" xr:uid="{0D19EC53-3064-4587-A17A-A1FB1FA85F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68" authorId="0" shapeId="0" xr:uid="{42B1A9D7-C83E-4937-BDC3-EF45BF0A6FB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8" authorId="0" shapeId="0" xr:uid="{335AB454-A44C-44C3-8CF4-BC266E2CB3C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8" authorId="0" shapeId="0" xr:uid="{E881C595-0BEE-4D51-901F-E639D7899DC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8" authorId="0" shapeId="0" xr:uid="{A1FE0A15-E4AF-483C-8484-D81EC02651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8" authorId="0" shapeId="0" xr:uid="{8391B1A9-55E6-4434-96CE-4D94D6237D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68" authorId="0" shapeId="0" xr:uid="{620BD0C7-4147-4E9C-8AB2-B75AA98980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68" authorId="0" shapeId="0" xr:uid="{D2742CC5-FA4E-442B-A21B-22DE9BDDB5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68" authorId="0" shapeId="0" xr:uid="{D84CCDE2-1C85-4E6A-B8E5-912E547739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8" authorId="0" shapeId="0" xr:uid="{7AEA3663-B386-41FF-BFD2-C3EE7F58AD3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8" authorId="0" shapeId="0" xr:uid="{E23BCC67-B528-40B2-AAA8-F872F9A9C2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8" authorId="0" shapeId="0" xr:uid="{FA0A021F-FA17-4126-8FBF-7B6CFAEFAE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8" authorId="0" shapeId="0" xr:uid="{A1534020-BBB9-4A9C-B15B-C26DAAAD1A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68" authorId="0" shapeId="0" xr:uid="{CF4A7D80-97D2-4F23-B601-9E6D051E1C1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68" authorId="0" shapeId="0" xr:uid="{858395AC-D12E-4082-A835-189866BBEB7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68" authorId="0" shapeId="0" xr:uid="{31F9C796-3C68-47D6-9EF2-A40B7DAEFF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8" authorId="0" shapeId="0" xr:uid="{87A936CA-9C1E-4400-8FF6-6CAB276D7B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68" authorId="0" shapeId="0" xr:uid="{B31068A8-4980-4E6F-9779-04F6D27AEC7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8" authorId="0" shapeId="0" xr:uid="{DE3EE0D3-9583-4AAB-ABBE-013AFCF039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8" authorId="0" shapeId="0" xr:uid="{F028692C-CA88-4672-B161-1CC6817BB9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8" authorId="0" shapeId="0" xr:uid="{AB9AAFA0-C91E-4CED-B8C4-952F31D2FD9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68" authorId="0" shapeId="0" xr:uid="{6D57A51C-6CA7-47ED-A938-436FAEA44C1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68" authorId="0" shapeId="0" xr:uid="{1A3F6C1C-C341-4D78-91E8-DB6AA2D975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68" authorId="0" shapeId="0" xr:uid="{F8C36F37-AC69-41A6-825E-03FDC9C5E1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68" authorId="0" shapeId="0" xr:uid="{EC94F4EB-5C1E-429C-8E0E-2C1C9F5CE5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8" authorId="0" shapeId="0" xr:uid="{AB1E1B62-5AB3-48A4-8E33-722CACEC85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68" authorId="0" shapeId="0" xr:uid="{5C18402C-DA07-4DB3-850F-54713CEA3F6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68" authorId="0" shapeId="0" xr:uid="{BF7590E8-DBF4-494B-9E1B-D3C3E9CA1F7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68" authorId="0" shapeId="0" xr:uid="{A995204A-234B-453A-A242-CC2AF4C2E9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68" authorId="0" shapeId="0" xr:uid="{9F2C843A-4F5B-4A2B-9D64-4AB723E517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8" authorId="0" shapeId="0" xr:uid="{B29AC619-F76A-4B23-920F-18CCBF0F4A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8" authorId="0" shapeId="0" xr:uid="{1AFAFC38-2015-4BCB-B511-3E7EEC1A88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8" authorId="0" shapeId="0" xr:uid="{D1BB59DC-0752-4BBD-8167-E3F9F57737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68" authorId="0" shapeId="0" xr:uid="{5FFEC21E-2F2B-4473-A49C-25650177F9C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68" authorId="0" shapeId="0" xr:uid="{A5CB9792-9E56-43FB-B60E-DBAD3514FD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8" authorId="0" shapeId="0" xr:uid="{A0E95B3E-AC61-46A4-8C22-E8B600A477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8" authorId="0" shapeId="0" xr:uid="{7CCDDA83-C6F8-45CE-A4C3-A6D0A07C00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8" authorId="0" shapeId="0" xr:uid="{29CC859D-CA39-48B9-9FE5-23B9234548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8" authorId="0" shapeId="0" xr:uid="{533BC8E4-5E8D-4868-AEF0-21FC008C26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8" authorId="0" shapeId="0" xr:uid="{9D88479E-52EE-4827-A4B6-FD32EA86BD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8" authorId="0" shapeId="0" xr:uid="{689CD1B3-93F4-42D9-A966-EDC602A0F12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68" authorId="0" shapeId="0" xr:uid="{0F2E05F7-FF66-4B3D-BF43-6044D640632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68" authorId="0" shapeId="0" xr:uid="{DDE9F798-D9AE-4941-A68D-C3F5A78015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68" authorId="0" shapeId="0" xr:uid="{FA42E92C-DABF-4468-9871-253B2FD3E0B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8" authorId="0" shapeId="0" xr:uid="{459019B1-ADB8-45C9-ACE4-F139DB2E6FD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8" authorId="0" shapeId="0" xr:uid="{F06D61B1-5F9B-43FF-8422-1B183F7A84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68" authorId="0" shapeId="0" xr:uid="{16ED3B3C-3C5C-45A4-A40C-0B664F2CF0D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8" authorId="0" shapeId="0" xr:uid="{D424516B-56BE-4DC0-99EF-69AE587454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68" authorId="0" shapeId="0" xr:uid="{21449F99-19D5-4DA5-83A9-87FBD1E163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8" authorId="0" shapeId="0" xr:uid="{B0464D90-BE09-467B-B463-96E9A482DF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8" authorId="0" shapeId="0" xr:uid="{F2E0B85D-EB75-48A2-99FE-17DA7712009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68" authorId="0" shapeId="0" xr:uid="{6C7A54A1-C281-4010-AE41-ACF84F7194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68" authorId="0" shapeId="0" xr:uid="{DD1BA5E2-FEEA-4BEA-88BF-E38C7502C3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68" authorId="0" shapeId="0" xr:uid="{BA714188-DF0F-491D-936E-19D30EDF9C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8" authorId="0" shapeId="0" xr:uid="{FFE60E41-D3D6-4AB7-887B-EC3D8A3A98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8" authorId="0" shapeId="0" xr:uid="{AB77B754-0142-4B3D-BB72-DEC34D5AA9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68" authorId="0" shapeId="0" xr:uid="{4B63414D-8076-41D0-A901-3089179795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8" authorId="0" shapeId="0" xr:uid="{8315A79A-EE0E-46BF-B2A6-43256A9D2E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68" authorId="0" shapeId="0" xr:uid="{01EFBC8A-4EB6-44DB-B234-85B5426B816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68" authorId="0" shapeId="0" xr:uid="{D8F40B7D-7C87-4344-ABB5-E4130D9FDC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68" authorId="0" shapeId="0" xr:uid="{C348891B-EB5C-427F-BDCA-9E2608C40A3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68" authorId="0" shapeId="0" xr:uid="{8153906D-0CF1-4682-B6EF-DE69FF1F42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68" authorId="0" shapeId="0" xr:uid="{ECF350E4-92E2-4694-937A-DD177C8F78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8" authorId="0" shapeId="0" xr:uid="{C7E929F2-B3CE-4804-AC0A-368B2F1BAD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8" authorId="0" shapeId="0" xr:uid="{C41C90CA-CDB9-4990-A5C7-F82E9BB9EC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8" authorId="0" shapeId="0" xr:uid="{27534F41-5A29-4D0F-A9CD-9A6B14B739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68" authorId="0" shapeId="0" xr:uid="{010F1E2C-6C8D-4923-BC95-5FAE6FB905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8" authorId="0" shapeId="0" xr:uid="{7B8E2A9B-4D4C-4516-B0B3-89131F40285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68" authorId="0" shapeId="0" xr:uid="{31D95D34-2986-412B-A589-6EABCB45B2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8" authorId="0" shapeId="0" xr:uid="{BF6881FF-F0C5-47CF-8948-39BAD9310CD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68" authorId="0" shapeId="0" xr:uid="{70E0B133-DC34-4416-B093-3050484C0D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68" authorId="0" shapeId="0" xr:uid="{5F2D026D-2128-41E8-A275-B101FF92601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8" authorId="0" shapeId="0" xr:uid="{CA557E9F-84EC-4110-B09D-0D5B2A17D07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68" authorId="0" shapeId="0" xr:uid="{22620E11-E33B-4790-856E-5FBA0DBC3B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8" authorId="0" shapeId="0" xr:uid="{C4D19A64-3CD5-4DA6-9D84-42A071EFED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8" authorId="0" shapeId="0" xr:uid="{08D402E9-729A-4667-82CB-CE5EDC6222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8" authorId="0" shapeId="0" xr:uid="{A35507C2-B71A-42A9-A06E-A65EC43ED2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8" authorId="0" shapeId="0" xr:uid="{61885131-21E8-449D-9906-DAAD6C7CE0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8" authorId="0" shapeId="0" xr:uid="{AD1F8DD0-66C2-49C6-A440-915F23005F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8" authorId="0" shapeId="0" xr:uid="{954C4F14-23D8-4688-8D7A-7FBE288775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8" authorId="0" shapeId="0" xr:uid="{6D7E222A-ED64-436B-B9CD-2F2C3FB807F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68" authorId="0" shapeId="0" xr:uid="{C7259C6E-CC71-49FF-9FD5-073779EB79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8" authorId="0" shapeId="0" xr:uid="{5CE11F81-7B6A-40D9-8155-60EC62C906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68" authorId="0" shapeId="0" xr:uid="{EEDAA808-ED1C-4564-9A7D-FFAD488A47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8" authorId="0" shapeId="0" xr:uid="{699AEDFE-8F12-42E8-BDDA-77DD9CE271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8" authorId="0" shapeId="0" xr:uid="{4A1F9B41-9544-4BFD-B07F-6FA57C7B8E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8" authorId="0" shapeId="0" xr:uid="{FF12EEF6-06E7-4F64-9F52-2579E537CC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68" authorId="0" shapeId="0" xr:uid="{34642314-C4F6-4E62-9248-B8E9895534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69" authorId="0" shapeId="0" xr:uid="{A6EBDEBC-37D3-4CB1-9AD3-933020DD08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69" authorId="0" shapeId="0" xr:uid="{D08354CB-ECD7-46E1-B861-7C344F1F6A8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9" authorId="0" shapeId="0" xr:uid="{83C27BF5-1659-4EE1-8B9F-B286E53E7F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9" authorId="0" shapeId="0" xr:uid="{7AEE8F6F-2270-47FC-B8DC-F343FEF1A9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9" authorId="0" shapeId="0" xr:uid="{03410AF8-7B61-4FD9-8035-9D2DB0939DB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69" authorId="0" shapeId="0" xr:uid="{FE741D2A-EF6B-427C-9F6A-CA27E0EFB4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9" authorId="0" shapeId="0" xr:uid="{324AAABD-7417-4216-9F20-907D891740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9" authorId="0" shapeId="0" xr:uid="{12916EE6-7627-454C-9D1F-B80C9BA340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9" authorId="0" shapeId="0" xr:uid="{15EEC28F-BC8A-4DB5-AA3D-3C792D7AA4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69" authorId="0" shapeId="0" xr:uid="{7D3088D4-BB60-4BB7-93A9-C026AFEA868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69" authorId="0" shapeId="0" xr:uid="{A20A0029-05E9-4A91-A66B-757A144E5D6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69" authorId="0" shapeId="0" xr:uid="{29F09E93-CE5B-46AC-BE79-0F9B064F30A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69" authorId="0" shapeId="0" xr:uid="{6B5ED6D7-AF0E-4ADD-86E6-260BBBA50B6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69" authorId="0" shapeId="0" xr:uid="{8738C146-4FA0-4DD7-BAA2-A81844980D5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69" authorId="0" shapeId="0" xr:uid="{0E8D5AF3-9FC2-40AF-B0EC-6B920F75EC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69" authorId="0" shapeId="0" xr:uid="{F8198C6A-1FE4-4966-8BF4-43F7F8178A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69" authorId="0" shapeId="0" xr:uid="{E5ACBCA5-4C53-42CE-83E6-3D3480F84E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69" authorId="0" shapeId="0" xr:uid="{5776C9DC-D12D-4279-A8EC-72668A4E2C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69" authorId="0" shapeId="0" xr:uid="{EB16B3D7-9896-40D5-B57E-FB535B37F5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69" authorId="0" shapeId="0" xr:uid="{F0D07B33-0539-48BE-A868-1322CACEA8F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69" authorId="0" shapeId="0" xr:uid="{5988066D-4972-477C-9F7A-A5B6D123FB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69" authorId="0" shapeId="0" xr:uid="{1B21106B-6DD2-4D68-AEAB-9D348EEF471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69" authorId="0" shapeId="0" xr:uid="{8BE6F668-C43C-4771-A454-CD191F92E6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69" authorId="0" shapeId="0" xr:uid="{708CA2B0-999F-4C78-8732-8EC5A321883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69" authorId="0" shapeId="0" xr:uid="{291097BD-B9A0-4BB2-9AE7-C847786197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69" authorId="0" shapeId="0" xr:uid="{1F8796C9-1766-4AAA-A535-69F1ED1882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69" authorId="0" shapeId="0" xr:uid="{25F63715-14F9-44AE-8BE6-ECAA21ADFE1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69" authorId="0" shapeId="0" xr:uid="{4C8484C4-52C4-4A1C-BC37-ECE07E875D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69" authorId="0" shapeId="0" xr:uid="{1514F51C-EBD5-4982-B4CF-6038255F2E1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69" authorId="0" shapeId="0" xr:uid="{99AC5667-5EB2-46BA-AF67-44C930E0EC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69" authorId="0" shapeId="0" xr:uid="{C713A3FE-95F8-439A-B5F4-300924118F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69" authorId="0" shapeId="0" xr:uid="{9FCCE791-855D-4455-B93F-2B3CB21B82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69" authorId="0" shapeId="0" xr:uid="{158F42A5-32EE-4DCC-9D29-49D7CD9EF6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69" authorId="0" shapeId="0" xr:uid="{1797B193-1243-4A55-8D86-1EA63B78B00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69" authorId="0" shapeId="0" xr:uid="{6C32AED5-899E-4C67-988E-E8438B2177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69" authorId="0" shapeId="0" xr:uid="{5F38FEC2-299C-4D64-B438-FBD44EF0B89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69" authorId="0" shapeId="0" xr:uid="{CC992CBC-433E-48AF-BFF4-585DE2CA55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69" authorId="0" shapeId="0" xr:uid="{0D49BEA8-C040-4B13-9AC1-EFF2908456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69" authorId="0" shapeId="0" xr:uid="{ADDEEB05-0028-4101-B6A8-C925666262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69" authorId="0" shapeId="0" xr:uid="{9E29D169-B2FA-44CC-B076-AEAA9E5950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69" authorId="0" shapeId="0" xr:uid="{3D93B007-A7C5-4718-A493-AD9986C172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69" authorId="0" shapeId="0" xr:uid="{5A84F04A-4917-4899-8247-F68DC1A191A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69" authorId="0" shapeId="0" xr:uid="{51F49840-0192-4615-94AA-696A08A82D0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69" authorId="0" shapeId="0" xr:uid="{E7555CA7-E0A8-4780-AA12-8391F746D8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69" authorId="0" shapeId="0" xr:uid="{6CAA949C-69D3-45A2-BD63-8C1AA81075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69" authorId="0" shapeId="0" xr:uid="{6450F5CE-72D8-46FD-B555-642DA05300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69" authorId="0" shapeId="0" xr:uid="{6A4D310C-70E1-4493-AB1C-58D59A6467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69" authorId="0" shapeId="0" xr:uid="{ED459E30-77F4-4BC2-BF1B-A28D57CF0C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69" authorId="0" shapeId="0" xr:uid="{07B368CD-F46C-40FF-BEC7-7A19942A1C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69" authorId="0" shapeId="0" xr:uid="{BC78D54C-1B62-4069-A39A-152606A93E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69" authorId="0" shapeId="0" xr:uid="{473B55E4-FF65-4AF3-BC69-5C65F36DB14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69" authorId="0" shapeId="0" xr:uid="{26C3B6DA-1148-4182-9A35-1B878CB9EAE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69" authorId="0" shapeId="0" xr:uid="{ACBF64A4-E32E-46C4-821D-B56C6918C2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69" authorId="0" shapeId="0" xr:uid="{6D15D28F-09E2-4A62-A821-382C0D8138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69" authorId="0" shapeId="0" xr:uid="{3A2DD0BC-6D61-4632-9369-AAFB3A106F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69" authorId="0" shapeId="0" xr:uid="{14D80E7A-2B5E-4467-9E92-904DBB6A47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69" authorId="0" shapeId="0" xr:uid="{1D106CBF-B520-44C0-A5AE-CB99CB61A0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69" authorId="0" shapeId="0" xr:uid="{5B1AE247-F517-4A04-95E9-449F375D572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69" authorId="0" shapeId="0" xr:uid="{2DAE2947-6479-41AA-8833-E7DAB19A64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69" authorId="0" shapeId="0" xr:uid="{159D8361-1F26-4B5E-9166-F5A24DD8DB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69" authorId="0" shapeId="0" xr:uid="{61CD8780-8BB6-47D8-AAF0-31F4D2A239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69" authorId="0" shapeId="0" xr:uid="{81BFFA96-6192-4CD6-AB99-3D00967CD7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69" authorId="0" shapeId="0" xr:uid="{65E8442E-D1CB-46B8-9BE8-552F0A3564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69" authorId="0" shapeId="0" xr:uid="{751DB8D9-E878-436A-ADDD-5E4266C454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69" authorId="0" shapeId="0" xr:uid="{C54A7D8B-C417-4CB1-BC73-F6E1164135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69" authorId="0" shapeId="0" xr:uid="{3998AD1F-D2B6-4B7E-AAFE-3B2A9EE2A8D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69" authorId="0" shapeId="0" xr:uid="{1385FDF8-606E-4D88-8EC4-2883694631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69" authorId="0" shapeId="0" xr:uid="{71D7D13D-F65B-4768-B7E5-759A242A31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69" authorId="0" shapeId="0" xr:uid="{4F22225D-FB5E-4FD1-A4B6-EB42337004F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69" authorId="0" shapeId="0" xr:uid="{7401E11C-159D-4803-89E2-C2EE80049B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69" authorId="0" shapeId="0" xr:uid="{545DF291-D48D-4650-B9DF-079AC5D82AF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69" authorId="0" shapeId="0" xr:uid="{295AE51E-746E-4B3F-8A6B-743BD30D4DE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69" authorId="0" shapeId="0" xr:uid="{14EC110A-7B55-4D56-8606-EBB18640A0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69" authorId="0" shapeId="0" xr:uid="{1DD9207C-5153-428C-BFCF-64E5603E62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69" authorId="0" shapeId="0" xr:uid="{C87C824E-9034-4737-A914-1F07DC1761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69" authorId="0" shapeId="0" xr:uid="{A0FDE366-6B87-4CC5-AD50-E0EFA207F52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69" authorId="0" shapeId="0" xr:uid="{93D55135-68A3-46EB-B147-41DC4FEFE31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69" authorId="0" shapeId="0" xr:uid="{053FCCDF-7AC3-4D71-849C-37C21226DEB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69" authorId="0" shapeId="0" xr:uid="{4C3E5700-35A4-4BF5-A992-9FBE0A6285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69" authorId="0" shapeId="0" xr:uid="{0166C124-09D1-4AC8-91C7-815F89905A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69" authorId="0" shapeId="0" xr:uid="{980F2B0B-56F4-442C-B3BD-133CDBCA61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69" authorId="0" shapeId="0" xr:uid="{E059309D-D883-4C31-8594-B276639DA8B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69" authorId="0" shapeId="0" xr:uid="{C2D15265-E334-40CF-B13B-08F082EF55C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69" authorId="0" shapeId="0" xr:uid="{9B10F56F-0079-40CB-B5C7-1661FE691C4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69" authorId="0" shapeId="0" xr:uid="{35012D2E-5BFF-4874-9B76-7EFC7948E6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69" authorId="0" shapeId="0" xr:uid="{AE1AB572-7F5E-4DF1-BDFD-D6E90427808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69" authorId="0" shapeId="0" xr:uid="{12DC0A7F-83EA-47E5-8A34-5CF9683618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69" authorId="0" shapeId="0" xr:uid="{CA3FB75E-0B5B-4062-8796-4224E31B6B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69" authorId="0" shapeId="0" xr:uid="{9A619CA0-C3A7-4AE3-9A68-2D70C6A5554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69" authorId="0" shapeId="0" xr:uid="{CF5587F3-FF18-4069-8EF2-64C0D2E9909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69" authorId="0" shapeId="0" xr:uid="{43560687-00F9-46A3-B356-52110BD761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69" authorId="0" shapeId="0" xr:uid="{4C1FE6EE-7101-4AFE-A3EA-604D153D77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69" authorId="0" shapeId="0" xr:uid="{FDD9DEB2-FAC3-4319-BE93-AFF02B81F20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69" authorId="0" shapeId="0" xr:uid="{D268EAFF-C662-4A53-8CC8-EA569A1669A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69" authorId="0" shapeId="0" xr:uid="{EA7189A1-58B5-455B-858B-8BAAD719F9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69" authorId="0" shapeId="0" xr:uid="{6296EB40-DFA2-4228-8950-05682E3EDD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69" authorId="0" shapeId="0" xr:uid="{44F3F17C-C547-4CB9-8C64-9EBD06D891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69" authorId="0" shapeId="0" xr:uid="{E03964EB-1E62-4A3E-AFC3-D94B518EAC1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69" authorId="0" shapeId="0" xr:uid="{DAA39885-9382-447A-AC04-14AF569DAC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69" authorId="0" shapeId="0" xr:uid="{C52F8BB4-F06C-435A-B5D7-2ACDE6B3F4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69" authorId="0" shapeId="0" xr:uid="{BD4D8C62-76FA-4685-91A1-198CB59E45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69" authorId="0" shapeId="0" xr:uid="{1B128318-A2D8-4913-A26E-15994A48FBC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69" authorId="0" shapeId="0" xr:uid="{3BBC5EF2-0459-42F4-A05B-7F3B894658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69" authorId="0" shapeId="0" xr:uid="{5DCB84D7-34C1-472B-BB25-A0D80DEADD8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69" authorId="0" shapeId="0" xr:uid="{36AA3B5F-C386-420C-A6D3-8CD5E3A81C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69" authorId="0" shapeId="0" xr:uid="{275A4AF3-72A0-42D6-8FAA-4CEFDAD254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69" authorId="0" shapeId="0" xr:uid="{9DA4DCD4-1A10-4464-90E4-553FAFC3C29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69" authorId="0" shapeId="0" xr:uid="{93ED551C-371A-474A-8744-FAB051593C9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69" authorId="0" shapeId="0" xr:uid="{57B3A9D6-1F4C-4DA2-814A-85B23E89F23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69" authorId="0" shapeId="0" xr:uid="{649E6213-0576-4A10-BC71-E051F94A82E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69" authorId="0" shapeId="0" xr:uid="{4E59771C-DB08-4D9F-9CAE-8F15E97BD7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69" authorId="0" shapeId="0" xr:uid="{D34B134A-3ECD-4FF5-A739-75CDF6EC26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69" authorId="0" shapeId="0" xr:uid="{0BF604B6-CFBF-4AC9-ABC5-13AE4A128E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69" authorId="0" shapeId="0" xr:uid="{73B44696-D550-46EE-BA89-FEB0EE55DD0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69" authorId="0" shapeId="0" xr:uid="{CFB05E15-3645-417F-A777-9505199F80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69" authorId="0" shapeId="0" xr:uid="{3BC58F5A-18B4-42BE-BADE-BDDDB9B112B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69" authorId="0" shapeId="0" xr:uid="{514479EF-822D-47C1-BBA2-D431EC7A522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69" authorId="0" shapeId="0" xr:uid="{F18DF028-7056-425F-A58F-EB3A49B688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69" authorId="0" shapeId="0" xr:uid="{B60B22C6-6470-4797-A5CB-FB35B0ED6A2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69" authorId="0" shapeId="0" xr:uid="{D21265CD-1917-40DD-8070-D584CDF4E7B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69" authorId="0" shapeId="0" xr:uid="{ED0DE0AF-7172-4D14-BB6D-83EBE79477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69" authorId="0" shapeId="0" xr:uid="{58037BEA-AE4F-449E-B5C9-59624DC9900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69" authorId="0" shapeId="0" xr:uid="{28243E01-A6B4-4198-ABD3-4C20A9EB282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70" authorId="0" shapeId="0" xr:uid="{A03DBE21-42F1-477B-9297-69ABBE3A36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70" authorId="0" shapeId="0" xr:uid="{7B41428D-C3D9-454A-A35F-6CD50457BA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70" authorId="0" shapeId="0" xr:uid="{7000B492-0C24-4194-BA61-61F9CF47B9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70" authorId="0" shapeId="0" xr:uid="{BFB41C8D-EBB9-42CE-B427-B13F02E052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70" authorId="0" shapeId="0" xr:uid="{DB7A01FC-727A-4450-8BA4-3840149D68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70" authorId="0" shapeId="0" xr:uid="{A40E1DD1-9585-44F7-9BCA-DC5D9590E9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70" authorId="0" shapeId="0" xr:uid="{855815C4-0D0F-4347-956E-BB54503220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70" authorId="0" shapeId="0" xr:uid="{996D345A-6773-45C4-B544-15C4172C5B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70" authorId="0" shapeId="0" xr:uid="{9A66827E-F1F8-4259-817A-4D34E8BDBC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70" authorId="0" shapeId="0" xr:uid="{E6DC2D6F-F7A1-4D88-A1D5-58C7C25DC6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70" authorId="0" shapeId="0" xr:uid="{7A057E3E-8567-4186-9F18-6F84F8C662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70" authorId="0" shapeId="0" xr:uid="{5D6DFB7A-C6D0-4889-81F8-1380E4D52C0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70" authorId="0" shapeId="0" xr:uid="{C9AFC72E-3510-4BC5-93B1-B31F8D602EA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70" authorId="0" shapeId="0" xr:uid="{6C0D92DC-AC09-4440-A324-9A9992D07A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70" authorId="0" shapeId="0" xr:uid="{DBBAB949-399D-4CB8-BBF0-095FB9475E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70" authorId="0" shapeId="0" xr:uid="{12062954-CC87-4691-AD22-9807ACBDE9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70" authorId="0" shapeId="0" xr:uid="{DEBF2F8B-743F-474D-BFBB-7D66615F5A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70" authorId="0" shapeId="0" xr:uid="{71E45FE9-2BDC-4C7D-93FF-7FEBD637C69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70" authorId="0" shapeId="0" xr:uid="{E2AB4152-6A6E-4291-AB7E-CB38D9065F1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70" authorId="0" shapeId="0" xr:uid="{7007E9D8-963C-440D-9477-294F2D85B8C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70" authorId="0" shapeId="0" xr:uid="{8EE1B77E-849C-4B3A-9371-6D5C89458D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70" authorId="0" shapeId="0" xr:uid="{D4A65168-1A1F-4858-A65E-3487426259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70" authorId="0" shapeId="0" xr:uid="{B557FDDB-D193-4DD1-9581-EB4DA95E19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0" authorId="0" shapeId="0" xr:uid="{0E2D2266-F75C-4C54-9472-BE7A705869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70" authorId="0" shapeId="0" xr:uid="{DA46F104-80AD-4D5A-9C51-269369027B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70" authorId="0" shapeId="0" xr:uid="{02DC45CD-00D7-4A81-8872-65143E1C49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70" authorId="0" shapeId="0" xr:uid="{41E4AF0A-6D7F-42AA-8916-1C95E9E030D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70" authorId="0" shapeId="0" xr:uid="{A2C290BD-DBBF-489F-884B-E555DF3B69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70" authorId="0" shapeId="0" xr:uid="{093C1238-52FE-4C64-B1D6-A253F4F767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70" authorId="0" shapeId="0" xr:uid="{199413B9-1956-4604-8B99-1119206561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70" authorId="0" shapeId="0" xr:uid="{46F72F6A-8701-4B50-90A5-1B40F6875D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70" authorId="0" shapeId="0" xr:uid="{1D3960E1-B884-436D-881F-BF873ECC15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70" authorId="0" shapeId="0" xr:uid="{236056F3-A5FC-4416-84B1-4A6CA95174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70" authorId="0" shapeId="0" xr:uid="{B8D335D0-AEAB-4554-9771-39F4696BFE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70" authorId="0" shapeId="0" xr:uid="{53119CEF-A1FB-48DE-9012-BAE66863D5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70" authorId="0" shapeId="0" xr:uid="{CD4C16D4-7E0F-49BA-AC4F-670F11EB35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70" authorId="0" shapeId="0" xr:uid="{8D9247A6-6AB6-4986-87BD-F4D7823779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70" authorId="0" shapeId="0" xr:uid="{5E3127E9-9FB3-450F-8D27-4599E1AD9A4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70" authorId="0" shapeId="0" xr:uid="{E4BB4C1D-A2CE-4B52-B961-D70A7F17987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70" authorId="0" shapeId="0" xr:uid="{D99D21AA-45A4-4674-9E54-1BCD49FF86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70" authorId="0" shapeId="0" xr:uid="{54480A37-8372-4638-A04E-AC6CDDD52B5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70" authorId="0" shapeId="0" xr:uid="{7CAC6049-1877-4884-BD3B-6F88AF1E04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70" authorId="0" shapeId="0" xr:uid="{2228D91E-B017-4A90-B912-E227347DE8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70" authorId="0" shapeId="0" xr:uid="{F9F4C857-4553-4965-AC9D-429590E432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70" authorId="0" shapeId="0" xr:uid="{0839F48F-1A30-4671-BB25-D0F16A5C53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0" authorId="0" shapeId="0" xr:uid="{A3C8FC77-474A-441F-9FB9-A0B827D6A32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70" authorId="0" shapeId="0" xr:uid="{7D7E6625-3808-4E9F-8E51-748C8DBB75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70" authorId="0" shapeId="0" xr:uid="{13A123B4-E9B3-4A67-AC46-B1FC615C17E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70" authorId="0" shapeId="0" xr:uid="{4940273B-B010-4C51-92B7-9BDB668D09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70" authorId="0" shapeId="0" xr:uid="{A220F720-4C0C-4CD2-A92F-0B3DF5CFB95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70" authorId="0" shapeId="0" xr:uid="{45F1AC65-CCCE-4C4C-9E01-57A6DC9A55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70" authorId="0" shapeId="0" xr:uid="{4443EDD8-272E-46C5-AEBE-0B031AEC45C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70" authorId="0" shapeId="0" xr:uid="{FC3EB0DC-68A0-4344-AFE9-35EBE70D55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70" authorId="0" shapeId="0" xr:uid="{58994BBE-0D1B-44F0-815F-6E2463934B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70" authorId="0" shapeId="0" xr:uid="{743099D3-D98B-49BD-8720-A818E0A4FD0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70" authorId="0" shapeId="0" xr:uid="{925ED12F-2601-4AA1-929F-3A324D7F8A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70" authorId="0" shapeId="0" xr:uid="{D99CD62E-073D-413D-A2F1-B3BA931241A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70" authorId="0" shapeId="0" xr:uid="{CF70F754-D9B7-42EF-B45F-CF30504934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70" authorId="0" shapeId="0" xr:uid="{49C49970-C300-46EB-BE7C-A24EDE109F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70" authorId="0" shapeId="0" xr:uid="{630A10C6-CD57-4670-A342-ED4352D0D8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70" authorId="0" shapeId="0" xr:uid="{63185752-F9C6-483B-A6EA-E5EFEDC32B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70" authorId="0" shapeId="0" xr:uid="{D5255B4B-E511-4C01-9687-232027B994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70" authorId="0" shapeId="0" xr:uid="{DBAC0D81-70D7-467E-ABF5-32EF31A0CB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70" authorId="0" shapeId="0" xr:uid="{DD401FDA-A351-4E17-9757-F4AFD60D38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70" authorId="0" shapeId="0" xr:uid="{777B1A99-B4C1-4E3A-97F8-3FBC530DB2D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70" authorId="0" shapeId="0" xr:uid="{A775C337-2226-4215-9113-145B6961B8F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70" authorId="0" shapeId="0" xr:uid="{3D41655D-1E2F-4C8B-AF43-F21BDB99B34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70" authorId="0" shapeId="0" xr:uid="{ED1465E2-7C98-47E6-B283-68BB696E0D0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70" authorId="0" shapeId="0" xr:uid="{1265D11C-22A6-47C8-8F81-A070988ECB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70" authorId="0" shapeId="0" xr:uid="{0297E81F-6BE7-484E-9297-76858FD305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70" authorId="0" shapeId="0" xr:uid="{4EC0CE89-8CC5-4C65-9BDB-021CC09DEF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70" authorId="0" shapeId="0" xr:uid="{7608CC60-B65C-4C83-B045-72BD4FABA1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70" authorId="0" shapeId="0" xr:uid="{DF045459-7EA3-4207-A789-2E5BEA362B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70" authorId="0" shapeId="0" xr:uid="{47CB5DBE-5E6F-4732-A30A-8C59D8F4A5A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70" authorId="0" shapeId="0" xr:uid="{826ABB1E-6978-4E61-93A3-605626F00F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70" authorId="0" shapeId="0" xr:uid="{766F16D6-B035-44F7-86EF-F688B001907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70" authorId="0" shapeId="0" xr:uid="{F67B0B67-E8C7-45FC-AEB0-BEC927050F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70" authorId="0" shapeId="0" xr:uid="{40C8F255-6B96-42DC-B99E-114CF1F3B5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70" authorId="0" shapeId="0" xr:uid="{FA3B14D0-1B7A-4D99-881F-5A8800A94DB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70" authorId="0" shapeId="0" xr:uid="{D0AEFE59-F15B-41FB-9ED2-788C108922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0" authorId="0" shapeId="0" xr:uid="{C6E91FB0-4A32-4903-AF77-5F4D50D3F4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70" authorId="0" shapeId="0" xr:uid="{511FAF9D-01A6-4DB3-876D-A9D611ACD9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70" authorId="0" shapeId="0" xr:uid="{9975AB21-4F58-4F94-A3CE-8717DD2188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70" authorId="0" shapeId="0" xr:uid="{582F701B-D6FB-4675-886C-D79D312D03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70" authorId="0" shapeId="0" xr:uid="{14E33B95-B25B-4D5E-A09E-B70AD7584CA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70" authorId="0" shapeId="0" xr:uid="{181A3C0B-A67A-490F-83FA-FF12117916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70" authorId="0" shapeId="0" xr:uid="{613CDEE8-3520-4230-BB06-764E0AB0DF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70" authorId="0" shapeId="0" xr:uid="{7FF32776-087B-4BDA-A459-0FE91E5B2C6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70" authorId="0" shapeId="0" xr:uid="{F6E8CBB2-F3D4-4226-BAEE-28E854AA5E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70" authorId="0" shapeId="0" xr:uid="{13873A92-6D39-429C-B17A-375BDD4481C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70" authorId="0" shapeId="0" xr:uid="{2BDF53F3-BCDE-418A-A078-6EF4BD13D2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70" authorId="0" shapeId="0" xr:uid="{8689A588-1E50-4B79-A8EA-9C23C254C1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70" authorId="0" shapeId="0" xr:uid="{844D95B5-D486-41D0-967C-674564E3EC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70" authorId="0" shapeId="0" xr:uid="{9C222BFF-2B6F-4CAF-A5E3-73A7B503AA0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70" authorId="0" shapeId="0" xr:uid="{343B53E9-79A2-4D40-9EE9-7A3B657346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70" authorId="0" shapeId="0" xr:uid="{79A4E3DB-8252-4614-887D-8692FDDB01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70" authorId="0" shapeId="0" xr:uid="{48F0ED44-4751-490B-97B0-4B405EEFC19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70" authorId="0" shapeId="0" xr:uid="{534F7464-47C2-4BC8-A098-9BB2800FD4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70" authorId="0" shapeId="0" xr:uid="{AA850E3A-82CE-4958-AFEA-D4CCE1BC6AB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70" authorId="0" shapeId="0" xr:uid="{7937B528-CC96-4C9F-B803-FCC7633FB0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70" authorId="0" shapeId="0" xr:uid="{8E8CDFB8-E652-432C-9797-8E20F18D2B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70" authorId="0" shapeId="0" xr:uid="{28CCA64B-02DE-42C7-AACC-063B4D46E7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70" authorId="0" shapeId="0" xr:uid="{FB5F4481-C166-4671-92AA-A7D7EED36E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70" authorId="0" shapeId="0" xr:uid="{25B6A2F4-AD93-4673-B115-CC6AD9C9C37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70" authorId="0" shapeId="0" xr:uid="{6CA01BD7-DC8B-42A2-800A-DD2208C6A2A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70" authorId="0" shapeId="0" xr:uid="{558D5DF0-57F2-41FE-AE11-FD72D3ADEA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70" authorId="0" shapeId="0" xr:uid="{63D48A4C-62C9-450B-81B4-74D165ACBF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70" authorId="0" shapeId="0" xr:uid="{02F5C8E4-2789-4829-85DD-FDFB0952673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70" authorId="0" shapeId="0" xr:uid="{4C53CBFF-3B2A-4D4A-8941-543FD6CCB1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70" authorId="0" shapeId="0" xr:uid="{80A5F27B-D0BB-4661-93C2-CDD5E2A1C0F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70" authorId="0" shapeId="0" xr:uid="{DCCB29F4-F09A-4F33-9FB4-2092D338EF2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70" authorId="0" shapeId="0" xr:uid="{2D1DC42E-C7FD-4FE7-823B-BBE2346BA34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70" authorId="0" shapeId="0" xr:uid="{6443D305-93D8-416C-B1FC-B522E47280C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70" authorId="0" shapeId="0" xr:uid="{736F602A-2A37-47DA-A7FB-B21C232549F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70" authorId="0" shapeId="0" xr:uid="{A02A5F53-4F01-4679-BBA9-1BB9A9EFA2B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70" authorId="0" shapeId="0" xr:uid="{9FA361F1-9094-4A3B-9BF1-C232850AE8F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70" authorId="0" shapeId="0" xr:uid="{6E7A5C18-0751-4FF9-A93C-ED80B2C5FA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70" authorId="0" shapeId="0" xr:uid="{CF2B3361-B02C-4057-8A24-E7D2079300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70" authorId="0" shapeId="0" xr:uid="{CDEFEF17-BC61-4D3D-953F-9B2D58C5A4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70" authorId="0" shapeId="0" xr:uid="{F5E0F94A-8FBD-4870-AC84-E26C3A1750A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70" authorId="0" shapeId="0" xr:uid="{46C3CDA0-C8B7-4A66-BC3A-1E6CDCEB0B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70" authorId="0" shapeId="0" xr:uid="{D7599027-D324-4BFD-919B-47E3FCB059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70" authorId="0" shapeId="0" xr:uid="{2F7EB4E1-5FDB-48A5-B8FF-AFF5427CD44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71" authorId="0" shapeId="0" xr:uid="{73741E7C-3EF4-4CFE-BFCA-1EE8D5C830F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71" authorId="0" shapeId="0" xr:uid="{85AD634C-6285-4B0D-AD28-8C48D745D7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71" authorId="0" shapeId="0" xr:uid="{0909AF5F-A63F-4140-B013-81851171B2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71" authorId="0" shapeId="0" xr:uid="{820DDAC4-270E-4BAE-B002-0315F7E8F2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71" authorId="0" shapeId="0" xr:uid="{66E721BB-1E66-4051-8690-48A6139D5F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71" authorId="0" shapeId="0" xr:uid="{20ADFC5F-AB0F-4451-BB69-7D1E1F99DB5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71" authorId="0" shapeId="0" xr:uid="{6A114C6D-C0B6-4DAE-9151-1A9F5E6AA92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71" authorId="0" shapeId="0" xr:uid="{EE209EDD-5C36-453A-A959-7FD19FB19B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71" authorId="0" shapeId="0" xr:uid="{D5130B01-949D-4C07-9624-25EEA74ADC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71" authorId="0" shapeId="0" xr:uid="{522E0518-F328-4483-AB98-2C4C17A6337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71" authorId="0" shapeId="0" xr:uid="{B4BBF53E-B231-4E76-A29C-67ECA1B12F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71" authorId="0" shapeId="0" xr:uid="{445BB117-0299-4B41-8CD3-5BBD8B7836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71" authorId="0" shapeId="0" xr:uid="{BB676BAB-3E52-4352-B853-168B381DD9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71" authorId="0" shapeId="0" xr:uid="{B12A7E91-977E-48A8-B499-4A817B752D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71" authorId="0" shapeId="0" xr:uid="{699842C6-DF7C-42E7-A0E3-6D0078398AD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71" authorId="0" shapeId="0" xr:uid="{5A229DFB-FB66-4AFF-915D-243CFDC6CF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71" authorId="0" shapeId="0" xr:uid="{3CE6930D-643E-4EAF-AD70-F0F2AC91CD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71" authorId="0" shapeId="0" xr:uid="{1C5B3029-AC99-403E-A114-6B4826AD1BB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71" authorId="0" shapeId="0" xr:uid="{F2829773-7A80-4324-A99B-733927EC166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71" authorId="0" shapeId="0" xr:uid="{7243A641-BB10-4ADA-9307-DBE95C10D9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71" authorId="0" shapeId="0" xr:uid="{B3A7DA28-AFCF-481D-AAD1-735C984308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71" authorId="0" shapeId="0" xr:uid="{29EB1E99-341C-4AE3-A7EE-E5B0B804DA3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71" authorId="0" shapeId="0" xr:uid="{140F42B9-BAFC-41AC-9B1A-13F5C4EEA92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71" authorId="0" shapeId="0" xr:uid="{5506FB2A-C515-4138-8571-CBA13026AD1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71" authorId="0" shapeId="0" xr:uid="{96E3BB81-21CA-4628-B288-CB3D611F3B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71" authorId="0" shapeId="0" xr:uid="{44EEA305-FBB7-4E7A-963C-8EA8CACDEB5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71" authorId="0" shapeId="0" xr:uid="{BB986773-28E1-4766-ADAE-B0479C246D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71" authorId="0" shapeId="0" xr:uid="{92B3AA8D-74A4-44F1-A525-E8B1653D973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71" authorId="0" shapeId="0" xr:uid="{DD09DA39-1115-4756-8B32-B1066C62370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71" authorId="0" shapeId="0" xr:uid="{4725F3A9-91CC-4A2F-9447-203AB62FF6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71" authorId="0" shapeId="0" xr:uid="{3BA7609B-5912-4FBA-8008-7E4BC0D3AD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71" authorId="0" shapeId="0" xr:uid="{020BFD15-A590-45F9-A7B2-18EB3E454F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71" authorId="0" shapeId="0" xr:uid="{EE52A925-8B16-400B-9A8E-843761113CC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71" authorId="0" shapeId="0" xr:uid="{81888315-F4AD-4B4A-8A6D-05A62E7FC12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71" authorId="0" shapeId="0" xr:uid="{9EE0E555-B5AE-4A86-AD00-BA320FB17E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71" authorId="0" shapeId="0" xr:uid="{C43E9821-4610-460B-8BC1-9682A93FC5D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71" authorId="0" shapeId="0" xr:uid="{B1D04122-58D9-4055-8DB8-E60E8ACCF1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71" authorId="0" shapeId="0" xr:uid="{470E7D4E-F162-425B-A7C9-06A40F4204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71" authorId="0" shapeId="0" xr:uid="{396CB5A2-5478-4914-9466-3D14BB6618E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71" authorId="0" shapeId="0" xr:uid="{ECDE4CC7-4E4E-46B4-9920-926C8EBBE40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71" authorId="0" shapeId="0" xr:uid="{FE9346EF-FB9C-4619-A737-34D6E95B67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71" authorId="0" shapeId="0" xr:uid="{50051D5C-8E6C-4A6B-AD49-B90B12088E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71" authorId="0" shapeId="0" xr:uid="{E0D4D23D-B3A7-4293-9596-1110BA06FB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71" authorId="0" shapeId="0" xr:uid="{1DFD0C98-79B7-4AC1-B3D1-EA14412C186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71" authorId="0" shapeId="0" xr:uid="{D5356B41-3FAD-4380-8CA1-0194DBF88E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71" authorId="0" shapeId="0" xr:uid="{FA84144A-77F4-45DF-AEF8-EB5CEDC767B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71" authorId="0" shapeId="0" xr:uid="{A4D972A9-2368-44DA-8065-FDD5F37E14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71" authorId="0" shapeId="0" xr:uid="{4860CF4A-BD64-45CC-AB88-5F6D48467D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71" authorId="0" shapeId="0" xr:uid="{8F294E91-F9E6-4530-AE49-297C53FF568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71" authorId="0" shapeId="0" xr:uid="{6D645D59-FE47-4113-85E4-CBB855794A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71" authorId="0" shapeId="0" xr:uid="{B542E7EA-AB20-4893-89A2-389A5A8AD2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71" authorId="0" shapeId="0" xr:uid="{3E93C89B-5717-41DB-B0E9-537F86461B2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71" authorId="0" shapeId="0" xr:uid="{395BFC20-87C6-4801-974E-5FE6F104AC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71" authorId="0" shapeId="0" xr:uid="{7E26874A-6EA8-402E-933E-19CF68FEC95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71" authorId="0" shapeId="0" xr:uid="{B6046D29-ED06-4C2C-A516-D60E218532E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71" authorId="0" shapeId="0" xr:uid="{81F44BC4-83EF-4164-AA90-B36C5580D27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71" authorId="0" shapeId="0" xr:uid="{E7DD525D-9185-4583-B706-C00D46088BE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71" authorId="0" shapeId="0" xr:uid="{C3CB828C-6944-4DBC-8E59-C68709CD9F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71" authorId="0" shapeId="0" xr:uid="{2CCF4FDC-8856-4109-B3C9-4662F234011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71" authorId="0" shapeId="0" xr:uid="{6907430E-EF43-4DBB-BC4C-97D04291B4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71" authorId="0" shapeId="0" xr:uid="{DF0D1165-F810-44FE-834B-08665B767A9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71" authorId="0" shapeId="0" xr:uid="{C60446E7-70F1-423F-BB8A-06E62E3439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71" authorId="0" shapeId="0" xr:uid="{CA124683-422A-46B0-9164-E563577AFE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71" authorId="0" shapeId="0" xr:uid="{8CCC8ADC-2F00-464E-8E25-D590D4F6AA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71" authorId="0" shapeId="0" xr:uid="{C257F64B-F362-49B6-803B-2DE7676ADF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71" authorId="0" shapeId="0" xr:uid="{17346F71-E92D-4D49-A987-9F77CD13F8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71" authorId="0" shapeId="0" xr:uid="{7D652518-9ECF-435A-AFCA-E6F8EF596AF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71" authorId="0" shapeId="0" xr:uid="{0608611A-F1D1-4B8A-81B6-6733C4CE00B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71" authorId="0" shapeId="0" xr:uid="{93EDFFD3-E31C-41CA-8AEA-40128C92F8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71" authorId="0" shapeId="0" xr:uid="{D4F8CC4D-38FB-493F-B535-B7640B15128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71" authorId="0" shapeId="0" xr:uid="{96D793FA-DA0C-4327-960A-14959991913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71" authorId="0" shapeId="0" xr:uid="{B55B7E89-4C5E-4A7F-8F16-ED3FE598667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71" authorId="0" shapeId="0" xr:uid="{E6A1BE9C-D00D-4BB8-B75D-34CAC629A1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71" authorId="0" shapeId="0" xr:uid="{E3B789D7-8642-401A-8A57-09A26836F2F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71" authorId="0" shapeId="0" xr:uid="{761860C6-4A27-4DAF-9C6D-3DFCDE4AEEB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71" authorId="0" shapeId="0" xr:uid="{96FD84BD-6ACA-4408-8A1E-279CACCE53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71" authorId="0" shapeId="0" xr:uid="{14B4C6CF-6966-4B49-94EB-4202AC242B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71" authorId="0" shapeId="0" xr:uid="{18CBFFF5-D817-447A-AEF7-CA48387C6F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71" authorId="0" shapeId="0" xr:uid="{A5C230FC-8D16-4395-AAFF-63DB5998756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71" authorId="0" shapeId="0" xr:uid="{5608B26F-3E7F-4620-8F59-B49CC589FD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71" authorId="0" shapeId="0" xr:uid="{D2D52A15-648D-47B7-A174-AE7B52BA83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71" authorId="0" shapeId="0" xr:uid="{8817E4C5-8DC5-4DA7-A5E5-37F0597FEF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71" authorId="0" shapeId="0" xr:uid="{76AB5EBE-09FB-4147-A8BF-4E3A089C5D5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71" authorId="0" shapeId="0" xr:uid="{CD7488CD-55DD-4F65-86DE-186834A2C60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71" authorId="0" shapeId="0" xr:uid="{F828A331-BA60-4A66-AAFD-C8C07499FF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71" authorId="0" shapeId="0" xr:uid="{72F7C617-5300-4339-91E7-899CAAD4964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71" authorId="0" shapeId="0" xr:uid="{85829667-ACDA-40BE-AFC3-55C895E207F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71" authorId="0" shapeId="0" xr:uid="{7249C810-2361-43AC-9D69-39735887A4F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71" authorId="0" shapeId="0" xr:uid="{ED55FFE0-6609-4A08-A660-C1315AAD23A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71" authorId="0" shapeId="0" xr:uid="{19A5C464-983B-4EEB-B91F-485C1EAD71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71" authorId="0" shapeId="0" xr:uid="{8E548AAA-89F8-40ED-A975-EBC608CF575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71" authorId="0" shapeId="0" xr:uid="{F2C187D7-BB22-4CB1-AAEA-15A9940AD1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71" authorId="0" shapeId="0" xr:uid="{B039342D-4EDB-46C9-A267-192E1EEE5B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71" authorId="0" shapeId="0" xr:uid="{372161CA-15E7-4474-B911-F02F6C445B0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71" authorId="0" shapeId="0" xr:uid="{15179AC9-0519-48DC-8E49-4C783875EC2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71" authorId="0" shapeId="0" xr:uid="{497D3842-FD4F-4266-A3E9-E23DE5313A2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71" authorId="0" shapeId="0" xr:uid="{42C6998A-1F6C-42C9-AF3D-F279FFE973D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71" authorId="0" shapeId="0" xr:uid="{7A39C25D-6B7D-451F-A672-91618B268C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71" authorId="0" shapeId="0" xr:uid="{AC94998F-65C6-4631-A3A2-6AEACD6334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71" authorId="0" shapeId="0" xr:uid="{BDCADD6C-2962-494D-A75C-71CB542FB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71" authorId="0" shapeId="0" xr:uid="{58F85896-CC5D-4C57-8D68-AE7838E3750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71" authorId="0" shapeId="0" xr:uid="{ECB40613-83F8-4568-AA97-169C0415176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71" authorId="0" shapeId="0" xr:uid="{B988E544-B745-483B-B511-AA7B9C200D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71" authorId="0" shapeId="0" xr:uid="{7D4127B9-A73B-4783-9BD7-42A6ADFA838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71" authorId="0" shapeId="0" xr:uid="{51ABEF4C-7CF4-444B-B49B-BB18F3A115E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71" authorId="0" shapeId="0" xr:uid="{AD6C3C5D-11AD-4D7D-A6DB-E5BE6628A3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71" authorId="0" shapeId="0" xr:uid="{2D60D201-435A-4186-A3C3-37BBEE45A8C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71" authorId="0" shapeId="0" xr:uid="{53B67DEB-1BB6-4794-B8D5-F8FEF54B5F1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71" authorId="0" shapeId="0" xr:uid="{41DE795B-034A-400D-9047-652EBB584D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71" authorId="0" shapeId="0" xr:uid="{436665A4-29FF-4C0D-95A0-34CC3E92C76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71" authorId="0" shapeId="0" xr:uid="{811916E7-A775-4840-8D6A-49FB1489FB8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71" authorId="0" shapeId="0" xr:uid="{7493D1A3-2F78-478C-AD6C-243476BA6C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71" authorId="0" shapeId="0" xr:uid="{D7768D26-6160-4DFC-A796-CC4041282BD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71" authorId="0" shapeId="0" xr:uid="{9BD45E1C-10BB-44AF-9A85-0808F41380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71" authorId="0" shapeId="0" xr:uid="{D43BFBD2-72F4-4AB7-9B6A-B1D2EB7BE52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71" authorId="0" shapeId="0" xr:uid="{B43F6449-E41A-4E98-93DC-296C37A45EB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71" authorId="0" shapeId="0" xr:uid="{90DA7667-CCC4-4477-B3D0-9ACD63CFBD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71" authorId="0" shapeId="0" xr:uid="{8A0BCA6C-DBE7-4D41-8682-4F1B71D91CE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71" authorId="0" shapeId="0" xr:uid="{85B14A89-AF92-4047-8BB1-9DC6D26AEA7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71" authorId="0" shapeId="0" xr:uid="{0CBF054B-E6B2-451C-BCE3-00A3A7ADD7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71" authorId="0" shapeId="0" xr:uid="{111CAA65-4862-4C0C-B9DA-8F359A4BD4A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71" authorId="0" shapeId="0" xr:uid="{A7DF9850-C221-4622-85D3-2ACC0B25D6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71" authorId="0" shapeId="0" xr:uid="{9015D863-5EF9-4672-8B2D-DC6868CABC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71" authorId="0" shapeId="0" xr:uid="{7F72EEB7-4759-455E-A694-AC101F26FA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44" authorId="0" shapeId="0" xr:uid="{615E3941-D811-4D9F-97B3-946972553E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44" authorId="0" shapeId="0" xr:uid="{47A88DCB-32FE-4C91-B97A-5857B87B647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44" authorId="0" shapeId="0" xr:uid="{D23C8971-C7B4-4B0F-9B9A-7D3682FC4C6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4" authorId="0" shapeId="0" xr:uid="{BE6AC40E-39F8-4E16-A86C-591045BA291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44" authorId="0" shapeId="0" xr:uid="{2EE6ADAE-5CAB-4E7E-8C50-EFC51E2F62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44" authorId="0" shapeId="0" xr:uid="{45D840B4-D563-4DC2-97AE-954A281F33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4" authorId="0" shapeId="0" xr:uid="{214BE45B-E42D-4DF1-9EE8-B50BADE5BE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4" authorId="0" shapeId="0" xr:uid="{C1774690-7F47-46F5-BC61-46E0241E962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4" authorId="0" shapeId="0" xr:uid="{63AF29E7-004C-4DB0-9A08-183EB34FAF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4" authorId="0" shapeId="0" xr:uid="{5FDE54F4-A504-41C5-8C30-48AA3D293AE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5" authorId="0" shapeId="0" xr:uid="{6B081686-C17D-4363-869B-A14CEDAAB0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45" authorId="0" shapeId="0" xr:uid="{CCA5AF13-E943-41D9-9E39-ACAEA94E75F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45" authorId="0" shapeId="0" xr:uid="{7BFBD268-9CE7-48D4-9993-218CAE1404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5" authorId="0" shapeId="0" xr:uid="{955BA50A-8806-439D-97B4-35861888605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45" authorId="0" shapeId="0" xr:uid="{7429B61C-0BEF-4343-87DE-07820920B2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5" authorId="0" shapeId="0" xr:uid="{5D792E97-D7E2-49ED-A0CE-517A701AD55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5" authorId="0" shapeId="0" xr:uid="{FE13E535-1FE6-484E-8540-28E8D82354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5" authorId="0" shapeId="0" xr:uid="{67A9FC8E-417E-4DE8-9B43-836BCA0DD3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5" authorId="0" shapeId="0" xr:uid="{EC464B2F-2746-42C2-A866-40CAAE5A20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6" authorId="0" shapeId="0" xr:uid="{35270C60-9813-45E9-B49F-BB611E26AB0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46" authorId="0" shapeId="0" xr:uid="{108D02CB-1DE7-42F4-A2FF-0C88B548698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46" authorId="0" shapeId="0" xr:uid="{C74EF752-C836-49A0-BA54-8B85A022BF6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46" authorId="0" shapeId="0" xr:uid="{26CEA1E5-3C65-4F34-9EAB-9A7AEC7622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46" authorId="0" shapeId="0" xr:uid="{AEB1DCBE-ED6B-4207-ABA2-0B34779EAC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6" authorId="0" shapeId="0" xr:uid="{3B181A91-FD3F-4395-A6B5-674B436B0D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46" authorId="0" shapeId="0" xr:uid="{4E09528A-6BF1-44C0-A476-9399C7461F5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46" authorId="0" shapeId="0" xr:uid="{D2492146-6415-4A1E-AB96-FEC48177CE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6" authorId="0" shapeId="0" xr:uid="{DEED6EF6-1DB9-4D32-91AA-9CCBBE7A7D9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6" authorId="0" shapeId="0" xr:uid="{7CCAA30D-5352-47F3-93F6-B03B7FE1016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6" authorId="0" shapeId="0" xr:uid="{BB7E7C4A-8941-49CB-8228-80A3979BBB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7" authorId="0" shapeId="0" xr:uid="{4682664F-0DEE-4DCC-875F-BA3854993C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47" authorId="0" shapeId="0" xr:uid="{4A17CCC8-E1E2-4831-8639-D45852F57C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47" authorId="0" shapeId="0" xr:uid="{7939E307-7C2D-4D36-9152-DA945FDB65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47" authorId="0" shapeId="0" xr:uid="{D6D57269-B4E1-4B29-A4D0-5E626C336DC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47" authorId="0" shapeId="0" xr:uid="{834366E3-B6DE-421C-9D78-60AE60CD429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7" authorId="0" shapeId="0" xr:uid="{D04C39D0-3AE1-4886-BBD5-D859AFFDCA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47" authorId="0" shapeId="0" xr:uid="{581237B4-27F5-4383-B7F7-1FCE3140D51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47" authorId="0" shapeId="0" xr:uid="{B00F6DC9-C073-44E7-AA35-68CD9417B16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7" authorId="0" shapeId="0" xr:uid="{F9DA2CE0-A820-4610-A0CA-D76AB20ACE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7" authorId="0" shapeId="0" xr:uid="{14747BB3-20F0-4C76-80D6-1102AC8FA28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7" authorId="0" shapeId="0" xr:uid="{A50E367C-7714-4938-BA4E-42A767F7F9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8" authorId="0" shapeId="0" xr:uid="{1C523524-6FB1-4FC8-8A57-2F9D91E3C8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48" authorId="0" shapeId="0" xr:uid="{350A1C85-A683-450C-876B-66429935889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48" authorId="0" shapeId="0" xr:uid="{5FC6D210-684E-4074-AC84-B253732A49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8" authorId="0" shapeId="0" xr:uid="{A8A7E720-F99B-4037-A7F4-07DF5D7A56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48" authorId="0" shapeId="0" xr:uid="{2A25ED22-B796-4918-AC29-C832B50A903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48" authorId="0" shapeId="0" xr:uid="{204E5782-59AF-4CC2-8311-F63F8BD21DB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48" authorId="0" shapeId="0" xr:uid="{4570E9AD-DAA1-4665-A616-12F8AFEE45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48" authorId="0" shapeId="0" xr:uid="{02001011-B8E3-48B9-87D3-8221F6EB24D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48" authorId="0" shapeId="0" xr:uid="{0080E6EE-B6A5-43A0-AC7C-AE8DE691EB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49" authorId="0" shapeId="0" xr:uid="{A95A9465-6D90-4864-ACE8-1AE391DDDFE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49" authorId="0" shapeId="0" xr:uid="{35E3B443-B17C-490F-A585-EB5CEC040F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49" authorId="0" shapeId="0" xr:uid="{1995483C-1984-4A31-9135-9BB9F686331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49" authorId="0" shapeId="0" xr:uid="{C0945DE8-7122-4C65-8568-DD6DAC250A5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49" authorId="0" shapeId="0" xr:uid="{AE892E1C-F6F7-4009-97AC-C4757D682D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49" authorId="0" shapeId="0" xr:uid="{B86A9AB2-B951-4082-B44F-ABFE321096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49" authorId="0" shapeId="0" xr:uid="{FCF05731-077B-4116-B50A-8C11F9124F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49" authorId="0" shapeId="0" xr:uid="{270272E8-AA80-4D30-95F9-BF2A6B65ED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49" authorId="0" shapeId="0" xr:uid="{9032E7B5-E095-48AD-B9FF-46272441AB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49" authorId="0" shapeId="0" xr:uid="{00C283A3-A57D-4939-B03F-34569BD0729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0" authorId="0" shapeId="0" xr:uid="{7B98D231-EDFB-43F0-9A9B-49DA2D26B5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50" authorId="0" shapeId="0" xr:uid="{64B04810-ADCB-4E5C-AEB8-F32E59161DE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0" authorId="0" shapeId="0" xr:uid="{40D5F048-1F47-42B1-9B59-7AA22A5242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0" authorId="0" shapeId="0" xr:uid="{FECB74F8-2111-4E08-9C36-6BC7E951E9B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0" authorId="0" shapeId="0" xr:uid="{D7BDF6A0-6C8C-4F89-961A-62B2EE0F288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0" authorId="0" shapeId="0" xr:uid="{61D0F946-FB77-4C65-9266-16199C73379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50" authorId="0" shapeId="0" xr:uid="{EB103CBE-3BEE-4719-880C-E6EB556F169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0" authorId="0" shapeId="0" xr:uid="{A33CBBE4-B8FC-4458-A12D-F2138F9131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0" authorId="0" shapeId="0" xr:uid="{12B781EF-ED2A-490C-8052-F676CCBB8E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0" authorId="0" shapeId="0" xr:uid="{3647D385-F61A-4239-A01B-655C5C2999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0" authorId="0" shapeId="0" xr:uid="{CC805E57-D8C2-446F-80D0-11A52FF7D35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0" authorId="0" shapeId="0" xr:uid="{F7552474-5422-47C5-B3C5-CECE918072C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1" authorId="0" shapeId="0" xr:uid="{79EF95B5-A0B7-4753-8F49-C1EA987626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51" authorId="0" shapeId="0" xr:uid="{E4F9E944-3568-45E2-8C30-2FBED7843BF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1" authorId="0" shapeId="0" xr:uid="{AC93C62F-6697-4134-875E-886CEF877E6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1" authorId="0" shapeId="0" xr:uid="{ACAF9044-A427-4DF0-BD28-37FB66C10F4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1" authorId="0" shapeId="0" xr:uid="{60CF800B-90E7-4A83-8956-9CC9D8C462F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51" authorId="0" shapeId="0" xr:uid="{636B3D70-1435-4915-9560-AF4FB7CDFDD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1" authorId="0" shapeId="0" xr:uid="{7C06CDCC-EB10-4579-9F85-9BE7FCF5B5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1" authorId="0" shapeId="0" xr:uid="{25B234E9-D5BE-41D0-8592-9943A05CD38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1" authorId="0" shapeId="0" xr:uid="{18335A0B-BAC6-466E-84E8-10ADDFBA96F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2" authorId="0" shapeId="0" xr:uid="{09EAD270-D94A-45E7-A238-8F50CD820CD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2" authorId="0" shapeId="0" xr:uid="{775C4A10-BE83-4AC5-A9D1-1061601388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2" authorId="0" shapeId="0" xr:uid="{2756BD8B-CEDE-4B51-A80E-AC3D54B6B0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2" authorId="0" shapeId="0" xr:uid="{58EB8D3B-87B3-402B-9D1B-05593111DD2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2" authorId="0" shapeId="0" xr:uid="{E90279F2-6ADA-44DB-B293-FD39D460D31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2" authorId="0" shapeId="0" xr:uid="{71EAE7AD-49BA-472D-8218-48AFED5732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2" authorId="0" shapeId="0" xr:uid="{E53A905C-5934-4221-ADAB-7397084DEBB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2" authorId="0" shapeId="0" xr:uid="{9181E871-54D8-4EF5-8299-6F2BB35EF04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2" authorId="0" shapeId="0" xr:uid="{1916AF4D-7D17-46D8-A8AE-16AFBBAB212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2" authorId="0" shapeId="0" xr:uid="{EA4B202D-5D04-4C7A-866D-C726EDBE1E6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2" authorId="0" shapeId="0" xr:uid="{BDD5FCDB-ECA1-42A0-B007-8EC477EA4DD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3" authorId="0" shapeId="0" xr:uid="{0EA88DF9-364D-449D-BE96-0B0F4360926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3" authorId="0" shapeId="0" xr:uid="{42A68562-97FC-46FE-A7D2-8AFD382D286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3" authorId="0" shapeId="0" xr:uid="{8DE53E89-DA39-4EAB-A8B9-431944BF3DA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3" authorId="0" shapeId="0" xr:uid="{1D131A03-A50C-4BE3-90C0-1434423A6F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3" authorId="0" shapeId="0" xr:uid="{A5B5B9CD-E291-42B4-B0FB-6B269FC592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3" authorId="0" shapeId="0" xr:uid="{E8B06B56-755D-43F7-8881-56E81B796B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3" authorId="0" shapeId="0" xr:uid="{EC581B87-2D4C-4CA1-8CF3-80DF12DCB48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3" authorId="0" shapeId="0" xr:uid="{A1BA1A5B-C266-4028-BF61-53C7ED7C19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3" authorId="0" shapeId="0" xr:uid="{26999C6F-D63F-4312-853E-61C1097B6CD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3" authorId="0" shapeId="0" xr:uid="{E0C2D8C2-1267-4061-9203-0718B556D86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3" authorId="0" shapeId="0" xr:uid="{332FCE72-3804-4944-B64C-5200DDEC63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4" authorId="0" shapeId="0" xr:uid="{789AA75F-90CA-46AB-9824-2672FCBC43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54" authorId="0" shapeId="0" xr:uid="{F7C00762-C6C5-485D-9F26-09943B799C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4" authorId="0" shapeId="0" xr:uid="{54DC9729-C8F6-4377-AF20-48AFA997B17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4" authorId="0" shapeId="0" xr:uid="{C2DF11A8-B3A4-4FC6-BF7F-4B4F21F1B5A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4" authorId="0" shapeId="0" xr:uid="{5F9A9503-15C6-4673-AABE-2F3108EBCE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4" authorId="0" shapeId="0" xr:uid="{BA90730E-751C-47A4-A07C-4B18BCB5C3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4" authorId="0" shapeId="0" xr:uid="{19986FA3-D281-4212-AE69-ECD2E727A9F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4" authorId="0" shapeId="0" xr:uid="{9FB029B7-3709-4C65-A332-F13886B006F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4" authorId="0" shapeId="0" xr:uid="{90C19A9E-349D-4F99-8BD2-BFB0D6938EE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4" authorId="0" shapeId="0" xr:uid="{FD35FBA6-D123-49A3-9041-865F05FDA1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4" authorId="0" shapeId="0" xr:uid="{7BAE9BBC-B414-440C-848B-A423AE19953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4" authorId="0" shapeId="0" xr:uid="{E67C1663-7592-4E03-BA52-62CC9443F95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5" authorId="0" shapeId="0" xr:uid="{CAF092BB-6434-4A1A-8D3D-BB903B8882A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5" authorId="0" shapeId="0" xr:uid="{B77B0A6D-45A2-4E72-A309-7222FE4DD98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5" authorId="0" shapeId="0" xr:uid="{C5AF2297-66AD-48B5-9F22-243BC70166C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5" authorId="0" shapeId="0" xr:uid="{2284C09B-BC9D-4103-BCE6-D9B31D2BEA0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5" authorId="0" shapeId="0" xr:uid="{C56BC5EC-F6C5-495C-979A-4D63A5E9E5A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5" authorId="0" shapeId="0" xr:uid="{739DB09C-28B7-4F3B-93C5-05392CD6A43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55" authorId="0" shapeId="0" xr:uid="{2EBDC6BC-3508-461B-AA7A-2BFD313A523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5" authorId="0" shapeId="0" xr:uid="{FDCF806E-E7F4-42AF-BDA7-33AA3F397CA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5" authorId="0" shapeId="0" xr:uid="{6E170D00-6939-4408-8949-E506F42C5A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5" authorId="0" shapeId="0" xr:uid="{15BA04C2-73DF-4734-A2AC-B41E8DB38B7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5" authorId="0" shapeId="0" xr:uid="{2C0E4A2B-7255-471C-8E32-399A0DA501C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6" authorId="0" shapeId="0" xr:uid="{73C49A5B-6847-4345-8A59-548150EEC13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6" authorId="0" shapeId="0" xr:uid="{11C15016-7E6E-4CAD-9E86-6B3227DDC3C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6" authorId="0" shapeId="0" xr:uid="{692ECBCE-19C8-4F71-9F8B-84503080AD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6" authorId="0" shapeId="0" xr:uid="{D52FAB0F-76A8-4CF9-8D52-AD608409882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6" authorId="0" shapeId="0" xr:uid="{978E1F02-FA7A-444E-804A-361E6C2296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6" authorId="0" shapeId="0" xr:uid="{AF462065-916B-46DD-803E-3E63086D68A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6" authorId="0" shapeId="0" xr:uid="{AD5FBD25-6338-4B92-9A2E-030BD28740A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6" authorId="0" shapeId="0" xr:uid="{299409CA-3040-4CD0-ADCF-6BAF67BA5D3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6" authorId="0" shapeId="0" xr:uid="{173FA088-E014-4491-B71B-137FE6B352B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56" authorId="0" shapeId="0" xr:uid="{702EAFF4-BA0D-4D62-8FD5-97DA30E4C34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6" authorId="0" shapeId="0" xr:uid="{D647D55B-D72A-4C70-8863-5FB412D3AFC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56" authorId="0" shapeId="0" xr:uid="{4D63FFEB-B0BD-4532-807C-A42799A511D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7" authorId="0" shapeId="0" xr:uid="{A091C774-2862-4A6D-BB28-F73F5ACFF1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7" authorId="0" shapeId="0" xr:uid="{E7EA9AD5-FD1F-4E07-87C2-7DC216A819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7" authorId="0" shapeId="0" xr:uid="{B3F7CA5D-B815-438B-8B05-B1C8446ADBA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7" authorId="0" shapeId="0" xr:uid="{A6484FCF-A1DC-4EEF-8C90-C19DC0A908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7" authorId="0" shapeId="0" xr:uid="{8C374CEC-71C8-4A62-9BFA-30D4A191061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7" authorId="0" shapeId="0" xr:uid="{DD49DAC8-31FC-4960-A6F7-CCD294CADF3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57" authorId="0" shapeId="0" xr:uid="{01F95C19-A9AA-4C44-A178-5DA53983459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7" authorId="0" shapeId="0" xr:uid="{63DE990C-0B7D-452A-A66E-2B1C85790B5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7" authorId="0" shapeId="0" xr:uid="{D2594F28-7269-4340-80FE-6ED483B464D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7" authorId="0" shapeId="0" xr:uid="{753FF14A-D908-44AA-8253-B79C5238DF6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8" authorId="0" shapeId="0" xr:uid="{8C75C7F7-9264-4BB5-82C9-8DC97834FFD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8" authorId="0" shapeId="0" xr:uid="{ED1F57B8-258F-48A4-B337-62C3BE04FEA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58" authorId="0" shapeId="0" xr:uid="{A636CB5D-03E3-4D39-AEDE-FC415E4F7C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58" authorId="0" shapeId="0" xr:uid="{D72E0039-D337-4574-AF5D-51EFC7F8526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8" authorId="0" shapeId="0" xr:uid="{60680423-49A3-4A39-92B3-0CE4C371173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8" authorId="0" shapeId="0" xr:uid="{912B0AF7-F4DC-4711-ADE2-535C65FFF24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58" authorId="0" shapeId="0" xr:uid="{8B433333-EE44-41C8-965F-AC17FC92959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8" authorId="0" shapeId="0" xr:uid="{ECAC1285-63B2-4E3A-B535-A2DC5C9DE3F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8" authorId="0" shapeId="0" xr:uid="{C50DFD30-4A2F-40A4-BA88-DDB76C7F9A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8" authorId="0" shapeId="0" xr:uid="{8470A997-2C2A-4ADC-B461-8CCEA0A9D27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58" authorId="0" shapeId="0" xr:uid="{5931AFBA-9784-46C1-86FD-A419C92690A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59" authorId="0" shapeId="0" xr:uid="{6C414632-B027-4FA2-A118-7916C4347EC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59" authorId="0" shapeId="0" xr:uid="{15966D7C-A5BC-4090-9AB9-5A94A115244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59" authorId="0" shapeId="0" xr:uid="{9755119A-7BE4-411D-90F2-2F437B4823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59" authorId="0" shapeId="0" xr:uid="{3C0817FF-C8A5-4FC8-9915-745DC7B8DFC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59" authorId="0" shapeId="0" xr:uid="{AA59D9FB-7CB1-4B42-A88E-D1E410C966F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59" authorId="0" shapeId="0" xr:uid="{1FB6BB82-D935-4CF4-A0AC-FB61514C24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59" authorId="0" shapeId="0" xr:uid="{E20476AF-92AB-4D74-85EA-13663940CB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59" authorId="0" shapeId="0" xr:uid="{B5131975-A20D-44DD-B8FF-5C7A05EC51D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59" authorId="0" shapeId="0" xr:uid="{3550EE46-1028-43E2-B6B1-5999E8D9CE5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59" authorId="0" shapeId="0" xr:uid="{AF77734D-B75C-46A3-97AF-18571F67A77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0" authorId="0" shapeId="0" xr:uid="{8DC5FFA1-5A98-4ED8-8385-22DAC400A25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0" authorId="0" shapeId="0" xr:uid="{919EBCCA-069C-4429-8A91-A00C508CD3D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0" authorId="0" shapeId="0" xr:uid="{7213F8F6-8452-48FD-A986-E66624E708D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0" authorId="0" shapeId="0" xr:uid="{0060E574-4668-4F81-983D-E3E35F1CC3B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0" authorId="0" shapeId="0" xr:uid="{E9563B26-533C-4551-AADA-69E8B789831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0" authorId="0" shapeId="0" xr:uid="{21CEE2C5-E08F-48D8-B9D5-0CA5795593D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0" authorId="0" shapeId="0" xr:uid="{62DCCFC7-1C84-4319-9DC4-2FB7EF56B7F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0" authorId="0" shapeId="0" xr:uid="{37B46C04-7D22-4B64-A07A-26A23FA809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0" authorId="0" shapeId="0" xr:uid="{B200D574-E905-4750-A34C-18B36935935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0" authorId="0" shapeId="0" xr:uid="{CBBB9760-A585-49F6-88B2-7459CD5FF5F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1" authorId="0" shapeId="0" xr:uid="{AC1AED8A-9AA8-42FE-8A1D-9DFF83B1B8B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1" authorId="0" shapeId="0" xr:uid="{2358273C-8511-41F2-991F-B313CE7093C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1" authorId="0" shapeId="0" xr:uid="{389621B4-6BCB-4EFC-95EB-56DC640E99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1" authorId="0" shapeId="0" xr:uid="{F01E2FBD-8F42-44BD-92E7-50A8F597F6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1" authorId="0" shapeId="0" xr:uid="{B45969AA-E628-4122-98C2-F674AC03044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1" authorId="0" shapeId="0" xr:uid="{8DEC02A3-16E7-4DD7-92C8-23022E8C6BC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61" authorId="0" shapeId="0" xr:uid="{64FF5BDE-8987-4AC3-B2A4-FD167CD677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1" authorId="0" shapeId="0" xr:uid="{2673C5D0-ED09-440A-A4C8-65BDD2726A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1" authorId="0" shapeId="0" xr:uid="{C786BEB5-E827-4B30-A7D6-C84CFD4906E4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1" authorId="0" shapeId="0" xr:uid="{19EA2C50-0592-4913-A31E-6A9DCAA5309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2" authorId="0" shapeId="0" xr:uid="{319FD374-701D-41EB-9CBE-5682B04AF13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2" authorId="0" shapeId="0" xr:uid="{E4E04F36-07E0-447A-B6FF-86B11C2F93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2" authorId="0" shapeId="0" xr:uid="{2ABA52FC-50CC-4FDB-A213-5A160BAC718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2" authorId="0" shapeId="0" xr:uid="{33B76E86-7A63-4B82-B3E0-AD7BB6FE3AF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2" authorId="0" shapeId="0" xr:uid="{F0454B1A-861A-4E2E-A554-A3B6DE3D257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2" authorId="0" shapeId="0" xr:uid="{ECC9116E-598E-4730-9873-786C4C8D0FA8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62" authorId="0" shapeId="0" xr:uid="{EECC26C2-E10E-42BB-9E34-7A80F8926C2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2" authorId="0" shapeId="0" xr:uid="{6F11D092-5883-4E16-A4FE-DE2C9D5A4E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63" authorId="0" shapeId="0" xr:uid="{20FBDA59-9232-4119-97A4-1646C7D482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3" authorId="0" shapeId="0" xr:uid="{C521F4D2-3655-41FE-AE18-1E02DE9F253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3" authorId="0" shapeId="0" xr:uid="{01702172-F4CD-4F72-A966-3FD3C4EB2EA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3" authorId="0" shapeId="0" xr:uid="{2F45240B-111F-4973-B33F-52F819CB61C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3" authorId="0" shapeId="0" xr:uid="{D7781E75-2527-4E70-964D-7F5914EE600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3" authorId="0" shapeId="0" xr:uid="{4FCC2373-2978-4B5E-B11E-C86F70A2A88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3" authorId="0" shapeId="0" xr:uid="{0C595DEB-6E21-47F4-97D1-004B9494294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3" authorId="0" shapeId="0" xr:uid="{9DABCE1C-B01E-46D0-8F17-ABCBAB56708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3" authorId="0" shapeId="0" xr:uid="{F5931C90-D37B-4F81-A871-6D5245A4763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3" authorId="0" shapeId="0" xr:uid="{208D23D3-939E-4F30-97B8-7E30D3C8154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3" authorId="0" shapeId="0" xr:uid="{35863FD8-5F07-4D33-A990-194A3CFAB78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4" authorId="0" shapeId="0" xr:uid="{720A3460-ACE7-4764-901A-5E77A10A33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4" authorId="0" shapeId="0" xr:uid="{DC7E835B-63E3-4ADB-9DA2-BF3E2536544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4" authorId="0" shapeId="0" xr:uid="{DE5B332B-983A-4A17-B565-6D7F169D6A1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4" authorId="0" shapeId="0" xr:uid="{55208323-5E21-4961-9112-B7BB9807FB5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4" authorId="0" shapeId="0" xr:uid="{E48B31A2-E4FE-440D-9949-2FF463CD5C2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4" authorId="0" shapeId="0" xr:uid="{4102CC5B-2092-4185-A2D3-5604CD2AF5E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4" authorId="0" shapeId="0" xr:uid="{45F8FD53-AFC9-4EA7-B7AD-593D81C865E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64" authorId="0" shapeId="0" xr:uid="{1F058EAD-9972-45ED-920C-3A70D7F4C65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4" authorId="0" shapeId="0" xr:uid="{4373EA86-0B4D-48C1-AEC7-726989D6AFB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5" authorId="0" shapeId="0" xr:uid="{767FFB7B-7F99-4300-9FBD-0AB35717643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5" authorId="0" shapeId="0" xr:uid="{A31931E1-3B69-4405-A013-652DB0338B6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65" authorId="0" shapeId="0" xr:uid="{4F3B731E-0686-4152-9606-E03E6C8F907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5" authorId="0" shapeId="0" xr:uid="{87444584-95D9-4FA2-AAB0-06E020114DF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65" authorId="0" shapeId="0" xr:uid="{EC28E7BB-E8F5-4792-9588-DEF707195F1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5" authorId="0" shapeId="0" xr:uid="{DB29D456-9B42-49B5-BB08-FBFECAB0FFE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65" authorId="0" shapeId="0" xr:uid="{20BF839F-5B51-4AF1-9435-D2612AAD75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5" authorId="0" shapeId="0" xr:uid="{C9FC3CC7-AE79-460A-9824-0D74075758E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5" authorId="0" shapeId="0" xr:uid="{9344C16A-1385-4259-A37F-BC876C3878C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5" authorId="0" shapeId="0" xr:uid="{8ADDD18B-3351-4DB0-B270-39C48CE148B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5" authorId="0" shapeId="0" xr:uid="{2CB259CA-FFA4-48C2-9BFC-F3A56DF7F2C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6" authorId="0" shapeId="0" xr:uid="{23B0BD4A-21D6-4526-8D5F-4887917E75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6" authorId="0" shapeId="0" xr:uid="{DA5E6DF0-F4FF-4754-AEE5-15F093F919DD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6" authorId="0" shapeId="0" xr:uid="{BC99DF2E-B1CA-4A62-B242-94D53157C90F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6" authorId="0" shapeId="0" xr:uid="{F48ABB8D-A409-4BD9-B331-CDC6FE705AD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6" authorId="0" shapeId="0" xr:uid="{70A2219D-9F5F-4397-9752-82DAA3F3C1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6" authorId="0" shapeId="0" xr:uid="{2B3BF607-1E1D-4670-9AFE-A5D1D255605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6" authorId="0" shapeId="0" xr:uid="{8CBE3BF9-EFD3-48A7-B165-B91240CDD36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6" authorId="0" shapeId="0" xr:uid="{0AE3F4DD-6469-4D3C-95A5-8C249B71BCA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6" authorId="0" shapeId="0" xr:uid="{0DF7C39D-073B-4085-8013-BC85D171A0A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6" authorId="0" shapeId="0" xr:uid="{DF18FCB4-913C-46B0-AB12-AA5142ABC1C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6" authorId="0" shapeId="0" xr:uid="{3A606F09-7DD4-405B-B69E-81C8C0E0226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6" authorId="0" shapeId="0" xr:uid="{C58B3BE7-3828-4A70-83EF-236E9F9D969D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7" authorId="0" shapeId="0" xr:uid="{34A3D829-2ADF-47FD-B4B0-813D9B8C9F6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67" authorId="0" shapeId="0" xr:uid="{F110EA5B-2F04-4A8F-9C5E-542952635F1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7" authorId="0" shapeId="0" xr:uid="{18DC0A24-EBBF-4B26-A687-0C768E247E6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7" authorId="0" shapeId="0" xr:uid="{DD0C5EFC-EBA4-4D4E-8D22-397B769816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7" authorId="0" shapeId="0" xr:uid="{89EE30E4-2545-4EE3-AF76-A077253A548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7" authorId="0" shapeId="0" xr:uid="{063D242C-2D6F-4BDB-9A7C-C5F31D95F82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7" authorId="0" shapeId="0" xr:uid="{70C43BCC-5A7E-476F-85B4-3F1C97BB373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7" authorId="0" shapeId="0" xr:uid="{9119882B-C5D8-4B83-BEB4-B2760BB2B4A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7" authorId="0" shapeId="0" xr:uid="{DB1ACF68-813E-4584-8F39-36B33B8B6EA8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7" authorId="0" shapeId="0" xr:uid="{B538B4CA-D55B-4FF6-B247-646734B2408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7" authorId="0" shapeId="0" xr:uid="{193E3FA8-070B-4C00-B1FC-7E7D14D2298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7" authorId="0" shapeId="0" xr:uid="{FADD56FB-A1DA-4E87-97E0-15961EB6360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8" authorId="0" shapeId="0" xr:uid="{AFA1AA8B-C8B6-42F1-A65E-C00F4D9DC63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8" authorId="0" shapeId="0" xr:uid="{8A09664E-4951-4FD9-9BDD-6FD23295E86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68" authorId="0" shapeId="0" xr:uid="{E92CBF0B-7D67-4433-8EFD-3C6EF2673F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8" authorId="0" shapeId="0" xr:uid="{9FA213F5-5B10-4461-B1BF-E63D5DCDC98C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8" authorId="0" shapeId="0" xr:uid="{E643A2BB-C6E6-4615-A5AA-FB8D9F1041C3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68" authorId="0" shapeId="0" xr:uid="{97727DA8-263D-4D64-A9B4-7FEE176F3809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68" authorId="0" shapeId="0" xr:uid="{DF9CE82D-89F1-4090-8A06-A45534A5627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8" authorId="0" shapeId="0" xr:uid="{9CC06CBD-E541-4667-94A2-9FA83F18343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8" authorId="0" shapeId="0" xr:uid="{0E9FD4E9-6CFD-4976-8E49-8CEDEADF2D2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8" authorId="0" shapeId="0" xr:uid="{4F709660-F7D9-4B82-926E-1171324E940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68" authorId="0" shapeId="0" xr:uid="{473EF971-6448-4566-9C9D-F8A1C0C29CB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69" authorId="0" shapeId="0" xr:uid="{4EB75CD3-6986-4D81-BD4D-E8F4527D85D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69" authorId="0" shapeId="0" xr:uid="{11F5C5A1-F5CC-4A6E-9A19-47581F7BEC2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69" authorId="0" shapeId="0" xr:uid="{2ABF17DB-3A38-4AB2-9EAD-45846361562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69" authorId="0" shapeId="0" xr:uid="{DF20619D-400F-4E0A-AE35-F6DE364E06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69" authorId="0" shapeId="0" xr:uid="{2E85C9D9-6C96-4C46-9278-B478587CCB9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69" authorId="0" shapeId="0" xr:uid="{3128186E-68E3-44FD-933E-13C7EC05857B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69" authorId="0" shapeId="0" xr:uid="{F4CF5C2A-A27A-4FA1-9414-857D570E9F8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69" authorId="0" shapeId="0" xr:uid="{62EF36F4-955A-4120-9C06-D36156A9BA71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69" authorId="0" shapeId="0" xr:uid="{93436ED8-A899-4F8A-9337-D784B700153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69" authorId="0" shapeId="0" xr:uid="{5BD2B073-345E-4CAC-A65B-6F1B2E05698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69" authorId="0" shapeId="0" xr:uid="{D228794D-B725-41CE-9908-E5A6982EFB1B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69" authorId="0" shapeId="0" xr:uid="{3DACF5A4-B7A8-4EDF-8DBE-6251CBCC7D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70" authorId="0" shapeId="0" xr:uid="{28D71E6B-4C4F-42F8-B552-E32D4B1EF611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70" authorId="0" shapeId="0" xr:uid="{7450AAB4-9B38-49FF-9395-B57B0F15234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70" authorId="0" shapeId="0" xr:uid="{798DAE4D-28CF-4F38-A5CB-0F6AD30C4BD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70" authorId="0" shapeId="0" xr:uid="{E3ED749C-3747-41BE-8567-B103221CA92E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70" authorId="0" shapeId="0" xr:uid="{14844F36-5FBC-4903-8A39-F3EFA166E47A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70" authorId="0" shapeId="0" xr:uid="{F9048C00-0087-4854-B2E0-89542ACA4FB3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70" authorId="0" shapeId="0" xr:uid="{88FC53AF-5EBC-479B-9AA6-AF2BF45BA082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70" authorId="0" shapeId="0" xr:uid="{28D0793A-1A71-42D7-BCB8-D91C95CF30E5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70" authorId="0" shapeId="0" xr:uid="{CB907D4A-E657-4DB5-9D79-2953DD31ED44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70" authorId="0" shapeId="0" xr:uid="{A9A95CF3-A583-4BDA-B7E9-C41415CB511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70" authorId="0" shapeId="0" xr:uid="{19D643CF-696F-4028-81D2-28F90850D837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71" authorId="0" shapeId="0" xr:uid="{56170D78-2872-4701-A421-1FFE913E231A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71" authorId="0" shapeId="0" xr:uid="{B67A9B82-81D9-4FD2-BF5A-B02FB7909E52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71" authorId="0" shapeId="0" xr:uid="{A908651A-9EA7-436E-B624-0D1B3B5E63F7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71" authorId="0" shapeId="0" xr:uid="{584F4FB2-B320-4A89-A839-FA24AE178355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71" authorId="0" shapeId="0" xr:uid="{0A07E97D-3E07-4B12-968C-379877FCC9B9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71" authorId="0" shapeId="0" xr:uid="{AAF48759-872F-40F9-AC96-A7A803438C9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71" authorId="0" shapeId="0" xr:uid="{B8A38556-3056-48E6-A67B-EFBC5C32504C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71" authorId="0" shapeId="0" xr:uid="{D75CAAAE-2B45-4EA0-92DA-D144AFF845E6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71" authorId="0" shapeId="0" xr:uid="{9FEE047E-1B7D-42B5-8864-F5F39F8632DF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71" authorId="0" shapeId="0" xr:uid="{5AC1F572-21F9-4FAB-BC07-1B55AB55AED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71" authorId="0" shapeId="0" xr:uid="{81AE0DFC-C8AF-4E3D-AFFA-DCB33F79B04E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71" authorId="0" shapeId="0" xr:uid="{FFC771B8-6449-4148-B588-99A24E602016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<sst xmlns="http://schemas.openxmlformats.org/spreadsheetml/2006/main" count="15691" uniqueCount="2138">
  <si>
    <t>Australia ;  Couple families ;</t>
  </si>
  <si>
    <t>Australia ;  Couple families ;  Both partners employed ;</t>
  </si>
  <si>
    <t>Australia ;  Couple families ;  At least one partner employed ;</t>
  </si>
  <si>
    <t>Australia ;  Couple families ;  Neither partner employed ;</t>
  </si>
  <si>
    <t>Australia ;  Couple families ;  Employed Husband/Partner ;</t>
  </si>
  <si>
    <t>Australia ;  Couple families ;  Employed Husband/Partner ;  Employed Wife/Partner ;</t>
  </si>
  <si>
    <t>Australia ;  Couple families ;  Employed Husband/Partner ;  Unemployed Wife/Partner ;</t>
  </si>
  <si>
    <t>Australia ;  Couple families ;  Employed Husband/Partner ;  Wife/Partner not in the labour force ;</t>
  </si>
  <si>
    <t>Australia ;  Couple families ;  Unemployed Husband/Partner ;</t>
  </si>
  <si>
    <t>Australia ;  Couple families ;  Unemployed Husband/Partner ;  Employed Wife/Partner ;</t>
  </si>
  <si>
    <t>Australia ;  Couple families ;  Unemployed Husband/Partner ;  Unemployed Wife/Partner ;</t>
  </si>
  <si>
    <t>Australia ;  Couple families ;  Unemployed Husband/Partner ;  Wife/Partner not in the labour force ;</t>
  </si>
  <si>
    <t>Australia ;  Couple families ;  Husband/Partner not in the labour force ;</t>
  </si>
  <si>
    <t>Australia ;  Couple families ;  Husband/Partner not in the labour force ;  Employed Wife/Partner ;</t>
  </si>
  <si>
    <t>Australia ;  Couple families ;  Husband/Partner not in the labour force ;  Unemployed Wife/Partner ;</t>
  </si>
  <si>
    <t>Australia ;  Couple families ;  Husband/Partner not in the labour force ;  Wife/Partner not in the labour force ;</t>
  </si>
  <si>
    <t>Australia ;  Couple families ;  Employed Wife/Partner ;</t>
  </si>
  <si>
    <t>Australia ;  Couple families ;  Unemployed Wife/Partner ;</t>
  </si>
  <si>
    <t>Australia ;  Couple families ;  Wife/Partner not in the labour force ;</t>
  </si>
  <si>
    <t>Australia ;  One parent families ;</t>
  </si>
  <si>
    <t>Australia ;  One parent families ;  Employed parent ;</t>
  </si>
  <si>
    <t>Australia ;  One parent families ;  Unemployed parent ;</t>
  </si>
  <si>
    <t>Australia ;  One parent families ;  Parent not in the labour force ;</t>
  </si>
  <si>
    <t>Australia ;  One parent families - Single mother ;</t>
  </si>
  <si>
    <t>Australia ;  One parent families - Single mother ;  Employed parent ;</t>
  </si>
  <si>
    <t>Australia ;  One parent families - Single mother ;  Unemployed parent ;</t>
  </si>
  <si>
    <t>Australia ;  One parent families - Single mother ;  Parent not in the labour force ;</t>
  </si>
  <si>
    <t>Australia ;  One parent families - Single father ;</t>
  </si>
  <si>
    <t>Australia ;  One parent families - Single father ;  Employed parent ;</t>
  </si>
  <si>
    <t>Australia ;  One parent families - Single father ;  Unemployed parent ;</t>
  </si>
  <si>
    <t>Australia ;  One parent families - Single father ;  Parent not in the labour force ;</t>
  </si>
  <si>
    <t>Australia ;  Other families ;</t>
  </si>
  <si>
    <t>Australia ;  Other families ;  Employed family head ;</t>
  </si>
  <si>
    <t>Australia ;  Other families ;  Unemployed family head ;</t>
  </si>
  <si>
    <t>Australia ;  Other families ;  Family head not in the labour force ;</t>
  </si>
  <si>
    <t>Australia ;  Families with status not determined ;  Couple families ;  Husband/Partner not determined ;</t>
  </si>
  <si>
    <t>Australia ;  Families with status not determined ;  Couple families ;  Wife/Partner not determined ;</t>
  </si>
  <si>
    <t>Australia ;  Families with status not determined ;  Couple families ;  Either parent not determined ;</t>
  </si>
  <si>
    <t>Australia ;  Families with status not determined ;  Couple families ;  Both parents not determined ;</t>
  </si>
  <si>
    <t>Australia ;  Families with status not determined ;  One parent families ;</t>
  </si>
  <si>
    <t>Australia ;  Families with status not determined ;  Other families ;</t>
  </si>
  <si>
    <t>Australia ;  Couple families with dependants ;</t>
  </si>
  <si>
    <t>Australia ;  Couple families with dependants ;  Both partners employed ;</t>
  </si>
  <si>
    <t>Australia ;  Couple families with dependants ;  At least one partner employed ;</t>
  </si>
  <si>
    <t>Australia ;  Couple families with dependants ;  Neither partner employed ;</t>
  </si>
  <si>
    <t>Australia ;  Couple families with dependants ;  Employed Husband/Partner ;</t>
  </si>
  <si>
    <t>Australia ;  Couple families with dependants ;  Employed Husband/Partner ;  Employed Wife/Partner ;</t>
  </si>
  <si>
    <t>Australia ;  Couple families with dependants ;  Employed Husband/Partner ;  Unemployed Wife/Partner ;</t>
  </si>
  <si>
    <t>Australia ;  Couple families with dependants ;  Employed Husband/Partner ;  Wife/Partner not in the labour force ;</t>
  </si>
  <si>
    <t>Australia ;  Couple families with dependants ;  Unemployed Husband/Partner ;</t>
  </si>
  <si>
    <t>Australia ;  Couple families with dependants ;  Unemployed Husband/Partner ;  Employed Wife/Partner ;</t>
  </si>
  <si>
    <t>Australia ;  Couple families with dependants ;  Unemployed Husband/Partner ;  Unemployed Wife/Partner ;</t>
  </si>
  <si>
    <t>Australia ;  Couple families with dependants ;  Unemployed Husband/Partner ;  Wife/Partner not in the labour force ;</t>
  </si>
  <si>
    <t>Australia ;  Couple families with dependants ;  Husband/Partner not in the labour force ;</t>
  </si>
  <si>
    <t>Australia ;  Couple families with dependants ;  Husband/Partner not in the labour force ;  Employed Wife/Partner ;</t>
  </si>
  <si>
    <t>Australia ;  Couple families with dependants ;  Husband/Partner not in the labour force ;  Unemployed Wife/Partner ;</t>
  </si>
  <si>
    <t>Australia ;  Couple families with dependants ;  Husband/Partner not in the labour force ;  Wife/Partner not in the labour force ;</t>
  </si>
  <si>
    <t>Australia ;  Couple families with dependants ;  Employed Wife/Partner ;</t>
  </si>
  <si>
    <t>Australia ;  Couple families with dependants ;  Unemployed Wife/Partner ;</t>
  </si>
  <si>
    <t>Australia ;  Couple families with dependants ;  Wife/Partner not in the labour force ;</t>
  </si>
  <si>
    <t>Australia ;  One parent families with dependants ;</t>
  </si>
  <si>
    <t>Australia ;  One parent families with dependants ;  Employed parent ;</t>
  </si>
  <si>
    <t>Australia ;  One parent families with dependants ;  Unemployed parent ;</t>
  </si>
  <si>
    <t>Australia ;  One parent families with dependants ;  Parent not in the labour force ;</t>
  </si>
  <si>
    <t>Australia ;  One parent families with dependants - Single mother ;</t>
  </si>
  <si>
    <t>Australia ;  One parent families with dependants - Single mother ;  Employed parent ;</t>
  </si>
  <si>
    <t>Australia ;  One parent families with dependants - Single mother ;  Unemployed parent ;</t>
  </si>
  <si>
    <t>Australia ;  One parent families with dependants - Single mother ;  Parent not in the labour force ;</t>
  </si>
  <si>
    <t>Australia ;  One parent families with dependants - Single father ;</t>
  </si>
  <si>
    <t>Australia ;  One parent families with dependants - Single father ;  Employed parent ;</t>
  </si>
  <si>
    <t>Australia ;  One parent families with dependants - Single father ;  Unemployed parent ;</t>
  </si>
  <si>
    <t>Australia ;  One parent families with dependants - Single father ;  Parent not in the labour force ;</t>
  </si>
  <si>
    <t>Australia ;  Families with status not determined ;  Couple families with dependants ;  Husband/Partner not determined ;</t>
  </si>
  <si>
    <t>Australia ;  Families with status not determined ;  Couple families with dependants ;  Wife/Partner not determined ;</t>
  </si>
  <si>
    <t>Australia ;  Families with status not determined ;  Couple families with dependants ;  Either parent not determined ;</t>
  </si>
  <si>
    <t>Australia ;  Families with status not determined ;  Couple families with dependants ;  Both parents not determined ;</t>
  </si>
  <si>
    <t>Australia ;  Families with status not determined ;  One parent families with dependants ;</t>
  </si>
  <si>
    <t>Australia ;  Couple families with children under 15 ;</t>
  </si>
  <si>
    <t>Australia ;  Couple families with children under 15 ;  Both partners employed ;</t>
  </si>
  <si>
    <t>Australia ;  Couple families with children under 15 ;  At least one partner employed ;</t>
  </si>
  <si>
    <t>Australia ;  Couple families with children under 15 ;  Neither partner employed ;</t>
  </si>
  <si>
    <t>Australia ;  Couple families with children under 15 ;  Employed Husband/Partner ;</t>
  </si>
  <si>
    <t>Australia ;  Couple families with children under 15 ;  Employed Husband/Partner ;  Employed Wife/Partner ;</t>
  </si>
  <si>
    <t>Australia ;  Couple families with children under 15 ;  Employed Husband/Partner ;  Unemployed Wife/Partner ;</t>
  </si>
  <si>
    <t>Australia ;  Couple families with children under 15 ;  Employed Husband/Partner ;  Wife/Partner not in the labour force ;</t>
  </si>
  <si>
    <t>Australia ;  Couple families with children under 15 ;  Unemployed Husband/Partner ;</t>
  </si>
  <si>
    <t>Australia ;  Couple families with children under 15 ;  Unemployed Husband/Partner ;  Employed Wife/Partner ;</t>
  </si>
  <si>
    <t>Australia ;  Couple families with children under 15 ;  Unemployed Husband/Partner ;  Unemployed Wife/Partner ;</t>
  </si>
  <si>
    <t>Australia ;  Couple families with children under 15 ;  Unemployed Husband/Partner ;  Wife/Partner not in the labour force ;</t>
  </si>
  <si>
    <t>Australia ;  Couple families with children under 15 ;  Husband/Partner not in the labour force ;</t>
  </si>
  <si>
    <t>Australia ;  Couple families with children under 15 ;  Husband/Partner not in the labour force ;  Employed Wife/Partner ;</t>
  </si>
  <si>
    <t>Australia ;  Couple families with children under 15 ;  Husband/Partner not in the labour force ;  Unemployed Wife/Partner ;</t>
  </si>
  <si>
    <t>Australia ;  Couple families with children under 15 ;  Husband/Partner not in the labour force ;  Wife/Partner not in the labour force ;</t>
  </si>
  <si>
    <t>Australia ;  Couple families with children under 15 ;  Employed Wife/Partner ;</t>
  </si>
  <si>
    <t>Australia ;  Couple families with children under 15 ;  Unemployed Wife/Partner ;</t>
  </si>
  <si>
    <t>Australia ;  Couple families with children under 15 ;  Wife/Partner not in the labour force ;</t>
  </si>
  <si>
    <t>Australia ;  One parent families with children under 15 ;</t>
  </si>
  <si>
    <t>Australia ;  One parent families with children under 15 ;  Employed parent ;</t>
  </si>
  <si>
    <t>Australia ;  One parent families with children under 15 ;  Unemployed parent ;</t>
  </si>
  <si>
    <t>Australia ;  One parent families with children under 15 ;  Parent not in the labour force ;</t>
  </si>
  <si>
    <t>Australia ;  One parent families with children under 15 - Single mother ;</t>
  </si>
  <si>
    <t>Australia ;  One parent families with children under 15 - Single mother ;  Employed parent ;</t>
  </si>
  <si>
    <t>Australia ;  One parent families with children under 15 - Single mother ;  Unemployed parent ;</t>
  </si>
  <si>
    <t>Australia ;  One parent families with children under 15 - Single mother ;  Parent not in the labour force ;</t>
  </si>
  <si>
    <t>Australia ;  One parent families with children under 15 - Single father ;</t>
  </si>
  <si>
    <t>Australia ;  One parent families with children under 15 - Single father ;  Employed parent ;</t>
  </si>
  <si>
    <t>Australia ;  One parent families with children under 15 - Single father ;  Unemployed parent ;</t>
  </si>
  <si>
    <t>Australia ;  One parent families with children under 15 - Single father ;  Parent not in the labour force ;</t>
  </si>
  <si>
    <t>Australia ;  Families with status not determined ;  Couple families with children under 15 ;  Husband/Partner not determined ;</t>
  </si>
  <si>
    <t>Australia ;  Families with status not determined ;  Couple families with children under 15 ;  Wife/Partner not determined ;</t>
  </si>
  <si>
    <t>Australia ;  Families with status not determined ;  Couple families with children under 15 ;  Either parent not determined ;</t>
  </si>
  <si>
    <t>Australia ;  Families with status not determined ;  Couple families with children under 15 ;  Both parents not determined ;</t>
  </si>
  <si>
    <t>Australia ;  Families with status not determined ;  One parent families with children under 15 ;</t>
  </si>
  <si>
    <t>&gt; New South Wales ;  Couple families ;</t>
  </si>
  <si>
    <t>&gt; New South Wales ;  Couple families ;  Both partners employed ;</t>
  </si>
  <si>
    <t>&gt; New South Wales ;  Couple families ;  At least one partner employed ;</t>
  </si>
  <si>
    <t>&gt; New South Wales ;  Couple families ;  Neither partner employed ;</t>
  </si>
  <si>
    <t>&gt; New South Wales ;  Couple families ;  Employed Husband/Partner ;</t>
  </si>
  <si>
    <t>&gt; New South Wales ;  Couple families ;  Employed Husband/Partner ;  Employed Wife/Partner ;</t>
  </si>
  <si>
    <t>&gt; New South Wales ;  Couple families ;  Employed Husband/Partner ;  Unemployed Wife/Partner ;</t>
  </si>
  <si>
    <t>&gt; New South Wales ;  Couple families ;  Employed Husband/Partner ;  Wife/Partner not in the labour force ;</t>
  </si>
  <si>
    <t>&gt; New South Wales ;  Couple families ;  Unemployed Husband/Partner ;</t>
  </si>
  <si>
    <t>&gt; New South Wales ;  Couple families ;  Unemployed Husband/Partner ;  Employed Wife/Partner ;</t>
  </si>
  <si>
    <t>&gt; New South Wales ;  Couple families ;  Unemployed Husband/Partner ;  Unemployed Wife/Partner ;</t>
  </si>
  <si>
    <t>&gt; New South Wales ;  Couple families ;  Unemployed Husband/Partner ;  Wife/Partner not in the labour force ;</t>
  </si>
  <si>
    <t>&gt; New South Wales ;  Couple families ;  Husband/Partner not in the labour force ;</t>
  </si>
  <si>
    <t>&gt; New South Wales ;  Couple families ;  Husband/Partner not in the labour force ;  Employed Wife/Partner ;</t>
  </si>
  <si>
    <t>&gt; New South Wales ;  Couple families ;  Husband/Partner not in the labour force ;  Unemployed Wife/Partner ;</t>
  </si>
  <si>
    <t>&gt; New South Wales ;  Couple families ;  Husband/Partner not in the labour force ;  Wife/Partner not in the labour force ;</t>
  </si>
  <si>
    <t>&gt; New South Wales ;  Couple families ;  Employed Wife/Partner ;</t>
  </si>
  <si>
    <t>&gt; New South Wales ;  Couple families ;  Unemployed Wife/Partner ;</t>
  </si>
  <si>
    <t>&gt; New South Wales ;  Couple families ;  Wife/Partner not in the labour force ;</t>
  </si>
  <si>
    <t>&gt; New South Wales ;  One parent families ;</t>
  </si>
  <si>
    <t>&gt; New South Wales ;  One parent families ;  Employed parent ;</t>
  </si>
  <si>
    <t>&gt; New South Wales ;  One parent families ;  Unemployed parent ;</t>
  </si>
  <si>
    <t>&gt; New South Wales ;  One parent families ;  Parent not in the labour force ;</t>
  </si>
  <si>
    <t>&gt; New South Wales ;  One parent families - Single mother ;</t>
  </si>
  <si>
    <t>&gt; New South Wales ;  One parent families - Single mother ;  Employed parent ;</t>
  </si>
  <si>
    <t>&gt; New South Wales ;  One parent families - Single mother ;  Unemployed parent ;</t>
  </si>
  <si>
    <t>&gt; New South Wales ;  One parent families - Single mother ;  Parent not in the labour force ;</t>
  </si>
  <si>
    <t>&gt; New South Wales ;  One parent families - Single father ;</t>
  </si>
  <si>
    <t>&gt; New South Wales ;  One parent families - Single father ;  Employed parent ;</t>
  </si>
  <si>
    <t>&gt; New South Wales ;  One parent families - Single father ;  Unemployed parent ;</t>
  </si>
  <si>
    <t>&gt; New South Wales ;  One parent families - Single father ;  Parent not in the labour force ;</t>
  </si>
  <si>
    <t>&gt; New South Wales ;  Other families ;</t>
  </si>
  <si>
    <t>&gt; New South Wales ;  Other families ;  Employed family head ;</t>
  </si>
  <si>
    <t>&gt; New South Wales ;  Other families ;  Unemployed family head ;</t>
  </si>
  <si>
    <t>&gt; New South Wales ;  Other families ;  Family head not in the labour force ;</t>
  </si>
  <si>
    <t>&gt; New South Wales ;  Families with status not determined ;  Couple families ;  Husband/Partner not determined ;</t>
  </si>
  <si>
    <t>&gt; New South Wales ;  Families with status not determined ;  Couple families ;  Wife/Partner not determined ;</t>
  </si>
  <si>
    <t>&gt; New South Wales ;  Families with status not determined ;  Couple families ;  Either parent not determined ;</t>
  </si>
  <si>
    <t>&gt; New South Wales ;  Families with status not determined ;  Couple families ;  Both parents not determined ;</t>
  </si>
  <si>
    <t>&gt; New South Wales ;  Families with status not determined ;  One parent families ;</t>
  </si>
  <si>
    <t>&gt; New South Wales ;  Families with status not determined ;  Other families ;</t>
  </si>
  <si>
    <t>&gt; New South Wales ;  Couple families with dependants ;</t>
  </si>
  <si>
    <t>&gt; New South Wales ;  Couple families with dependants ;  Both partners employed ;</t>
  </si>
  <si>
    <t>&gt; New South Wales ;  Couple families with dependants ;  At least one partner employed ;</t>
  </si>
  <si>
    <t>&gt; New South Wales ;  Couple families with dependants ;  Neither partner employed ;</t>
  </si>
  <si>
    <t>&gt; New South Wales ;  Couple families with dependants ;  Employed Husband/Partner ;</t>
  </si>
  <si>
    <t>&gt; New South Wales ;  Couple families with dependants ;  Employed Husband/Partner ;  Employed Wife/Partner ;</t>
  </si>
  <si>
    <t>&gt; New South Wales ;  Couple families with dependants ;  Employed Husband/Partner ;  Unemployed Wife/Partner ;</t>
  </si>
  <si>
    <t>&gt; New South Wales ;  Couple families with dependants ;  Employed Husband/Partner ;  Wife/Partner not in the labour force ;</t>
  </si>
  <si>
    <t>&gt; New South Wales ;  Couple families with dependants ;  Unemployed Husband/Partner ;</t>
  </si>
  <si>
    <t>&gt; New South Wales ;  Couple families with dependants ;  Unemployed Husband/Partner ;  Employed Wife/Partner ;</t>
  </si>
  <si>
    <t>&gt; New South Wales ;  Couple families with dependants ;  Unemployed Husband/Partner ;  Unemployed Wife/Partner ;</t>
  </si>
  <si>
    <t>&gt; New South Wales ;  Couple families with dependants ;  Unemployed Husband/Partner ;  Wife/Partner not in the labour force ;</t>
  </si>
  <si>
    <t>&gt; New South Wales ;  Couple families with dependants ;  Husband/Partner not in the labour force ;</t>
  </si>
  <si>
    <t>&gt; New South Wales ;  Couple families with dependants ;  Husband/Partner not in the labour force ;  Employed Wife/Partner ;</t>
  </si>
  <si>
    <t>&gt; New South Wales ;  Couple families with dependants ;  Husband/Partner not in the labour force ;  Unemployed Wife/Partner ;</t>
  </si>
  <si>
    <t>&gt; New South Wales ;  Couple families with dependants ;  Husband/Partner not in the labour force ;  Wife/Partner not in the labour force ;</t>
  </si>
  <si>
    <t>&gt; New South Wales ;  Couple families with dependants ;  Employed Wife/Partner ;</t>
  </si>
  <si>
    <t>&gt; New South Wales ;  Couple families with dependants ;  Unemployed Wife/Partner ;</t>
  </si>
  <si>
    <t>&gt; New South Wales ;  Couple families with dependants ;  Wife/Partner not in the labour force ;</t>
  </si>
  <si>
    <t>&gt; New South Wales ;  One parent families with dependants ;</t>
  </si>
  <si>
    <t>&gt; New South Wales ;  One parent families with dependants ;  Employed parent ;</t>
  </si>
  <si>
    <t>&gt; New South Wales ;  One parent families with dependants ;  Unemployed parent ;</t>
  </si>
  <si>
    <t>&gt; New South Wales ;  One parent families with dependants ;  Parent not in the labour force ;</t>
  </si>
  <si>
    <t>&gt; New South Wales ;  One parent families with dependants - Single mother ;</t>
  </si>
  <si>
    <t>&gt; New South Wales ;  One parent families with dependants - Single mother ;  Employed parent ;</t>
  </si>
  <si>
    <t>&gt; New South Wales ;  One parent families with dependants - Single mother ;  Unemployed parent ;</t>
  </si>
  <si>
    <t>&gt; New South Wales ;  One parent families with dependants - Single mother ;  Parent not in the labour force ;</t>
  </si>
  <si>
    <t>&gt; New South Wales ;  One parent families with dependants - Single father ;</t>
  </si>
  <si>
    <t>&gt; New South Wales ;  One parent families with dependants - Single father ;  Employed parent ;</t>
  </si>
  <si>
    <t>&gt; New South Wales ;  One parent families with dependants - Single father ;  Unemployed parent ;</t>
  </si>
  <si>
    <t>&gt; New South Wales ;  One parent families with dependants - Single father ;  Parent not in the labour force ;</t>
  </si>
  <si>
    <t>&gt; New South Wales ;  Families with status not determined ;  Couple families with dependants ;  Husband/Partner not determined ;</t>
  </si>
  <si>
    <t>&gt; New South Wales ;  Families with status not determined ;  Couple families with dependants ;  Wife/Partner not determined ;</t>
  </si>
  <si>
    <t>&gt; New South Wales ;  Families with status not determined ;  Couple families with dependants ;  Either parent not determined ;</t>
  </si>
  <si>
    <t>&gt; New South Wales ;  Families with status not determined ;  Couple families with dependants ;  Both parents not determined ;</t>
  </si>
  <si>
    <t>&gt; New South Wales ;  Families with status not determined ;  One parent families with dependants ;</t>
  </si>
  <si>
    <t>&gt; New South Wales ;  Couple families with children under 15 ;</t>
  </si>
  <si>
    <t>&gt; New South Wales ;  Couple families with children under 15 ;  Both partners employed ;</t>
  </si>
  <si>
    <t>&gt; New South Wales ;  Couple families with children under 15 ;  At least one partner employed ;</t>
  </si>
  <si>
    <t>&gt; New South Wales ;  Couple families with children under 15 ;  Neither partner employed ;</t>
  </si>
  <si>
    <t>&gt; New South Wales ;  Couple families with children under 15 ;  Employed Husband/Partner ;</t>
  </si>
  <si>
    <t>&gt; New South Wales ;  Couple families with children under 15 ;  Employed Husband/Partner ;  Employed Wife/Partner ;</t>
  </si>
  <si>
    <t>&gt; New South Wales ;  Couple families with children under 15 ;  Employed Husband/Partner ;  Unemployed Wife/Partner ;</t>
  </si>
  <si>
    <t>&gt; New South Wales ;  Couple families with children under 15 ;  Employed Husband/Partner ;  Wife/Partner not in the labour force ;</t>
  </si>
  <si>
    <t>&gt; New South Wales ;  Couple families with children under 15 ;  Unemployed Husband/Partner ;</t>
  </si>
  <si>
    <t>&gt; New South Wales ;  Couple families with children under 15 ;  Unemployed Husband/Partner ;  Employed Wife/Partner ;</t>
  </si>
  <si>
    <t>&gt; New South Wales ;  Couple families with children under 15 ;  Unemployed Husband/Partner ;  Unemployed Wife/Partner ;</t>
  </si>
  <si>
    <t>&gt; New South Wales ;  Couple families with children under 15 ;  Unemployed Husband/Partner ;  Wife/Partner not in the labour force ;</t>
  </si>
  <si>
    <t>&gt; New South Wales ;  Couple families with children under 15 ;  Husband/Partner not in the labour force ;</t>
  </si>
  <si>
    <t>&gt; New South Wales ;  Couple families with children under 15 ;  Husband/Partner not in the labour force ;  Employed Wife/Partner ;</t>
  </si>
  <si>
    <t>&gt; New South Wales ;  Couple families with children under 15 ;  Husband/Partner not in the labour force ;  Unemployed Wife/Partner ;</t>
  </si>
  <si>
    <t>&gt; New South Wales ;  Couple families with children under 15 ;  Husband/Partner not in the labour force ;  Wife/Partner not in the labour force ;</t>
  </si>
  <si>
    <t>&gt; New South Wales ;  Couple families with children under 15 ;  Employed Wife/Partner ;</t>
  </si>
  <si>
    <t>&gt; New South Wales ;  Couple families with children under 15 ;  Unemployed Wife/Partner ;</t>
  </si>
  <si>
    <t>&gt; New South Wales ;  Couple families with children under 15 ;  Wife/Partner not in the labour force ;</t>
  </si>
  <si>
    <t>&gt; New South Wales ;  One parent families with children under 15 ;</t>
  </si>
  <si>
    <t>&gt; New South Wales ;  One parent families with children under 15 ;  Employed parent ;</t>
  </si>
  <si>
    <t>&gt; New South Wales ;  One parent families with children under 15 ;  Unemployed parent ;</t>
  </si>
  <si>
    <t>&gt; New South Wales ;  One parent families with children under 15 ;  Parent not in the labour force ;</t>
  </si>
  <si>
    <t>&gt; New South Wales ;  One parent families with children under 15 - Single mother ;</t>
  </si>
  <si>
    <t>&gt; New South Wales ;  One parent families with children under 15 - Single mother ;  Employed parent ;</t>
  </si>
  <si>
    <t>&gt; New South Wales ;  One parent families with children under 15 - Single mother ;  Unemployed parent ;</t>
  </si>
  <si>
    <t>&gt; New South Wales ;  One parent families with children under 15 - Single mother ;  Parent not in the labour force ;</t>
  </si>
  <si>
    <t>&gt; New South Wales ;  One parent families with children under 15 - Single father ;</t>
  </si>
  <si>
    <t>&gt; New South Wales ;  One parent families with children under 15 - Single father ;  Employed parent ;</t>
  </si>
  <si>
    <t>&gt; New South Wales ;  One parent families with children under 15 - Single father ;  Unemployed parent ;</t>
  </si>
  <si>
    <t>&gt; New South Wales ;  One parent families with children under 15 - Single father ;  Parent not in the labour force ;</t>
  </si>
  <si>
    <t>&gt; New South Wales ;  Families with status not determined ;  Couple families with children under 15 ;  Husband/Partner not determined ;</t>
  </si>
  <si>
    <t>&gt; New South Wales ;  Families with status not determined ;  Couple families with children under 15 ;  Wife/Partner not determined ;</t>
  </si>
  <si>
    <t>&gt; New South Wales ;  Families with status not determined ;  Couple families with children under 15 ;  Either parent not determined ;</t>
  </si>
  <si>
    <t>&gt; New South Wales ;  Families with status not determined ;  Couple families with children under 15 ;  Both parents not determined ;</t>
  </si>
  <si>
    <t>&gt; New South Wales ;  Families with status not determined ;  One parent families with children under 15 ;</t>
  </si>
  <si>
    <t>&gt; Victoria ;  Couple families ;</t>
  </si>
  <si>
    <t>&gt; Victoria ;  Couple families ;  Both partners employed ;</t>
  </si>
  <si>
    <t>&gt; Victoria ;  Couple families ;  At least one partner employed ;</t>
  </si>
  <si>
    <t>&gt; Victoria ;  Couple families ;  Neither partner employed ;</t>
  </si>
  <si>
    <t>&gt; Victoria ;  Couple families ;  Employed Husband/Partner ;</t>
  </si>
  <si>
    <t>&gt; Victoria ;  Couple families ;  Employed Husband/Partner ;  Employed Wife/Partner ;</t>
  </si>
  <si>
    <t>&gt; Victoria ;  Couple families ;  Employed Husband/Partner ;  Unemployed Wife/Partner ;</t>
  </si>
  <si>
    <t>&gt; Victoria ;  Couple families ;  Employed Husband/Partner ;  Wife/Partner not in the labour force ;</t>
  </si>
  <si>
    <t>&gt; Victoria ;  Couple families ;  Unemployed Husband/Partner ;</t>
  </si>
  <si>
    <t>&gt; Victoria ;  Couple families ;  Unemployed Husband/Partner ;  Employed Wife/Partner ;</t>
  </si>
  <si>
    <t>&gt; Victoria ;  Couple families ;  Unemployed Husband/Partner ;  Unemployed Wife/Partner ;</t>
  </si>
  <si>
    <t>&gt; Victoria ;  Couple families ;  Unemployed Husband/Partner ;  Wife/Partner not in the labour force ;</t>
  </si>
  <si>
    <t>&gt; Victoria ;  Couple families ;  Husband/Partner not in the labour force ;</t>
  </si>
  <si>
    <t>&gt; Victoria ;  Couple families ;  Husband/Partner not in the labour force ;  Employed Wife/Partner ;</t>
  </si>
  <si>
    <t>&gt; Victoria ;  Couple families ;  Husband/Partner not in the labour force ;  Unemployed Wife/Partner ;</t>
  </si>
  <si>
    <t>&gt; Victoria ;  Couple families ;  Husband/Partner not in the labour force ;  Wife/Partner not in the labour force ;</t>
  </si>
  <si>
    <t>&gt; Victoria ;  Couple families ;  Employed Wife/Partner ;</t>
  </si>
  <si>
    <t>&gt; Victoria ;  Couple families ;  Unemployed Wife/Partner ;</t>
  </si>
  <si>
    <t>&gt; Victoria ;  Couple families ;  Wife/Partner not in the labour force ;</t>
  </si>
  <si>
    <t>&gt; Victoria ;  One parent families ;</t>
  </si>
  <si>
    <t>&gt; Victoria ;  One parent families ;  Employed parent ;</t>
  </si>
  <si>
    <t>&gt; Victoria ;  One parent families ;  Unemployed parent ;</t>
  </si>
  <si>
    <t>&gt; Victoria ;  One parent families ;  Parent not in the labour force ;</t>
  </si>
  <si>
    <t>&gt; Victoria ;  One parent families - Single mother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</si>
  <si>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</si>
  <si>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</si>
  <si>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</si>
  <si>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</si>
  <si>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</si>
  <si>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</si>
  <si>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</si>
  <si>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</si>
  <si>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</si>
  <si>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</si>
  <si>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</si>
  <si>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</si>
  <si>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</si>
  <si>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A129181434R</t>
  </si>
  <si>
    <t>A129181318F</t>
  </si>
  <si>
    <t>A129181438X</t>
  </si>
  <si>
    <t>A129181442R</t>
  </si>
  <si>
    <t>A129181322W</t>
  </si>
  <si>
    <t>A129181326F</t>
  </si>
  <si>
    <t>A129181390X</t>
  </si>
  <si>
    <t>A129181258R</t>
  </si>
  <si>
    <t>A129181446X</t>
  </si>
  <si>
    <t>A129181394J</t>
  </si>
  <si>
    <t>A129181486T</t>
  </si>
  <si>
    <t>A129181262F</t>
  </si>
  <si>
    <t>A129181094F</t>
  </si>
  <si>
    <t>A129181154W</t>
  </si>
  <si>
    <t>A129181330W</t>
  </si>
  <si>
    <t>A129181158F</t>
  </si>
  <si>
    <t>A129181334F</t>
  </si>
  <si>
    <t>A129181338R</t>
  </si>
  <si>
    <t>A129181490J</t>
  </si>
  <si>
    <t>A129181098R</t>
  </si>
  <si>
    <t>A129181450R</t>
  </si>
  <si>
    <t>A129181454X</t>
  </si>
  <si>
    <t>A129181102V</t>
  </si>
  <si>
    <t>A129181266R</t>
  </si>
  <si>
    <t>A129181342F</t>
  </si>
  <si>
    <t>A129181494T</t>
  </si>
  <si>
    <t>A129181106C</t>
  </si>
  <si>
    <t>A129181398T</t>
  </si>
  <si>
    <t>A129181402W</t>
  </si>
  <si>
    <t>A129181202C</t>
  </si>
  <si>
    <t>A129181110V</t>
  </si>
  <si>
    <t>A129181270F</t>
  </si>
  <si>
    <t>A129181162W</t>
  </si>
  <si>
    <t>A129181274R</t>
  </si>
  <si>
    <t>A129181206L</t>
  </si>
  <si>
    <t>A129181278X</t>
  </si>
  <si>
    <t>A129181346R</t>
  </si>
  <si>
    <t>A129181282R</t>
  </si>
  <si>
    <t>A129181210C</t>
  </si>
  <si>
    <t>A129181406F</t>
  </si>
  <si>
    <t>A129181350F</t>
  </si>
  <si>
    <t>A129181354R</t>
  </si>
  <si>
    <t>A129181498A</t>
  </si>
  <si>
    <t>A129181114C</t>
  </si>
  <si>
    <t>A129181286X</t>
  </si>
  <si>
    <t>A129181166F</t>
  </si>
  <si>
    <t>A129181358X</t>
  </si>
  <si>
    <t>A129181362R</t>
  </si>
  <si>
    <t>A129181214L</t>
  </si>
  <si>
    <t>A129181118L</t>
  </si>
  <si>
    <t>A129181502F</t>
  </si>
  <si>
    <t>A129181290R</t>
  </si>
  <si>
    <t>A129181410W</t>
  </si>
  <si>
    <t>A129181506R</t>
  </si>
  <si>
    <t>A129181122C</t>
  </si>
  <si>
    <t>A129181218W</t>
  </si>
  <si>
    <t>A129181366X</t>
  </si>
  <si>
    <t>A129181222L</t>
  </si>
  <si>
    <t>A129181458J</t>
  </si>
  <si>
    <t>A129181126L</t>
  </si>
  <si>
    <t>A129181462X</t>
  </si>
  <si>
    <t>A129181294X</t>
  </si>
  <si>
    <t>A129181170W</t>
  </si>
  <si>
    <t>A129181414F</t>
  </si>
  <si>
    <t>A129181510F</t>
  </si>
  <si>
    <t>A129181174F</t>
  </si>
  <si>
    <t>A129181298J</t>
  </si>
  <si>
    <t>A129181466J</t>
  </si>
  <si>
    <t>A129181470X</t>
  </si>
  <si>
    <t>A129181514R</t>
  </si>
  <si>
    <t>A129181518X</t>
  </si>
  <si>
    <t>A129181130C</t>
  </si>
  <si>
    <t>A129181178R</t>
  </si>
  <si>
    <t>A129181226W</t>
  </si>
  <si>
    <t>A129181134L</t>
  </si>
  <si>
    <t>A129181182F</t>
  </si>
  <si>
    <t>A129181138W</t>
  </si>
  <si>
    <t>A129181522R</t>
  </si>
  <si>
    <t>A129181526X</t>
  </si>
  <si>
    <t>A129181370R</t>
  </si>
  <si>
    <t>A129181418R</t>
  </si>
  <si>
    <t>A129181142L</t>
  </si>
  <si>
    <t>A129181230L</t>
  </si>
  <si>
    <t>A129181374X</t>
  </si>
  <si>
    <t>A129181146W</t>
  </si>
  <si>
    <t>A129181234W</t>
  </si>
  <si>
    <t>A129181378J</t>
  </si>
  <si>
    <t>A129181422F</t>
  </si>
  <si>
    <t>A129181426R</t>
  </si>
  <si>
    <t>A129181150L</t>
  </si>
  <si>
    <t>A129181302L</t>
  </si>
  <si>
    <t>A129181238F</t>
  </si>
  <si>
    <t>A129181306W</t>
  </si>
  <si>
    <t>A129181310L</t>
  </si>
  <si>
    <t>A129181186R</t>
  </si>
  <si>
    <t>A129181474J</t>
  </si>
  <si>
    <t>A129181242W</t>
  </si>
  <si>
    <t>A129181190F</t>
  </si>
  <si>
    <t>A129181246F</t>
  </si>
  <si>
    <t>A129181478T</t>
  </si>
  <si>
    <t>A129181250W</t>
  </si>
  <si>
    <t>A129181530R</t>
  </si>
  <si>
    <t>A129181482J</t>
  </si>
  <si>
    <t>A129181194R</t>
  </si>
  <si>
    <t>A129181254F</t>
  </si>
  <si>
    <t>A129181314W</t>
  </si>
  <si>
    <t>A129181198X</t>
  </si>
  <si>
    <t>A129181382X</t>
  </si>
  <si>
    <t>A129181534X</t>
  </si>
  <si>
    <t>A129181538J</t>
  </si>
  <si>
    <t>A129181430F</t>
  </si>
  <si>
    <t>A129181386J</t>
  </si>
  <si>
    <t>A129181542X</t>
  </si>
  <si>
    <t>A129180078L</t>
  </si>
  <si>
    <t>A129179962C</t>
  </si>
  <si>
    <t>A129180082C</t>
  </si>
  <si>
    <t>A129180086L</t>
  </si>
  <si>
    <t>A129179966L</t>
  </si>
  <si>
    <t>A129179970C</t>
  </si>
  <si>
    <t>A129180034K</t>
  </si>
  <si>
    <t>A129179902A</t>
  </si>
  <si>
    <t>A129180090C</t>
  </si>
  <si>
    <t>A129180038V</t>
  </si>
  <si>
    <t>A129180130K</t>
  </si>
  <si>
    <t>A129179906K</t>
  </si>
  <si>
    <t>A129179738K</t>
  </si>
  <si>
    <t>A129179798L</t>
  </si>
  <si>
    <t>A129179974L</t>
  </si>
  <si>
    <t>A129179802T</t>
  </si>
  <si>
    <t>A129179978W</t>
  </si>
  <si>
    <t>A129179982L</t>
  </si>
  <si>
    <t>A129180134V</t>
  </si>
  <si>
    <t>A129179742A</t>
  </si>
  <si>
    <t>A129180094L</t>
  </si>
  <si>
    <t>A129180098W</t>
  </si>
  <si>
    <t>A129179746K</t>
  </si>
  <si>
    <t>A129179910A</t>
  </si>
  <si>
    <t>A129179986W</t>
  </si>
  <si>
    <t>A129180138C</t>
  </si>
  <si>
    <t>A129179750A</t>
  </si>
  <si>
    <t>A129180042K</t>
  </si>
  <si>
    <t>A129180046V</t>
  </si>
  <si>
    <t>A129179846V</t>
  </si>
  <si>
    <t>A129179754K</t>
  </si>
  <si>
    <t>A129179914K</t>
  </si>
  <si>
    <t>A129179806A</t>
  </si>
  <si>
    <t>A129179918V</t>
  </si>
  <si>
    <t>A129179850K</t>
  </si>
  <si>
    <t>A129179922K</t>
  </si>
  <si>
    <t>A129179990L</t>
  </si>
  <si>
    <t>A129179926V</t>
  </si>
  <si>
    <t>A129179854V</t>
  </si>
  <si>
    <t>A129180050K</t>
  </si>
  <si>
    <t>A129179994W</t>
  </si>
  <si>
    <t>A129179998F</t>
  </si>
  <si>
    <t>A129180142V</t>
  </si>
  <si>
    <t>A129179758V</t>
  </si>
  <si>
    <t>A129179930K</t>
  </si>
  <si>
    <t>A129179810T</t>
  </si>
  <si>
    <t>A129180002T</t>
  </si>
  <si>
    <t>A129180006A</t>
  </si>
  <si>
    <t>A129179858C</t>
  </si>
  <si>
    <t>A129179762K</t>
  </si>
  <si>
    <t>A129180146C</t>
  </si>
  <si>
    <t>A129179934V</t>
  </si>
  <si>
    <t>A129180054V</t>
  </si>
  <si>
    <t>A129180150V</t>
  </si>
  <si>
    <t>A129179766V</t>
  </si>
  <si>
    <t>A129179862V</t>
  </si>
  <si>
    <t>A129180010T</t>
  </si>
  <si>
    <t>A129179866C</t>
  </si>
  <si>
    <t>A129180102A</t>
  </si>
  <si>
    <t>A129179770K</t>
  </si>
  <si>
    <t>A129180106K</t>
  </si>
  <si>
    <t>A129179938C</t>
  </si>
  <si>
    <t>A129179814A</t>
  </si>
  <si>
    <t>A129180058C</t>
  </si>
  <si>
    <t>A129180154C</t>
  </si>
  <si>
    <t>A129179818K</t>
  </si>
  <si>
    <t>A129179942V</t>
  </si>
  <si>
    <t>A129180110A</t>
  </si>
  <si>
    <t>A129180114K</t>
  </si>
  <si>
    <t>A129180158L</t>
  </si>
  <si>
    <t>A129180162C</t>
  </si>
  <si>
    <t>A129179774V</t>
  </si>
  <si>
    <t>A129179822A</t>
  </si>
  <si>
    <t>A129179870V</t>
  </si>
  <si>
    <t>A129179778C</t>
  </si>
  <si>
    <t>A129179826K</t>
  </si>
  <si>
    <t>A129179782V</t>
  </si>
  <si>
    <t>A129180166L</t>
  </si>
  <si>
    <t>A129180170C</t>
  </si>
  <si>
    <t>A129180014A</t>
  </si>
  <si>
    <t>A129180062V</t>
  </si>
  <si>
    <t>A129179786C</t>
  </si>
  <si>
    <t>A129179874C</t>
  </si>
  <si>
    <t>A129180018K</t>
  </si>
  <si>
    <t>A129179790V</t>
  </si>
  <si>
    <t>A129179878L</t>
  </si>
  <si>
    <t>A129180022A</t>
  </si>
  <si>
    <t>A129180066C</t>
  </si>
  <si>
    <t>A129180070V</t>
  </si>
  <si>
    <t>A129179794C</t>
  </si>
  <si>
    <t>A129179946C</t>
  </si>
  <si>
    <t>A129179882C</t>
  </si>
  <si>
    <t>A129179950V</t>
  </si>
  <si>
    <t>A129179954C</t>
  </si>
  <si>
    <t>A129179830A</t>
  </si>
  <si>
    <t>A129180118V</t>
  </si>
  <si>
    <t>A129179886L</t>
  </si>
  <si>
    <t>A129179834K</t>
  </si>
  <si>
    <t>A129179890C</t>
  </si>
  <si>
    <t>A129180122K</t>
  </si>
  <si>
    <t>A129179894L</t>
  </si>
  <si>
    <t>A129180174L</t>
  </si>
  <si>
    <t>A129180126V</t>
  </si>
  <si>
    <t>A129179838V</t>
  </si>
  <si>
    <t>A129179898W</t>
  </si>
  <si>
    <t>A129179958L</t>
  </si>
  <si>
    <t>A129179842K</t>
  </si>
  <si>
    <t>A129180026K</t>
  </si>
  <si>
    <t>A129180178W</t>
  </si>
  <si>
    <t>A129180182L</t>
  </si>
  <si>
    <t>A129180074C</t>
  </si>
  <si>
    <t>A129180030A</t>
  </si>
  <si>
    <t>A129180186W</t>
  </si>
  <si>
    <t>A129178270W</t>
  </si>
  <si>
    <t>A129178154L</t>
  </si>
  <si>
    <t>A129178274F</t>
  </si>
  <si>
    <t>A129178278R</t>
  </si>
  <si>
    <t>A129178158W</t>
  </si>
  <si>
    <t>A129178162L</t>
  </si>
  <si>
    <t>A129178226L</t>
  </si>
  <si>
    <t>A129178094W</t>
  </si>
  <si>
    <t>A129178282F</t>
  </si>
  <si>
    <t>A129178230C</t>
  </si>
  <si>
    <t>A129178322L</t>
  </si>
  <si>
    <t>A129178098F</t>
  </si>
  <si>
    <t>A129177930X</t>
  </si>
  <si>
    <t>A129177990A</t>
  </si>
  <si>
    <t>A129178166W</t>
  </si>
  <si>
    <t>A129177994K</t>
  </si>
  <si>
    <t>A129178170L</t>
  </si>
  <si>
    <t>A129178174W</t>
  </si>
  <si>
    <t>A129178326W</t>
  </si>
  <si>
    <t>A129177934J</t>
  </si>
  <si>
    <t>A129178286R</t>
  </si>
  <si>
    <t>A129178290F</t>
  </si>
  <si>
    <t>A129177938T</t>
  </si>
  <si>
    <t>A129178102K</t>
  </si>
  <si>
    <t>&gt; Victoria ;  One parent families - Single mother ;  Employed parent ;</t>
  </si>
  <si>
    <t>&gt; Victoria ;  One parent families - Single mother ;  Unemployed parent ;</t>
  </si>
  <si>
    <t>&gt; Victoria ;  One parent families - Single mother ;  Parent not in the labour force ;</t>
  </si>
  <si>
    <t>&gt; Victoria ;  One parent families - Single father ;</t>
  </si>
  <si>
    <t>&gt; Victoria ;  One parent families - Single father ;  Employed parent ;</t>
  </si>
  <si>
    <t>&gt; Victoria ;  One parent families - Single father ;  Unemployed parent ;</t>
  </si>
  <si>
    <t>&gt; Victoria ;  One parent families - Single father ;  Parent not in the labour force ;</t>
  </si>
  <si>
    <t>&gt; Victoria ;  Other families ;</t>
  </si>
  <si>
    <t>&gt; Victoria ;  Other families ;  Employed family head ;</t>
  </si>
  <si>
    <t>&gt; Victoria ;  Other families ;  Unemployed family head ;</t>
  </si>
  <si>
    <t>&gt; Victoria ;  Other families ;  Family head not in the labour force ;</t>
  </si>
  <si>
    <t>&gt; Victoria ;  Families with status not determined ;  Couple families ;  Husband/Partner not determined ;</t>
  </si>
  <si>
    <t>&gt; Victoria ;  Families with status not determined ;  Couple families ;  Wife/Partner not determined ;</t>
  </si>
  <si>
    <t>&gt; Victoria ;  Families with status not determined ;  Couple families ;  Either parent not determined ;</t>
  </si>
  <si>
    <t>&gt; Victoria ;  Families with status not determined ;  Couple families ;  Both parents not determined ;</t>
  </si>
  <si>
    <t>&gt; Victoria ;  Families with status not determined ;  One parent families ;</t>
  </si>
  <si>
    <t>&gt; Victoria ;  Families with status not determined ;  Other families ;</t>
  </si>
  <si>
    <t>&gt; Victoria ;  Couple families with dependants ;</t>
  </si>
  <si>
    <t>&gt; Victoria ;  Couple families with dependants ;  Both partners employed ;</t>
  </si>
  <si>
    <t>&gt; Victoria ;  Couple families with dependants ;  At least one partner employed ;</t>
  </si>
  <si>
    <t>&gt; Victoria ;  Couple families with dependants ;  Neither partner employed ;</t>
  </si>
  <si>
    <t>&gt; Victoria ;  Couple families with dependants ;  Employed Husband/Partner ;</t>
  </si>
  <si>
    <t>&gt; Victoria ;  Couple families with dependants ;  Employed Husband/Partner ;  Employed Wife/Partner ;</t>
  </si>
  <si>
    <t>&gt; Victoria ;  Couple families with dependants ;  Employed Husband/Partner ;  Unemployed Wife/Partner ;</t>
  </si>
  <si>
    <t>&gt; Victoria ;  Couple families with dependants ;  Employed Husband/Partner ;  Wife/Partner not in the labour force ;</t>
  </si>
  <si>
    <t>&gt; Victoria ;  Couple families with dependants ;  Unemployed Husband/Partner ;</t>
  </si>
  <si>
    <t>&gt; Victoria ;  Couple families with dependants ;  Unemployed Husband/Partner ;  Employed Wife/Partner ;</t>
  </si>
  <si>
    <t>&gt; Victoria ;  Couple families with dependants ;  Unemployed Husband/Partner ;  Unemployed Wife/Partner ;</t>
  </si>
  <si>
    <t>&gt; Victoria ;  Couple families with dependants ;  Unemployed Husband/Partner ;  Wife/Partner not in the labour force ;</t>
  </si>
  <si>
    <t>&gt; Victoria ;  Couple families with dependants ;  Husband/Partner not in the labour force ;</t>
  </si>
  <si>
    <t>&gt; Victoria ;  Couple families with dependants ;  Husband/Partner not in the labour force ;  Employed Wife/Partner ;</t>
  </si>
  <si>
    <t>&gt; Victoria ;  Couple families with dependants ;  Husband/Partner not in the labour force ;  Unemployed Wife/Partner ;</t>
  </si>
  <si>
    <t>&gt; Victoria ;  Couple families with dependants ;  Husband/Partner not in the labour force ;  Wife/Partner not in the labour force ;</t>
  </si>
  <si>
    <t>&gt; Victoria ;  Couple families with dependants ;  Employed Wife/Partner ;</t>
  </si>
  <si>
    <t>&gt; Victoria ;  Couple families with dependants ;  Unemployed Wife/Partner ;</t>
  </si>
  <si>
    <t>&gt; Victoria ;  Couple families with dependants ;  Wife/Partner not in the labour force ;</t>
  </si>
  <si>
    <t>&gt; Victoria ;  One parent families with dependants ;</t>
  </si>
  <si>
    <t>&gt; Victoria ;  One parent families with dependants ;  Employed parent ;</t>
  </si>
  <si>
    <t>&gt; Victoria ;  One parent families with dependants ;  Unemployed parent ;</t>
  </si>
  <si>
    <t>&gt; Victoria ;  One parent families with dependants ;  Parent not in the labour force ;</t>
  </si>
  <si>
    <t>&gt; Victoria ;  One parent families with dependants - Single mother ;</t>
  </si>
  <si>
    <t>&gt; Victoria ;  One parent families with dependants - Single mother ;  Employed parent ;</t>
  </si>
  <si>
    <t>&gt; Victoria ;  One parent families with dependants - Single mother ;  Unemployed parent ;</t>
  </si>
  <si>
    <t>&gt; Victoria ;  One parent families with dependants - Single mother ;  Parent not in the labour force ;</t>
  </si>
  <si>
    <t>&gt; Victoria ;  One parent families with dependants - Single father ;</t>
  </si>
  <si>
    <t>&gt; Victoria ;  One parent families with dependants - Single father ;  Employed parent ;</t>
  </si>
  <si>
    <t>&gt; Victoria ;  One parent families with dependants - Single father ;  Unemployed parent ;</t>
  </si>
  <si>
    <t>&gt; Victoria ;  One parent families with dependants - Single father ;  Parent not in the labour force ;</t>
  </si>
  <si>
    <t>&gt; Victoria ;  Families with status not determined ;  Couple families with dependants ;  Husband/Partner not determined ;</t>
  </si>
  <si>
    <t>&gt; Victoria ;  Families with status not determined ;  Couple families with dependants ;  Wife/Partner not determined ;</t>
  </si>
  <si>
    <t>&gt; Victoria ;  Families with status not determined ;  Couple families with dependants ;  Either parent not determined ;</t>
  </si>
  <si>
    <t>&gt; Victoria ;  Families with status not determined ;  Couple families with dependants ;  Both parents not determined ;</t>
  </si>
  <si>
    <t>&gt; Victoria ;  Families with status not determined ;  One parent families with dependants ;</t>
  </si>
  <si>
    <t>&gt; Victoria ;  Couple families with children under 15 ;</t>
  </si>
  <si>
    <t>&gt; Victoria ;  Couple families with children under 15 ;  Both partners employed ;</t>
  </si>
  <si>
    <t>&gt; Victoria ;  Couple families with children under 15 ;  At least one partner employed ;</t>
  </si>
  <si>
    <t>&gt; Victoria ;  Couple families with children under 15 ;  Neither partner employed ;</t>
  </si>
  <si>
    <t>&gt; Victoria ;  Couple families with children under 15 ;  Employed Husband/Partner ;</t>
  </si>
  <si>
    <t>&gt; Victoria ;  Couple families with children under 15 ;  Employed Husband/Partner ;  Employed Wife/Partner ;</t>
  </si>
  <si>
    <t>&gt; Victoria ;  Couple families with children under 15 ;  Employed Husband/Partner ;  Unemployed Wife/Partner ;</t>
  </si>
  <si>
    <t>&gt; Victoria ;  Couple families with children under 15 ;  Employed Husband/Partner ;  Wife/Partner not in the labour force ;</t>
  </si>
  <si>
    <t>&gt; Victoria ;  Couple families with children under 15 ;  Unemployed Husband/Partner ;</t>
  </si>
  <si>
    <t>&gt; Victoria ;  Couple families with children under 15 ;  Unemployed Husband/Partner ;  Employed Wife/Partner ;</t>
  </si>
  <si>
    <t>&gt; Victoria ;  Couple families with children under 15 ;  Unemployed Husband/Partner ;  Unemployed Wife/Partner ;</t>
  </si>
  <si>
    <t>&gt; Victoria ;  Couple families with children under 15 ;  Unemployed Husband/Partner ;  Wife/Partner not in the labour force ;</t>
  </si>
  <si>
    <t>&gt; Victoria ;  Couple families with children under 15 ;  Husband/Partner not in the labour force ;</t>
  </si>
  <si>
    <t>&gt; Victoria ;  Couple families with children under 15 ;  Husband/Partner not in the labour force ;  Employed Wife/Partner ;</t>
  </si>
  <si>
    <t>&gt; Victoria ;  Couple families with children under 15 ;  Husband/Partner not in the labour force ;  Unemployed Wife/Partner ;</t>
  </si>
  <si>
    <t>&gt; Victoria ;  Couple families with children under 15 ;  Husband/Partner not in the labour force ;  Wife/Partner not in the labour force ;</t>
  </si>
  <si>
    <t>&gt; Victoria ;  Couple families with children under 15 ;  Employed Wife/Partner ;</t>
  </si>
  <si>
    <t>&gt; Victoria ;  Couple families with children under 15 ;  Unemployed Wife/Partner ;</t>
  </si>
  <si>
    <t>&gt; Victoria ;  Couple families with children under 15 ;  Wife/Partner not in the labour force ;</t>
  </si>
  <si>
    <t>&gt; Victoria ;  One parent families with children under 15 ;</t>
  </si>
  <si>
    <t>&gt; Victoria ;  One parent families with children under 15 ;  Employed parent ;</t>
  </si>
  <si>
    <t>&gt; Victoria ;  One parent families with children under 15 ;  Unemployed parent ;</t>
  </si>
  <si>
    <t>&gt; Victoria ;  One parent families with children under 15 ;  Parent not in the labour force ;</t>
  </si>
  <si>
    <t>&gt; Victoria ;  One parent families with children under 15 - Single mother ;</t>
  </si>
  <si>
    <t>&gt; Victoria ;  One parent families with children under 15 - Single mother ;  Employed parent ;</t>
  </si>
  <si>
    <t>&gt; Victoria ;  One parent families with children under 15 - Single mother ;  Unemployed parent ;</t>
  </si>
  <si>
    <t>&gt; Victoria ;  One parent families with children under 15 - Single mother ;  Parent not in the labour force ;</t>
  </si>
  <si>
    <t>&gt; Victoria ;  One parent families with children under 15 - Single father ;</t>
  </si>
  <si>
    <t>&gt; Victoria ;  One parent families with children under 15 - Single father ;  Employed parent ;</t>
  </si>
  <si>
    <t>&gt; Victoria ;  One parent families with children under 15 - Single father ;  Unemployed parent ;</t>
  </si>
  <si>
    <t>&gt; Victoria ;  One parent families with children under 15 - Single father ;  Parent not in the labour force ;</t>
  </si>
  <si>
    <t>&gt; Victoria ;  Families with status not determined ;  Couple families with children under 15 ;  Husband/Partner not determined ;</t>
  </si>
  <si>
    <t>&gt; Victoria ;  Families with status not determined ;  Couple families with children under 15 ;  Wife/Partner not determined ;</t>
  </si>
  <si>
    <t>&gt; Victoria ;  Families with status not determined ;  Couple families with children under 15 ;  Either parent not determined ;</t>
  </si>
  <si>
    <t>&gt; Victoria ;  Families with status not determined ;  Couple families with children under 15 ;  Both parents not determined ;</t>
  </si>
  <si>
    <t>&gt; Victoria ;  Families with status not determined ;  One parent families with children under 15 ;</t>
  </si>
  <si>
    <t>&gt; Queensland ;  Couple families ;</t>
  </si>
  <si>
    <t>&gt; Queensland ;  Couple families ;  Both partners employed ;</t>
  </si>
  <si>
    <t>&gt; Queensland ;  Couple families ;  At least one partner employed ;</t>
  </si>
  <si>
    <t>&gt; Queensland ;  Couple families ;  Neither partner employed ;</t>
  </si>
  <si>
    <t>&gt; Queensland ;  Couple families ;  Employed Husband/Partner ;</t>
  </si>
  <si>
    <t>&gt; Queensland ;  Couple families ;  Employed Husband/Partner ;  Employed Wife/Partner ;</t>
  </si>
  <si>
    <t>&gt; Queensland ;  Couple families ;  Employed Husband/Partner ;  Unemployed Wife/Partner ;</t>
  </si>
  <si>
    <t>&gt; Queensland ;  Couple families ;  Employed Husband/Partner ;  Wife/Partner not in the labour force ;</t>
  </si>
  <si>
    <t>&gt; Queensland ;  Couple families ;  Unemployed Husband/Partner ;</t>
  </si>
  <si>
    <t>&gt; Queensland ;  Couple families ;  Unemployed Husband/Partner ;  Employed Wife/Partner ;</t>
  </si>
  <si>
    <t>&gt; Queensland ;  Couple families ;  Unemployed Husband/Partner ;  Unemployed Wife/Partner ;</t>
  </si>
  <si>
    <t>&gt; Queensland ;  Couple families ;  Unemployed Husband/Partner ;  Wife/Partner not in the labour force ;</t>
  </si>
  <si>
    <t>&gt; Queensland ;  Couple families ;  Husband/Partner not in the labour force ;</t>
  </si>
  <si>
    <t>&gt; Queensland ;  Couple families ;  Husband/Partner not in the labour force ;  Employed Wife/Partner ;</t>
  </si>
  <si>
    <t>&gt; Queensland ;  Couple families ;  Husband/Partner not in the labour force ;  Unemployed Wife/Partner ;</t>
  </si>
  <si>
    <t>&gt; Queensland ;  Couple families ;  Husband/Partner not in the labour force ;  Wife/Partner not in the labour force ;</t>
  </si>
  <si>
    <t>&gt; Queensland ;  Couple families ;  Employed Wife/Partner ;</t>
  </si>
  <si>
    <t>&gt; Queensland ;  Couple families ;  Unemployed Wife/Partner ;</t>
  </si>
  <si>
    <t>&gt; Queensland ;  Couple families ;  Wife/Partner not in the labour force ;</t>
  </si>
  <si>
    <t>&gt; Queensland ;  One parent families ;</t>
  </si>
  <si>
    <t>&gt; Queensland ;  One parent families ;  Employed parent ;</t>
  </si>
  <si>
    <t>&gt; Queensland ;  One parent families ;  Unemployed parent ;</t>
  </si>
  <si>
    <t>&gt; Queensland ;  One parent families ;  Parent not in the labour force ;</t>
  </si>
  <si>
    <t>&gt; Queensland ;  One parent families - Single mother ;</t>
  </si>
  <si>
    <t>&gt; Queensland ;  One parent families - Single mother ;  Employed parent ;</t>
  </si>
  <si>
    <t>&gt; Queensland ;  One parent families - Single mother ;  Unemployed parent ;</t>
  </si>
  <si>
    <t>&gt; Queensland ;  One parent families - Single mother ;  Parent not in the labour force ;</t>
  </si>
  <si>
    <t>&gt; Queensland ;  One parent families - Single father ;</t>
  </si>
  <si>
    <t>&gt; Queensland ;  One parent families - Single father ;  Employed parent ;</t>
  </si>
  <si>
    <t>&gt; Queensland ;  One parent families - Single father ;  Unemployed parent ;</t>
  </si>
  <si>
    <t>&gt; Queensland ;  One parent families - Single father ;  Parent not in the labour force ;</t>
  </si>
  <si>
    <t>&gt; Queensland ;  Other families ;</t>
  </si>
  <si>
    <t>&gt; Queensland ;  Other families ;  Employed family head ;</t>
  </si>
  <si>
    <t>&gt; Queensland ;  Other families ;  Unemployed family head ;</t>
  </si>
  <si>
    <t>&gt; Queensland ;  Other families ;  Family head not in the labour force ;</t>
  </si>
  <si>
    <t>&gt; Queensland ;  Families with status not determined ;  Couple families ;  Husband/Partner not determined ;</t>
  </si>
  <si>
    <t>&gt; Queensland ;  Families with status not determined ;  Couple families ;  Wife/Partner not determined ;</t>
  </si>
  <si>
    <t>&gt; Queensland ;  Families with status not determined ;  Couple families ;  Either parent not determined ;</t>
  </si>
  <si>
    <t>&gt; Queensland ;  Families with status not determined ;  Couple families ;  Both parents not determined ;</t>
  </si>
  <si>
    <t>&gt; Queensland ;  Families with status not determined ;  One parent families ;</t>
  </si>
  <si>
    <t>&gt; Queensland ;  Families with status not determined ;  Other families ;</t>
  </si>
  <si>
    <t>&gt; Queensland ;  Couple families with dependants ;</t>
  </si>
  <si>
    <t>&gt; Queensland ;  Couple families with dependants ;  Both partners employed ;</t>
  </si>
  <si>
    <t>&gt; Queensland ;  Couple families with dependants ;  At least one partner employed ;</t>
  </si>
  <si>
    <t>&gt; Queensland ;  Couple families with dependants ;  Neither partner employed ;</t>
  </si>
  <si>
    <t>&gt; Queensland ;  Couple families with dependants ;  Employed Husband/Partner ;</t>
  </si>
  <si>
    <t>&gt; Queensland ;  Couple families with dependants ;  Employed Husband/Partner ;  Employed Wife/Partner ;</t>
  </si>
  <si>
    <t>&gt; Queensland ;  Couple families with dependants ;  Employed Husband/Partner ;  Unemployed Wife/Partner ;</t>
  </si>
  <si>
    <t>&gt; Queensland ;  Couple families with dependants ;  Employed Husband/Partner ;  Wife/Partner not in the labour force ;</t>
  </si>
  <si>
    <t>&gt; Queensland ;  Couple families with dependants ;  Unemployed Husband/Partner ;</t>
  </si>
  <si>
    <t>&gt; Queensland ;  Couple families with dependants ;  Unemployed Husband/Partner ;  Employed Wife/Partner ;</t>
  </si>
  <si>
    <t>&gt; Queensland ;  Couple families with dependants ;  Unemployed Husband/Partner ;  Unemployed Wife/Partner ;</t>
  </si>
  <si>
    <t>&gt; Queensland ;  Couple families with dependants ;  Unemployed Husband/Partner ;  Wife/Partner not in the labour force ;</t>
  </si>
  <si>
    <t>&gt; Queensland ;  Couple families with dependants ;  Husband/Partner not in the labour force ;</t>
  </si>
  <si>
    <t>&gt; Queensland ;  Couple families with dependants ;  Husband/Partner not in the labour force ;  Employed Wife/Partner ;</t>
  </si>
  <si>
    <t>&gt; Queensland ;  Couple families with dependants ;  Husband/Partner not in the labour force ;  Unemployed Wife/Partner ;</t>
  </si>
  <si>
    <t>&gt; Queensland ;  Couple families with dependants ;  Husband/Partner not in the labour force ;  Wife/Partner not in the labour force ;</t>
  </si>
  <si>
    <t>&gt; Queensland ;  Couple families with dependants ;  Employed Wife/Partner ;</t>
  </si>
  <si>
    <t>&gt; Queensland ;  Couple families with dependants ;  Unemployed Wife/Partner ;</t>
  </si>
  <si>
    <t>&gt; Queensland ;  Couple families with dependants ;  Wife/Partner not in the labour force ;</t>
  </si>
  <si>
    <t>&gt; Queensland ;  One parent families with dependants ;</t>
  </si>
  <si>
    <t>&gt; Queensland ;  One parent families with dependants ;  Employed parent ;</t>
  </si>
  <si>
    <t>&gt; Queensland ;  One parent families with dependants ;  Unemployed parent ;</t>
  </si>
  <si>
    <t>&gt; Queensland ;  One parent families with dependants ;  Parent not in the labour force ;</t>
  </si>
  <si>
    <t>&gt; Queensland ;  One parent families with dependants - Single mother ;</t>
  </si>
  <si>
    <t>&gt; Queensland ;  One parent families with dependants - Single mother ;  Employed parent ;</t>
  </si>
  <si>
    <t>&gt; Queensland ;  One parent families with dependants - Single mother ;  Unemployed parent ;</t>
  </si>
  <si>
    <t>&gt; Queensland ;  One parent families with dependants - Single mother ;  Parent not in the labour force ;</t>
  </si>
  <si>
    <t>&gt; Queensland ;  One parent families with dependants - Single father ;</t>
  </si>
  <si>
    <t>&gt; Queensland ;  One parent families with dependants - Single father ;  Employed parent ;</t>
  </si>
  <si>
    <t>&gt; Queensland ;  One parent families with dependants - Single father ;  Unemployed parent ;</t>
  </si>
  <si>
    <t>&gt; Queensland ;  One parent families with dependants - Single father ;  Parent not in the labour force ;</t>
  </si>
  <si>
    <t>&gt; Queensland ;  Families with status not determined ;  Couple families with dependants ;  Husband/Partner not determined ;</t>
  </si>
  <si>
    <t>&gt; Queensland ;  Families with status not determined ;  Couple families with dependants ;  Wife/Partner not determined ;</t>
  </si>
  <si>
    <t>&gt; Queensland ;  Families with status not determined ;  Couple families with dependants ;  Either parent not determined ;</t>
  </si>
  <si>
    <t>&gt; Queensland ;  Families with status not determined ;  Couple families with dependants ;  Both parents not determined ;</t>
  </si>
  <si>
    <t>&gt; Queensland ;  Families with status not determined ;  One parent families with dependants ;</t>
  </si>
  <si>
    <t>&gt; Queensland ;  Couple families with children under 15 ;</t>
  </si>
  <si>
    <t>&gt; Queensland ;  Couple families with children under 15 ;  Both partners employed ;</t>
  </si>
  <si>
    <t>&gt; Queensland ;  Couple families with children under 15 ;  At least one partner employed ;</t>
  </si>
  <si>
    <t>&gt; Queensland ;  Couple families with children under 15 ;  Neither partner employed ;</t>
  </si>
  <si>
    <t>&gt; Queensland ;  Couple families with children under 15 ;  Employed Husband/Partner ;</t>
  </si>
  <si>
    <t>&gt; Queensland ;  Couple families with children under 15 ;  Employed Husband/Partner ;  Employed Wife/Partner ;</t>
  </si>
  <si>
    <t>&gt; Queensland ;  Couple families with children under 15 ;  Employed Husband/Partner ;  Unemployed Wife/Partner ;</t>
  </si>
  <si>
    <t>&gt; Queensland ;  Couple families with children under 15 ;  Employed Husband/Partner ;  Wife/Partner not in the labour force ;</t>
  </si>
  <si>
    <t>&gt; Queensland ;  Couple families with children under 15 ;  Unemployed Husband/Partner ;</t>
  </si>
  <si>
    <t>&gt; Queensland ;  Couple families with children under 15 ;  Unemployed Husband/Partner ;  Employed Wife/Partner ;</t>
  </si>
  <si>
    <t>&gt; Queensland ;  Couple families with children under 15 ;  Unemployed Husband/Partner ;  Unemployed Wife/Partner ;</t>
  </si>
  <si>
    <t>&gt; Queensland ;  Couple families with children under 15 ;  Unemployed Husband/Partner ;  Wife/Partner not in the labour force ;</t>
  </si>
  <si>
    <t>&gt; Queensland ;  Couple families with children under 15 ;  Husband/Partner not in the labour force ;</t>
  </si>
  <si>
    <t>&gt; Queensland ;  Couple families with children under 15 ;  Husband/Partner not in the labour force ;  Employed Wife/Partner ;</t>
  </si>
  <si>
    <t>&gt; Queensland ;  Couple families with children under 15 ;  Husband/Partner not in the labour force ;  Unemployed Wife/Partner ;</t>
  </si>
  <si>
    <t>&gt; Queensland ;  Couple families with children under 15 ;  Husband/Partner not in the labour force ;  Wife/Partner not in the labour force ;</t>
  </si>
  <si>
    <t>&gt; Queensland ;  Couple families with children under 15 ;  Employed Wife/Partner ;</t>
  </si>
  <si>
    <t>&gt; Queensland ;  Couple families with children under 15 ;  Unemployed Wife/Partner ;</t>
  </si>
  <si>
    <t>&gt; Queensland ;  Couple families with children under 15 ;  Wife/Partner not in the labour force ;</t>
  </si>
  <si>
    <t>&gt; Queensland ;  One parent families with children under 15 ;</t>
  </si>
  <si>
    <t>&gt; Queensland ;  One parent families with children under 15 ;  Employed parent ;</t>
  </si>
  <si>
    <t>&gt; Queensland ;  One parent families with children under 15 ;  Unemployed parent ;</t>
  </si>
  <si>
    <t>&gt; Queensland ;  One parent families with children under 15 ;  Parent not in the labour force ;</t>
  </si>
  <si>
    <t>&gt; Queensland ;  One parent families with children under 15 - Single mother ;</t>
  </si>
  <si>
    <t>&gt; Queensland ;  One parent families with children under 15 - Single mother ;  Employed parent ;</t>
  </si>
  <si>
    <t>&gt; Queensland ;  One parent families with children under 15 - Single mother ;  Unemployed parent ;</t>
  </si>
  <si>
    <t>&gt; Queensland ;  One parent families with children under 15 - Single mother ;  Parent not in the labour force ;</t>
  </si>
  <si>
    <t>&gt; Queensland ;  One parent families with children under 15 - Single father ;</t>
  </si>
  <si>
    <t>&gt; Queensland ;  One parent families with children under 15 - Single father ;  Employed parent ;</t>
  </si>
  <si>
    <t>&gt; Queensland ;  One parent families with children under 15 - Single father ;  Unemployed parent ;</t>
  </si>
  <si>
    <t>&gt; Queensland ;  One parent families with children under 15 - Single father ;  Parent not in the labour force ;</t>
  </si>
  <si>
    <t>&gt; Queensland ;  Families with status not determined ;  Couple families with children under 15 ;  Husband/Partner not determined ;</t>
  </si>
  <si>
    <t>&gt; Queensland ;  Families with status not determined ;  Couple families with children under 15 ;  Wife/Partner not determined ;</t>
  </si>
  <si>
    <t>&gt; Queensland ;  Families with status not determined ;  Couple families with children under 15 ;  Either parent not determined ;</t>
  </si>
  <si>
    <t>&gt; Queensland ;  Families with status not determined ;  Couple families with children under 15 ;  Both parents not determined ;</t>
  </si>
  <si>
    <t>&gt; Queensland ;  Families with status not determined ;  One parent families with children under 15 ;</t>
  </si>
  <si>
    <t>&gt; South Australia ;  Couple families ;</t>
  </si>
  <si>
    <t>&gt; South Australia ;  Couple families ;  Both partners employed ;</t>
  </si>
  <si>
    <t>&gt; South Australia ;  Couple families ;  At least one partner employed ;</t>
  </si>
  <si>
    <t>&gt; South Australia ;  Couple families ;  Neither partner employed ;</t>
  </si>
  <si>
    <t>&gt; South Australia ;  Couple families ;  Employed Husband/Partner ;</t>
  </si>
  <si>
    <t>&gt; South Australia ;  Couple families ;  Employed Husband/Partner ;  Employed Wife/Partner ;</t>
  </si>
  <si>
    <t>&gt; South Australia ;  Couple families ;  Employed Husband/Partner ;  Unemployed Wife/Partner ;</t>
  </si>
  <si>
    <t>&gt; South Australia ;  Couple families ;  Employed Husband/Partner ;  Wife/Partner not in the labour force ;</t>
  </si>
  <si>
    <t>&gt; South Australia ;  Couple families ;  Unemployed Husband/Partner ;</t>
  </si>
  <si>
    <t>&gt; South Australia ;  Couple families ;  Unemployed Husband/Partner ;  Employed Wife/Partner ;</t>
  </si>
  <si>
    <t>&gt; South Australia ;  Couple families ;  Unemployed Husband/Partner ;  Unemployed Wife/Partner ;</t>
  </si>
  <si>
    <t>&gt; South Australia ;  Couple families ;  Unemployed Husband/Partner ;  Wife/Partner not in the labour force ;</t>
  </si>
  <si>
    <t>&gt; South Australia ;  Couple families ;  Husband/Partner not in the labour force ;</t>
  </si>
  <si>
    <t>&gt; South Australia ;  Couple families ;  Husband/Partner not in the labour force ;  Employed Wife/Partner ;</t>
  </si>
  <si>
    <t>&gt; South Australia ;  Couple families ;  Husband/Partner not in the labour force ;  Unemployed Wife/Partner ;</t>
  </si>
  <si>
    <t>&gt; South Australia ;  Couple families ;  Husband/Partner not in the labour force ;  Wife/Partner not in the labour force ;</t>
  </si>
  <si>
    <t>&gt; South Australia ;  Couple families ;  Employed Wife/Partner ;</t>
  </si>
  <si>
    <t>&gt; South Australia ;  Couple families ;  Unemployed Wife/Partner ;</t>
  </si>
  <si>
    <t>&gt; South Australia ;  Couple families ;  Wife/Partner not in the labour force ;</t>
  </si>
  <si>
    <t>&gt; South Australia ;  One parent families ;</t>
  </si>
  <si>
    <t>&gt; South Australia ;  One parent families ;  Employed parent ;</t>
  </si>
  <si>
    <t>&gt; South Australia ;  One parent families ;  Unemployed parent ;</t>
  </si>
  <si>
    <t>&gt; South Australia ;  One parent families ;  Parent not in the labour force ;</t>
  </si>
  <si>
    <t>&gt; South Australia ;  One parent families - Single mother ;</t>
  </si>
  <si>
    <t>&gt; South Australia ;  One parent families - Single mother ;  Employed parent ;</t>
  </si>
  <si>
    <t>&gt; South Australia ;  One parent families - Single mother ;  Unemployed parent ;</t>
  </si>
  <si>
    <t>&gt; South Australia ;  One parent families - Single mother ;  Parent not in the labour force ;</t>
  </si>
  <si>
    <t>&gt; South Australia ;  One parent families - Single father ;</t>
  </si>
  <si>
    <t>&gt; South Australia ;  One parent families - Single father ;  Employed parent ;</t>
  </si>
  <si>
    <t>&gt; South Australia ;  One parent families - Single father ;  Unemployed parent ;</t>
  </si>
  <si>
    <t>&gt; South Australia ;  One parent families - Single father ;  Parent not in the labour force ;</t>
  </si>
  <si>
    <t>&gt; South Australia ;  Other families ;</t>
  </si>
  <si>
    <t>&gt; South Australia ;  Other families ;  Employed family head ;</t>
  </si>
  <si>
    <t>&gt; South Australia ;  Other families ;  Unemployed family head ;</t>
  </si>
  <si>
    <t>&gt; South Australia ;  Other families ;  Family head not in the labour force ;</t>
  </si>
  <si>
    <t>&gt; South Australia ;  Families with status not determined ;  Couple families ;  Husband/Partner not determined ;</t>
  </si>
  <si>
    <t>&gt; South Australia ;  Families with status not determined ;  Couple families ;  Wife/Partner not determined ;</t>
  </si>
  <si>
    <t>&gt; South Australia ;  Families with status not determined ;  Couple families ;  Either parent not determined ;</t>
  </si>
  <si>
    <t>&gt; South Australia ;  Families with status not determined ;  Couple families ;  Both parents not determined ;</t>
  </si>
  <si>
    <t>&gt; South Australia ;  Families with status not determined ;  One parent families ;</t>
  </si>
  <si>
    <t>&gt; South Australia ;  Families with status not determined ;  Other families ;</t>
  </si>
  <si>
    <t>&gt; South Australia ;  Couple families with dependants ;</t>
  </si>
  <si>
    <t>&gt; South Australia ;  Couple families with dependants ;  Both partners employed ;</t>
  </si>
  <si>
    <t>&gt; South Australia ;  Couple families with dependants ;  At least one partner employed ;</t>
  </si>
  <si>
    <t>&gt; South Australia ;  Couple families with dependants ;  Neither partner employed ;</t>
  </si>
  <si>
    <t>&gt; South Australia ;  Couple families with dependants ;  Employed Husband/Partner ;</t>
  </si>
  <si>
    <t>&gt; South Australia ;  Couple families with dependants ;  Employed Husband/Partner ;  Employed Wife/Partner ;</t>
  </si>
  <si>
    <t>&gt; South Australia ;  Couple families with dependants ;  Employed Husband/Partner ;  Unemployed Wife/Partner ;</t>
  </si>
  <si>
    <t>A129178178F</t>
  </si>
  <si>
    <t>A129178330L</t>
  </si>
  <si>
    <t>A129177942J</t>
  </si>
  <si>
    <t>A129178234L</t>
  </si>
  <si>
    <t>A129178238W</t>
  </si>
  <si>
    <t>A129178038C</t>
  </si>
  <si>
    <t>A129177946T</t>
  </si>
  <si>
    <t>A129178106V</t>
  </si>
  <si>
    <t>A129177998V</t>
  </si>
  <si>
    <t>A129178110K</t>
  </si>
  <si>
    <t>A129178042V</t>
  </si>
  <si>
    <t>A129178114V</t>
  </si>
  <si>
    <t>A129178182W</t>
  </si>
  <si>
    <t>A129178118C</t>
  </si>
  <si>
    <t>A129178046C</t>
  </si>
  <si>
    <t>A129178242L</t>
  </si>
  <si>
    <t>A129178186F</t>
  </si>
  <si>
    <t>A129178190W</t>
  </si>
  <si>
    <t>A129178334W</t>
  </si>
  <si>
    <t>A129177950J</t>
  </si>
  <si>
    <t>A129178122V</t>
  </si>
  <si>
    <t>A129178002A</t>
  </si>
  <si>
    <t>A129178194F</t>
  </si>
  <si>
    <t>A129178198R</t>
  </si>
  <si>
    <t>A129178050V</t>
  </si>
  <si>
    <t>A129177954T</t>
  </si>
  <si>
    <t>A129178338F</t>
  </si>
  <si>
    <t>A129178126C</t>
  </si>
  <si>
    <t>A129178246W</t>
  </si>
  <si>
    <t>A129178342W</t>
  </si>
  <si>
    <t>A129177958A</t>
  </si>
  <si>
    <t>A129178054C</t>
  </si>
  <si>
    <t>A129178202V</t>
  </si>
  <si>
    <t>A129178058L</t>
  </si>
  <si>
    <t>A129178294R</t>
  </si>
  <si>
    <t>A129177962T</t>
  </si>
  <si>
    <t>A129178298X</t>
  </si>
  <si>
    <t>A129178130V</t>
  </si>
  <si>
    <t>A129178006K</t>
  </si>
  <si>
    <t>A129178250L</t>
  </si>
  <si>
    <t>A129178346F</t>
  </si>
  <si>
    <t>A129178010A</t>
  </si>
  <si>
    <t>A129178134C</t>
  </si>
  <si>
    <t>A129178302C</t>
  </si>
  <si>
    <t>A129178306L</t>
  </si>
  <si>
    <t>A129178350W</t>
  </si>
  <si>
    <t>A129178354F</t>
  </si>
  <si>
    <t>A129177966A</t>
  </si>
  <si>
    <t>A129178014K</t>
  </si>
  <si>
    <t>A129178062C</t>
  </si>
  <si>
    <t>A129177970T</t>
  </si>
  <si>
    <t>A129178018V</t>
  </si>
  <si>
    <t>A129177974A</t>
  </si>
  <si>
    <t>A129178358R</t>
  </si>
  <si>
    <t>A129178362F</t>
  </si>
  <si>
    <t>A129178206C</t>
  </si>
  <si>
    <t>A129178254W</t>
  </si>
  <si>
    <t>A129177978K</t>
  </si>
  <si>
    <t>A129178066L</t>
  </si>
  <si>
    <t>A129178210V</t>
  </si>
  <si>
    <t>A129177982A</t>
  </si>
  <si>
    <t>A129178070C</t>
  </si>
  <si>
    <t>A129178214C</t>
  </si>
  <si>
    <t>A129178258F</t>
  </si>
  <si>
    <t>A129178262W</t>
  </si>
  <si>
    <t>A129177986K</t>
  </si>
  <si>
    <t>A129178138L</t>
  </si>
  <si>
    <t>A129178074L</t>
  </si>
  <si>
    <t>A129178142C</t>
  </si>
  <si>
    <t>A129178146L</t>
  </si>
  <si>
    <t>A129178022K</t>
  </si>
  <si>
    <t>A129178310C</t>
  </si>
  <si>
    <t>A129178078W</t>
  </si>
  <si>
    <t>A129178026V</t>
  </si>
  <si>
    <t>A129178082L</t>
  </si>
  <si>
    <t>A129178314L</t>
  </si>
  <si>
    <t>A129178086W</t>
  </si>
  <si>
    <t>A129178366R</t>
  </si>
  <si>
    <t>A129178318W</t>
  </si>
  <si>
    <t>A129178030K</t>
  </si>
  <si>
    <t>A129178090L</t>
  </si>
  <si>
    <t>A129178150C</t>
  </si>
  <si>
    <t>A129178034V</t>
  </si>
  <si>
    <t>A129178218L</t>
  </si>
  <si>
    <t>A129178370F</t>
  </si>
  <si>
    <t>A129178374R</t>
  </si>
  <si>
    <t>A129178266F</t>
  </si>
  <si>
    <t>A129178222C</t>
  </si>
  <si>
    <t>A129178378X</t>
  </si>
  <si>
    <t>A129180530W</t>
  </si>
  <si>
    <t>A129180414L</t>
  </si>
  <si>
    <t>A129180534F</t>
  </si>
  <si>
    <t>A129180538R</t>
  </si>
  <si>
    <t>A129180418W</t>
  </si>
  <si>
    <t>A129180422L</t>
  </si>
  <si>
    <t>A129180486X</t>
  </si>
  <si>
    <t>A129180354W</t>
  </si>
  <si>
    <t>A129180542F</t>
  </si>
  <si>
    <t>A129180490R</t>
  </si>
  <si>
    <t>A129180582X</t>
  </si>
  <si>
    <t>A129180358F</t>
  </si>
  <si>
    <t>A129180190L</t>
  </si>
  <si>
    <t>A129180250C</t>
  </si>
  <si>
    <t>A129180426W</t>
  </si>
  <si>
    <t>A129180254L</t>
  </si>
  <si>
    <t>A129180430L</t>
  </si>
  <si>
    <t>A129180434W</t>
  </si>
  <si>
    <t>A129180586J</t>
  </si>
  <si>
    <t>A129180194W</t>
  </si>
  <si>
    <t>A129180546R</t>
  </si>
  <si>
    <t>A129180550F</t>
  </si>
  <si>
    <t>A129180198F</t>
  </si>
  <si>
    <t>A129180362W</t>
  </si>
  <si>
    <t>A129180438F</t>
  </si>
  <si>
    <t>A129180590X</t>
  </si>
  <si>
    <t>A129180202K</t>
  </si>
  <si>
    <t>A129180494X</t>
  </si>
  <si>
    <t>A129180498J</t>
  </si>
  <si>
    <t>A129180298R</t>
  </si>
  <si>
    <t>A129180206V</t>
  </si>
  <si>
    <t>A129180366F</t>
  </si>
  <si>
    <t>A129180258W</t>
  </si>
  <si>
    <t>A129180370W</t>
  </si>
  <si>
    <t>A129180302V</t>
  </si>
  <si>
    <t>A129180374F</t>
  </si>
  <si>
    <t>A129180442W</t>
  </si>
  <si>
    <t>A129180378R</t>
  </si>
  <si>
    <t>A129180306C</t>
  </si>
  <si>
    <t>A129180502L</t>
  </si>
  <si>
    <t>A129180446F</t>
  </si>
  <si>
    <t>A129180450W</t>
  </si>
  <si>
    <t>A129180594J</t>
  </si>
  <si>
    <t>A129180210K</t>
  </si>
  <si>
    <t>A129180382F</t>
  </si>
  <si>
    <t>A129180262L</t>
  </si>
  <si>
    <t>A129180454F</t>
  </si>
  <si>
    <t>A129180458R</t>
  </si>
  <si>
    <t>A129180310V</t>
  </si>
  <si>
    <t>A129180214V</t>
  </si>
  <si>
    <t>A129180598T</t>
  </si>
  <si>
    <t>A129180386R</t>
  </si>
  <si>
    <t>A129180506W</t>
  </si>
  <si>
    <t>A129180602W</t>
  </si>
  <si>
    <t>A129180218C</t>
  </si>
  <si>
    <t>A129180314C</t>
  </si>
  <si>
    <t>A129180462F</t>
  </si>
  <si>
    <t>A129180318L</t>
  </si>
  <si>
    <t>A129180554R</t>
  </si>
  <si>
    <t>A129180222V</t>
  </si>
  <si>
    <t>A129180558X</t>
  </si>
  <si>
    <t>A129180390F</t>
  </si>
  <si>
    <t>A129180266W</t>
  </si>
  <si>
    <t>A129180510L</t>
  </si>
  <si>
    <t>A129180606F</t>
  </si>
  <si>
    <t>A129180270L</t>
  </si>
  <si>
    <t>A129180394R</t>
  </si>
  <si>
    <t>A129180562R</t>
  </si>
  <si>
    <t>A129180566X</t>
  </si>
  <si>
    <t>A129180610W</t>
  </si>
  <si>
    <t>A129180614F</t>
  </si>
  <si>
    <t>A129180226C</t>
  </si>
  <si>
    <t>A129180274W</t>
  </si>
  <si>
    <t>A129180322C</t>
  </si>
  <si>
    <t>A129180230V</t>
  </si>
  <si>
    <t>A129180278F</t>
  </si>
  <si>
    <t>A129180234C</t>
  </si>
  <si>
    <t>A129180618R</t>
  </si>
  <si>
    <t>A129180622F</t>
  </si>
  <si>
    <t>A129180466R</t>
  </si>
  <si>
    <t>A129180514W</t>
  </si>
  <si>
    <t>A129180238L</t>
  </si>
  <si>
    <t>A129180326L</t>
  </si>
  <si>
    <t>A129180470F</t>
  </si>
  <si>
    <t>A129180242C</t>
  </si>
  <si>
    <t>A129180330C</t>
  </si>
  <si>
    <t>A129180474R</t>
  </si>
  <si>
    <t>A129180518F</t>
  </si>
  <si>
    <t>A129180522W</t>
  </si>
  <si>
    <t>A129180246L</t>
  </si>
  <si>
    <t>A129180398X</t>
  </si>
  <si>
    <t>A129180334L</t>
  </si>
  <si>
    <t>A129180402C</t>
  </si>
  <si>
    <t>A129180406L</t>
  </si>
  <si>
    <t>A129180282W</t>
  </si>
  <si>
    <t>A129180570R</t>
  </si>
  <si>
    <t>A129180338W</t>
  </si>
  <si>
    <t>A129180286F</t>
  </si>
  <si>
    <t>A129180342L</t>
  </si>
  <si>
    <t>A129180574X</t>
  </si>
  <si>
    <t>A129180346W</t>
  </si>
  <si>
    <t>A129180626R</t>
  </si>
  <si>
    <t>A129180578J</t>
  </si>
  <si>
    <t>A129180290W</t>
  </si>
  <si>
    <t>A129180350L</t>
  </si>
  <si>
    <t>A129180410C</t>
  </si>
  <si>
    <t>A129180294F</t>
  </si>
  <si>
    <t>A129180478X</t>
  </si>
  <si>
    <t>A129180630F</t>
  </si>
  <si>
    <t>A129180634R</t>
  </si>
  <si>
    <t>A129180526F</t>
  </si>
  <si>
    <t>A129180482R</t>
  </si>
  <si>
    <t>A129180638X</t>
  </si>
  <si>
    <t>A129180982K</t>
  </si>
  <si>
    <t>A129180866A</t>
  </si>
  <si>
    <t>A129180986V</t>
  </si>
  <si>
    <t>A129180990K</t>
  </si>
  <si>
    <t>A129180870T</t>
  </si>
  <si>
    <t>A129180874A</t>
  </si>
  <si>
    <t>A129180938A</t>
  </si>
  <si>
    <t>A129180806X</t>
  </si>
  <si>
    <t>A129180994V</t>
  </si>
  <si>
    <t>A129180942T</t>
  </si>
  <si>
    <t>A129181034C</t>
  </si>
  <si>
    <t>A129180810R</t>
  </si>
  <si>
    <t>A129180642R</t>
  </si>
  <si>
    <t>A129180702F</t>
  </si>
  <si>
    <t>A129180878K</t>
  </si>
  <si>
    <t>A129180706R</t>
  </si>
  <si>
    <t>A129180882A</t>
  </si>
  <si>
    <t>A129180886K</t>
  </si>
  <si>
    <t>A129181038L</t>
  </si>
  <si>
    <t>A129180646X</t>
  </si>
  <si>
    <t>A129180998C</t>
  </si>
  <si>
    <t>A129181002K</t>
  </si>
  <si>
    <t>A129180650R</t>
  </si>
  <si>
    <t>A129180814X</t>
  </si>
  <si>
    <t>A129180890A</t>
  </si>
  <si>
    <t>A129181042C</t>
  </si>
  <si>
    <t>A129180654X</t>
  </si>
  <si>
    <t>A129180946A</t>
  </si>
  <si>
    <t>A129180950T</t>
  </si>
  <si>
    <t>A129180750X</t>
  </si>
  <si>
    <t>A129180658J</t>
  </si>
  <si>
    <t>A129180818J</t>
  </si>
  <si>
    <t>A129180710F</t>
  </si>
  <si>
    <t>A129180822X</t>
  </si>
  <si>
    <t>A129180754J</t>
  </si>
  <si>
    <t>A129180826J</t>
  </si>
  <si>
    <t>A129180894K</t>
  </si>
  <si>
    <t>A129180830X</t>
  </si>
  <si>
    <t>A129180758T</t>
  </si>
  <si>
    <t>A129180954A</t>
  </si>
  <si>
    <t>A129180898V</t>
  </si>
  <si>
    <t>A129180902X</t>
  </si>
  <si>
    <t>A129181046L</t>
  </si>
  <si>
    <t>A129180662X</t>
  </si>
  <si>
    <t>A129180834J</t>
  </si>
  <si>
    <t>A129180714R</t>
  </si>
  <si>
    <t>A129180906J</t>
  </si>
  <si>
    <t>A129180910X</t>
  </si>
  <si>
    <t>&gt; South Australia ;  Couple families with dependants ;  Employed Husband/Partner ;  Wife/Partner not in the labour force ;</t>
  </si>
  <si>
    <t>&gt; South Australia ;  Couple families with dependants ;  Unemployed Husband/Partner ;</t>
  </si>
  <si>
    <t>&gt; South Australia ;  Couple families with dependants ;  Unemployed Husband/Partner ;  Employed Wife/Partner ;</t>
  </si>
  <si>
    <t>&gt; South Australia ;  Couple families with dependants ;  Unemployed Husband/Partner ;  Unemployed Wife/Partner ;</t>
  </si>
  <si>
    <t>&gt; South Australia ;  Couple families with dependants ;  Unemployed Husband/Partner ;  Wife/Partner not in the labour force ;</t>
  </si>
  <si>
    <t>&gt; South Australia ;  Couple families with dependants ;  Husband/Partner not in the labour force ;</t>
  </si>
  <si>
    <t>&gt; South Australia ;  Couple families with dependants ;  Husband/Partner not in the labour force ;  Employed Wife/Partner ;</t>
  </si>
  <si>
    <t>&gt; South Australia ;  Couple families with dependants ;  Husband/Partner not in the labour force ;  Unemployed Wife/Partner ;</t>
  </si>
  <si>
    <t>&gt; South Australia ;  Couple families with dependants ;  Husband/Partner not in the labour force ;  Wife/Partner not in the labour force ;</t>
  </si>
  <si>
    <t>&gt; South Australia ;  Couple families with dependants ;  Employed Wife/Partner ;</t>
  </si>
  <si>
    <t>&gt; South Australia ;  Couple families with dependants ;  Unemployed Wife/Partner ;</t>
  </si>
  <si>
    <t>&gt; South Australia ;  Couple families with dependants ;  Wife/Partner not in the labour force ;</t>
  </si>
  <si>
    <t>&gt; South Australia ;  One parent families with dependants ;</t>
  </si>
  <si>
    <t>&gt; South Australia ;  One parent families with dependants ;  Employed parent ;</t>
  </si>
  <si>
    <t>&gt; South Australia ;  One parent families with dependants ;  Unemployed parent ;</t>
  </si>
  <si>
    <t>&gt; South Australia ;  One parent families with dependants ;  Parent not in the labour force ;</t>
  </si>
  <si>
    <t>&gt; South Australia ;  One parent families with dependants - Single mother ;</t>
  </si>
  <si>
    <t>&gt; South Australia ;  One parent families with dependants - Single mother ;  Employed parent ;</t>
  </si>
  <si>
    <t>&gt; South Australia ;  One parent families with dependants - Single mother ;  Unemployed parent ;</t>
  </si>
  <si>
    <t>&gt; South Australia ;  One parent families with dependants - Single mother ;  Parent not in the labour force ;</t>
  </si>
  <si>
    <t>&gt; South Australia ;  One parent families with dependants - Single father ;</t>
  </si>
  <si>
    <t>&gt; South Australia ;  One parent families with dependants - Single father ;  Employed parent ;</t>
  </si>
  <si>
    <t>&gt; South Australia ;  One parent families with dependants - Single father ;  Unemployed parent ;</t>
  </si>
  <si>
    <t>&gt; South Australia ;  One parent families with dependants - Single father ;  Parent not in the labour force ;</t>
  </si>
  <si>
    <t>&gt; South Australia ;  Families with status not determined ;  Couple families with dependants ;  Husband/Partner not determined ;</t>
  </si>
  <si>
    <t>&gt; South Australia ;  Families with status not determined ;  Couple families with dependants ;  Wife/Partner not determined ;</t>
  </si>
  <si>
    <t>&gt; South Australia ;  Families with status not determined ;  Couple families with dependants ;  Either parent not determined ;</t>
  </si>
  <si>
    <t>&gt; South Australia ;  Families with status not determined ;  Couple families with dependants ;  Both parents not determined ;</t>
  </si>
  <si>
    <t>&gt; South Australia ;  Families with status not determined ;  One parent families with dependants ;</t>
  </si>
  <si>
    <t>&gt; South Australia ;  Couple families with children under 15 ;</t>
  </si>
  <si>
    <t>&gt; South Australia ;  Couple families with children under 15 ;  Both partners employed ;</t>
  </si>
  <si>
    <t>&gt; South Australia ;  Couple families with children under 15 ;  At least one partner employed ;</t>
  </si>
  <si>
    <t>&gt; South Australia ;  Couple families with children under 15 ;  Neither partner employed ;</t>
  </si>
  <si>
    <t>&gt; South Australia ;  Couple families with children under 15 ;  Employed Husband/Partner ;</t>
  </si>
  <si>
    <t>&gt; South Australia ;  Couple families with children under 15 ;  Employed Husband/Partner ;  Employed Wife/Partner ;</t>
  </si>
  <si>
    <t>&gt; South Australia ;  Couple families with children under 15 ;  Employed Husband/Partner ;  Unemployed Wife/Partner ;</t>
  </si>
  <si>
    <t>&gt; South Australia ;  Couple families with children under 15 ;  Employed Husband/Partner ;  Wife/Partner not in the labour force ;</t>
  </si>
  <si>
    <t>&gt; South Australia ;  Couple families with children under 15 ;  Unemployed Husband/Partner ;</t>
  </si>
  <si>
    <t>&gt; South Australia ;  Couple families with children under 15 ;  Unemployed Husband/Partner ;  Employed Wife/Partner ;</t>
  </si>
  <si>
    <t>&gt; South Australia ;  Couple families with children under 15 ;  Unemployed Husband/Partner ;  Unemployed Wife/Partner ;</t>
  </si>
  <si>
    <t>&gt; South Australia ;  Couple families with children under 15 ;  Unemployed Husband/Partner ;  Wife/Partner not in the labour force ;</t>
  </si>
  <si>
    <t>&gt; South Australia ;  Couple families with children under 15 ;  Husband/Partner not in the labour force ;</t>
  </si>
  <si>
    <t>&gt; South Australia ;  Couple families with children under 15 ;  Husband/Partner not in the labour force ;  Employed Wife/Partner ;</t>
  </si>
  <si>
    <t>&gt; South Australia ;  Couple families with children under 15 ;  Husband/Partner not in the labour force ;  Unemployed Wife/Partner ;</t>
  </si>
  <si>
    <t>&gt; South Australia ;  Couple families with children under 15 ;  Husband/Partner not in the labour force ;  Wife/Partner not in the labour force ;</t>
  </si>
  <si>
    <t>&gt; South Australia ;  Couple families with children under 15 ;  Employed Wife/Partner ;</t>
  </si>
  <si>
    <t>&gt; South Australia ;  Couple families with children under 15 ;  Unemployed Wife/Partner ;</t>
  </si>
  <si>
    <t>&gt; South Australia ;  Couple families with children under 15 ;  Wife/Partner not in the labour force ;</t>
  </si>
  <si>
    <t>&gt; South Australia ;  One parent families with children under 15 ;</t>
  </si>
  <si>
    <t>&gt; South Australia ;  One parent families with children under 15 ;  Employed parent ;</t>
  </si>
  <si>
    <t>&gt; South Australia ;  One parent families with children under 15 ;  Unemployed parent ;</t>
  </si>
  <si>
    <t>&gt; South Australia ;  One parent families with children under 15 ;  Parent not in the labour force ;</t>
  </si>
  <si>
    <t>&gt; South Australia ;  One parent families with children under 15 - Single mother ;</t>
  </si>
  <si>
    <t>&gt; South Australia ;  One parent families with children under 15 - Single mother ;  Employed parent ;</t>
  </si>
  <si>
    <t>&gt; South Australia ;  One parent families with children under 15 - Single mother ;  Unemployed parent ;</t>
  </si>
  <si>
    <t>&gt; South Australia ;  One parent families with children under 15 - Single mother ;  Parent not in the labour force ;</t>
  </si>
  <si>
    <t>&gt; South Australia ;  One parent families with children under 15 - Single father ;</t>
  </si>
  <si>
    <t>&gt; South Australia ;  One parent families with children under 15 - Single father ;  Employed parent ;</t>
  </si>
  <si>
    <t>&gt; South Australia ;  One parent families with children under 15 - Single father ;  Unemployed parent ;</t>
  </si>
  <si>
    <t>&gt; South Australia ;  One parent families with children under 15 - Single father ;  Parent not in the labour force ;</t>
  </si>
  <si>
    <t>&gt; South Australia ;  Families with status not determined ;  Couple families with children under 15 ;  Husband/Partner not determined ;</t>
  </si>
  <si>
    <t>&gt; South Australia ;  Families with status not determined ;  Couple families with children under 15 ;  Wife/Partner not determined ;</t>
  </si>
  <si>
    <t>&gt; South Australia ;  Families with status not determined ;  Couple families with children under 15 ;  Either parent not determined ;</t>
  </si>
  <si>
    <t>&gt; South Australia ;  Families with status not determined ;  Couple families with children under 15 ;  Both parents not determined ;</t>
  </si>
  <si>
    <t>&gt; South Australia ;  Families with status not determined ;  One parent families with children under 15 ;</t>
  </si>
  <si>
    <t>&gt; Western Australia ;  Couple families ;</t>
  </si>
  <si>
    <t>&gt; Western Australia ;  Couple families ;  Both partners employed ;</t>
  </si>
  <si>
    <t>&gt; Western Australia ;  Couple families ;  At least one partner employed ;</t>
  </si>
  <si>
    <t>&gt; Western Australia ;  Couple families ;  Neither partner employed ;</t>
  </si>
  <si>
    <t>&gt; Western Australia ;  Couple families ;  Employed Husband/Partner ;</t>
  </si>
  <si>
    <t>&gt; Western Australia ;  Couple families ;  Employed Husband/Partner ;  Employed Wife/Partner ;</t>
  </si>
  <si>
    <t>&gt; Western Australia ;  Couple families ;  Employed Husband/Partner ;  Unemployed Wife/Partner ;</t>
  </si>
  <si>
    <t>&gt; Western Australia ;  Couple families ;  Employed Husband/Partner ;  Wife/Partner not in the labour force ;</t>
  </si>
  <si>
    <t>&gt; Western Australia ;  Couple families ;  Unemployed Husband/Partner ;</t>
  </si>
  <si>
    <t>&gt; Western Australia ;  Couple families ;  Unemployed Husband/Partner ;  Employed Wife/Partner ;</t>
  </si>
  <si>
    <t>&gt; Western Australia ;  Couple families ;  Unemployed Husband/Partner ;  Unemployed Wife/Partner ;</t>
  </si>
  <si>
    <t>&gt; Western Australia ;  Couple families ;  Unemployed Husband/Partner ;  Wife/Partner not in the labour force ;</t>
  </si>
  <si>
    <t>&gt; Western Australia ;  Couple families ;  Husband/Partner not in the labour force ;</t>
  </si>
  <si>
    <t>&gt; Western Australia ;  Couple families ;  Husband/Partner not in the labour force ;  Employed Wife/Partner ;</t>
  </si>
  <si>
    <t>&gt; Western Australia ;  Couple families ;  Husband/Partner not in the labour force ;  Unemployed Wife/Partner ;</t>
  </si>
  <si>
    <t>&gt; Western Australia ;  Couple families ;  Husband/Partner not in the labour force ;  Wife/Partner not in the labour force ;</t>
  </si>
  <si>
    <t>&gt; Western Australia ;  Couple families ;  Employed Wife/Partner ;</t>
  </si>
  <si>
    <t>&gt; Western Australia ;  Couple families ;  Unemployed Wife/Partner ;</t>
  </si>
  <si>
    <t>&gt; Western Australia ;  Couple families ;  Wife/Partner not in the labour force ;</t>
  </si>
  <si>
    <t>&gt; Western Australia ;  One parent families ;</t>
  </si>
  <si>
    <t>&gt; Western Australia ;  One parent families ;  Employed parent ;</t>
  </si>
  <si>
    <t>&gt; Western Australia ;  One parent families ;  Unemployed parent ;</t>
  </si>
  <si>
    <t>&gt; Western Australia ;  One parent families ;  Parent not in the labour force ;</t>
  </si>
  <si>
    <t>&gt; Western Australia ;  One parent families - Single mother ;</t>
  </si>
  <si>
    <t>&gt; Western Australia ;  One parent families - Single mother ;  Employed parent ;</t>
  </si>
  <si>
    <t>&gt; Western Australia ;  One parent families - Single mother ;  Unemployed parent ;</t>
  </si>
  <si>
    <t>&gt; Western Australia ;  One parent families - Single mother ;  Parent not in the labour force ;</t>
  </si>
  <si>
    <t>&gt; Western Australia ;  One parent families - Single father ;</t>
  </si>
  <si>
    <t>&gt; Western Australia ;  One parent families - Single father ;  Employed parent ;</t>
  </si>
  <si>
    <t>&gt; Western Australia ;  One parent families - Single father ;  Unemployed parent ;</t>
  </si>
  <si>
    <t>&gt; Western Australia ;  One parent families - Single father ;  Parent not in the labour force ;</t>
  </si>
  <si>
    <t>&gt; Western Australia ;  Other families ;</t>
  </si>
  <si>
    <t>&gt; Western Australia ;  Other families ;  Employed family head ;</t>
  </si>
  <si>
    <t>&gt; Western Australia ;  Other families ;  Unemployed family head ;</t>
  </si>
  <si>
    <t>&gt; Western Australia ;  Other families ;  Family head not in the labour force ;</t>
  </si>
  <si>
    <t>&gt; Western Australia ;  Families with status not determined ;  Couple families ;  Husband/Partner not determined ;</t>
  </si>
  <si>
    <t>&gt; Western Australia ;  Families with status not determined ;  Couple families ;  Wife/Partner not determined ;</t>
  </si>
  <si>
    <t>&gt; Western Australia ;  Families with status not determined ;  Couple families ;  Either parent not determined ;</t>
  </si>
  <si>
    <t>&gt; Western Australia ;  Families with status not determined ;  Couple families ;  Both parents not determined ;</t>
  </si>
  <si>
    <t>&gt; Western Australia ;  Families with status not determined ;  One parent families ;</t>
  </si>
  <si>
    <t>&gt; Western Australia ;  Families with status not determined ;  Other families ;</t>
  </si>
  <si>
    <t>&gt; Western Australia ;  Couple families with dependants ;</t>
  </si>
  <si>
    <t>&gt; Western Australia ;  Couple families with dependants ;  Both partners employed ;</t>
  </si>
  <si>
    <t>&gt; Western Australia ;  Couple families with dependants ;  At least one partner employed ;</t>
  </si>
  <si>
    <t>&gt; Western Australia ;  Couple families with dependants ;  Neither partner employed ;</t>
  </si>
  <si>
    <t>&gt; Western Australia ;  Couple families with dependants ;  Employed Husband/Partner ;</t>
  </si>
  <si>
    <t>&gt; Western Australia ;  Couple families with dependants ;  Employed Husband/Partner ;  Employed Wife/Partner ;</t>
  </si>
  <si>
    <t>&gt; Western Australia ;  Couple families with dependants ;  Employed Husband/Partner ;  Unemployed Wife/Partner ;</t>
  </si>
  <si>
    <t>&gt; Western Australia ;  Couple families with dependants ;  Employed Husband/Partner ;  Wife/Partner not in the labour force ;</t>
  </si>
  <si>
    <t>&gt; Western Australia ;  Couple families with dependants ;  Unemployed Husband/Partner ;</t>
  </si>
  <si>
    <t>&gt; Western Australia ;  Couple families with dependants ;  Unemployed Husband/Partner ;  Employed Wife/Partner ;</t>
  </si>
  <si>
    <t>&gt; Western Australia ;  Couple families with dependants ;  Unemployed Husband/Partner ;  Unemployed Wife/Partner ;</t>
  </si>
  <si>
    <t>&gt; Western Australia ;  Couple families with dependants ;  Unemployed Husband/Partner ;  Wife/Partner not in the labour force ;</t>
  </si>
  <si>
    <t>&gt; Western Australia ;  Couple families with dependants ;  Husband/Partner not in the labour force ;</t>
  </si>
  <si>
    <t>&gt; Western Australia ;  Couple families with dependants ;  Husband/Partner not in the labour force ;  Employed Wife/Partner ;</t>
  </si>
  <si>
    <t>&gt; Western Australia ;  Couple families with dependants ;  Husband/Partner not in the labour force ;  Unemployed Wife/Partner ;</t>
  </si>
  <si>
    <t>&gt; Western Australia ;  Couple families with dependants ;  Husband/Partner not in the labour force ;  Wife/Partner not in the labour force ;</t>
  </si>
  <si>
    <t>&gt; Western Australia ;  Couple families with dependants ;  Employed Wife/Partner ;</t>
  </si>
  <si>
    <t>&gt; Western Australia ;  Couple families with dependants ;  Unemployed Wife/Partner ;</t>
  </si>
  <si>
    <t>&gt; Western Australia ;  Couple families with dependants ;  Wife/Partner not in the labour force ;</t>
  </si>
  <si>
    <t>&gt; Western Australia ;  One parent families with dependants ;</t>
  </si>
  <si>
    <t>&gt; Western Australia ;  One parent families with dependants ;  Employed parent ;</t>
  </si>
  <si>
    <t>&gt; Western Australia ;  One parent families with dependants ;  Unemployed parent ;</t>
  </si>
  <si>
    <t>&gt; Western Australia ;  One parent families with dependants ;  Parent not in the labour force ;</t>
  </si>
  <si>
    <t>&gt; Western Australia ;  One parent families with dependants - Single mother ;</t>
  </si>
  <si>
    <t>&gt; Western Australia ;  One parent families with dependants - Single mother ;  Employed parent ;</t>
  </si>
  <si>
    <t>&gt; Western Australia ;  One parent families with dependants - Single mother ;  Unemployed parent ;</t>
  </si>
  <si>
    <t>&gt; Western Australia ;  One parent families with dependants - Single mother ;  Parent not in the labour force ;</t>
  </si>
  <si>
    <t>&gt; Western Australia ;  One parent families with dependants - Single father ;</t>
  </si>
  <si>
    <t>&gt; Western Australia ;  One parent families with dependants - Single father ;  Employed parent ;</t>
  </si>
  <si>
    <t>&gt; Western Australia ;  One parent families with dependants - Single father ;  Unemployed parent ;</t>
  </si>
  <si>
    <t>&gt; Western Australia ;  One parent families with dependants - Single father ;  Parent not in the labour force ;</t>
  </si>
  <si>
    <t>&gt; Western Australia ;  Families with status not determined ;  Couple families with dependants ;  Husband/Partner not determined ;</t>
  </si>
  <si>
    <t>&gt; Western Australia ;  Families with status not determined ;  Couple families with dependants ;  Wife/Partner not determined ;</t>
  </si>
  <si>
    <t>&gt; Western Australia ;  Families with status not determined ;  Couple families with dependants ;  Either parent not determined ;</t>
  </si>
  <si>
    <t>&gt; Western Australia ;  Families with status not determined ;  Couple families with dependants ;  Both parents not determined ;</t>
  </si>
  <si>
    <t>&gt; Western Australia ;  Families with status not determined ;  One parent families with dependants ;</t>
  </si>
  <si>
    <t>&gt; Western Australia ;  Couple families with children under 15 ;</t>
  </si>
  <si>
    <t>&gt; Western Australia ;  Couple families with children under 15 ;  Both partners employed ;</t>
  </si>
  <si>
    <t>&gt; Western Australia ;  Couple families with children under 15 ;  At least one partner employed ;</t>
  </si>
  <si>
    <t>&gt; Western Australia ;  Couple families with children under 15 ;  Neither partner employed ;</t>
  </si>
  <si>
    <t>&gt; Western Australia ;  Couple families with children under 15 ;  Employed Husband/Partner ;</t>
  </si>
  <si>
    <t>&gt; Western Australia ;  Couple families with children under 15 ;  Employed Husband/Partner ;  Employed Wife/Partner ;</t>
  </si>
  <si>
    <t>&gt; Western Australia ;  Couple families with children under 15 ;  Employed Husband/Partner ;  Unemployed Wife/Partner ;</t>
  </si>
  <si>
    <t>&gt; Western Australia ;  Couple families with children under 15 ;  Employed Husband/Partner ;  Wife/Partner not in the labour force ;</t>
  </si>
  <si>
    <t>&gt; Western Australia ;  Couple families with children under 15 ;  Unemployed Husband/Partner ;</t>
  </si>
  <si>
    <t>&gt; Western Australia ;  Couple families with children under 15 ;  Unemployed Husband/Partner ;  Employed Wife/Partner ;</t>
  </si>
  <si>
    <t>&gt; Western Australia ;  Couple families with children under 15 ;  Unemployed Husband/Partner ;  Unemployed Wife/Partner ;</t>
  </si>
  <si>
    <t>&gt; Western Australia ;  Couple families with children under 15 ;  Unemployed Husband/Partner ;  Wife/Partner not in the labour force ;</t>
  </si>
  <si>
    <t>&gt; Western Australia ;  Couple families with children under 15 ;  Husband/Partner not in the labour force ;</t>
  </si>
  <si>
    <t>&gt; Western Australia ;  Couple families with children under 15 ;  Husband/Partner not in the labour force ;  Employed Wife/Partner ;</t>
  </si>
  <si>
    <t>&gt; Western Australia ;  Couple families with children under 15 ;  Husband/Partner not in the labour force ;  Unemployed Wife/Partner ;</t>
  </si>
  <si>
    <t>&gt; Western Australia ;  Couple families with children under 15 ;  Husband/Partner not in the labour force ;  Wife/Partner not in the labour force ;</t>
  </si>
  <si>
    <t>&gt; Western Australia ;  Couple families with children under 15 ;  Employed Wife/Partner ;</t>
  </si>
  <si>
    <t>&gt; Western Australia ;  Couple families with children under 15 ;  Unemployed Wife/Partner ;</t>
  </si>
  <si>
    <t>&gt; Western Australia ;  Couple families with children under 15 ;  Wife/Partner not in the labour force ;</t>
  </si>
  <si>
    <t>&gt; Western Australia ;  One parent families with children under 15 ;</t>
  </si>
  <si>
    <t>&gt; Western Australia ;  One parent families with children under 15 ;  Employed parent ;</t>
  </si>
  <si>
    <t>&gt; Western Australia ;  One parent families with children under 15 ;  Unemployed parent ;</t>
  </si>
  <si>
    <t>&gt; Western Australia ;  One parent families with children under 15 ;  Parent not in the labour force ;</t>
  </si>
  <si>
    <t>&gt; Western Australia ;  One parent families with children under 15 - Single mother ;</t>
  </si>
  <si>
    <t>&gt; Western Australia ;  One parent families with children under 15 - Single mother ;  Employed parent ;</t>
  </si>
  <si>
    <t>&gt; Western Australia ;  One parent families with children under 15 - Single mother ;  Unemployed parent ;</t>
  </si>
  <si>
    <t>&gt; Western Australia ;  One parent families with children under 15 - Single mother ;  Parent not in the labour force ;</t>
  </si>
  <si>
    <t>&gt; Western Australia ;  One parent families with children under 15 - Single father ;</t>
  </si>
  <si>
    <t>&gt; Western Australia ;  One parent families with children under 15 - Single father ;  Employed parent ;</t>
  </si>
  <si>
    <t>&gt; Western Australia ;  One parent families with children under 15 - Single father ;  Unemployed parent ;</t>
  </si>
  <si>
    <t>&gt; Western Australia ;  One parent families with children under 15 - Single father ;  Parent not in the labour force ;</t>
  </si>
  <si>
    <t>&gt; Western Australia ;  Families with status not determined ;  Couple families with children under 15 ;  Husband/Partner not determined ;</t>
  </si>
  <si>
    <t>&gt; Western Australia ;  Families with status not determined ;  Couple families with children under 15 ;  Wife/Partner not determined ;</t>
  </si>
  <si>
    <t>&gt; Western Australia ;  Families with status not determined ;  Couple families with children under 15 ;  Either parent not determined ;</t>
  </si>
  <si>
    <t>&gt; Western Australia ;  Families with status not determined ;  Couple families with children under 15 ;  Both parents not determined ;</t>
  </si>
  <si>
    <t>&gt; Western Australia ;  Families with status not determined ;  One parent families with children under 15 ;</t>
  </si>
  <si>
    <t>&gt; Tasmania ;  Couple families ;</t>
  </si>
  <si>
    <t>&gt; Tasmania ;  Couple families ;  Both partners employed ;</t>
  </si>
  <si>
    <t>&gt; Tasmania ;  Couple families ;  At least one partner employed ;</t>
  </si>
  <si>
    <t>&gt; Tasmania ;  Couple families ;  Neither partner employed ;</t>
  </si>
  <si>
    <t>&gt; Tasmania ;  Couple families ;  Employed Husband/Partner ;</t>
  </si>
  <si>
    <t>&gt; Tasmania ;  Couple families ;  Employed Husband/Partner ;  Employed Wife/Partner ;</t>
  </si>
  <si>
    <t>&gt; Tasmania ;  Couple families ;  Employed Husband/Partner ;  Unemployed Wife/Partner ;</t>
  </si>
  <si>
    <t>&gt; Tasmania ;  Couple families ;  Employed Husband/Partner ;  Wife/Partner not in the labour force ;</t>
  </si>
  <si>
    <t>&gt; Tasmania ;  Couple families ;  Unemployed Husband/Partner ;</t>
  </si>
  <si>
    <t>&gt; Tasmania ;  Couple families ;  Unemployed Husband/Partner ;  Employed Wife/Partner ;</t>
  </si>
  <si>
    <t>&gt; Tasmania ;  Couple families ;  Unemployed Husband/Partner ;  Unemployed Wife/Partner ;</t>
  </si>
  <si>
    <t>&gt; Tasmania ;  Couple families ;  Unemployed Husband/Partner ;  Wife/Partner not in the labour force ;</t>
  </si>
  <si>
    <t>&gt; Tasmania ;  Couple families ;  Husband/Partner not in the labour force ;</t>
  </si>
  <si>
    <t>&gt; Tasmania ;  Couple families ;  Husband/Partner not in the labour force ;  Employed Wife/Partner ;</t>
  </si>
  <si>
    <t>&gt; Tasmania ;  Couple families ;  Husband/Partner not in the labour force ;  Unemployed Wife/Partner ;</t>
  </si>
  <si>
    <t>&gt; Tasmania ;  Couple families ;  Husband/Partner not in the labour force ;  Wife/Partner not in the labour force ;</t>
  </si>
  <si>
    <t>&gt; Tasmania ;  Couple families ;  Employed Wife/Partner ;</t>
  </si>
  <si>
    <t>&gt; Tasmania ;  Couple families ;  Unemployed Wife/Partner ;</t>
  </si>
  <si>
    <t>&gt; Tasmania ;  Couple families ;  Wife/Partner not in the labour force ;</t>
  </si>
  <si>
    <t>&gt; Tasmania ;  One parent families ;</t>
  </si>
  <si>
    <t>&gt; Tasmania ;  One parent families ;  Employed parent ;</t>
  </si>
  <si>
    <t>&gt; Tasmania ;  One parent families ;  Unemployed parent ;</t>
  </si>
  <si>
    <t>&gt; Tasmania ;  One parent families ;  Parent not in the labour force ;</t>
  </si>
  <si>
    <t>&gt; Tasmania ;  One parent families - Single mother ;</t>
  </si>
  <si>
    <t>&gt; Tasmania ;  One parent families - Single mother ;  Employed parent ;</t>
  </si>
  <si>
    <t>&gt; Tasmania ;  One parent families - Single mother ;  Unemployed parent ;</t>
  </si>
  <si>
    <t>&gt; Tasmania ;  One parent families - Single mother ;  Parent not in the labour force ;</t>
  </si>
  <si>
    <t>&gt; Tasmania ;  One parent families - Single father ;</t>
  </si>
  <si>
    <t>&gt; Tasmania ;  One parent families - Single father ;  Employed parent ;</t>
  </si>
  <si>
    <t>&gt; Tasmania ;  One parent families - Single father ;  Unemployed parent ;</t>
  </si>
  <si>
    <t>&gt; Tasmania ;  One parent families - Single father ;  Parent not in the labour force ;</t>
  </si>
  <si>
    <t>&gt; Tasmania ;  Other families ;</t>
  </si>
  <si>
    <t>&gt; Tasmania ;  Other families ;  Employed family head ;</t>
  </si>
  <si>
    <t>&gt; Tasmania ;  Other families ;  Unemployed family head ;</t>
  </si>
  <si>
    <t>&gt; Tasmania ;  Other families ;  Family head not in the labour force ;</t>
  </si>
  <si>
    <t>&gt; Tasmania ;  Families with status not determined ;  Couple families ;  Husband/Partner not determined ;</t>
  </si>
  <si>
    <t>&gt; Tasmania ;  Families with status not determined ;  Couple families ;  Wife/Partner not determined ;</t>
  </si>
  <si>
    <t>&gt; Tasmania ;  Families with status not determined ;  Couple families ;  Either parent not determined ;</t>
  </si>
  <si>
    <t>&gt; Tasmania ;  Families with status not determined ;  Couple families ;  Both parents not determined ;</t>
  </si>
  <si>
    <t>&gt; Tasmania ;  Families with status not determined ;  One parent families ;</t>
  </si>
  <si>
    <t>&gt; Tasmania ;  Families with status not determined ;  Other families ;</t>
  </si>
  <si>
    <t>&gt; Tasmania ;  Couple families with dependants ;</t>
  </si>
  <si>
    <t>&gt; Tasmania ;  Couple families with dependants ;  Both partners employed ;</t>
  </si>
  <si>
    <t>&gt; Tasmania ;  Couple families with dependants ;  At least one partner employed ;</t>
  </si>
  <si>
    <t>&gt; Tasmania ;  Couple families with dependants ;  Neither partner employed ;</t>
  </si>
  <si>
    <t>&gt; Tasmania ;  Couple families with dependants ;  Employed Husband/Partner ;</t>
  </si>
  <si>
    <t>&gt; Tasmania ;  Couple families with dependants ;  Employed Husband/Partner ;  Employed Wife/Partner ;</t>
  </si>
  <si>
    <t>&gt; Tasmania ;  Couple families with dependants ;  Employed Husband/Partner ;  Unemployed Wife/Partner ;</t>
  </si>
  <si>
    <t>&gt; Tasmania ;  Couple families with dependants ;  Employed Husband/Partner ;  Wife/Partner not in the labour force ;</t>
  </si>
  <si>
    <t>&gt; Tasmania ;  Couple families with dependants ;  Unemployed Husband/Partner ;</t>
  </si>
  <si>
    <t>&gt; Tasmania ;  Couple families with dependants ;  Unemployed Husband/Partner ;  Employed Wife/Partner ;</t>
  </si>
  <si>
    <t>&gt; Tasmania ;  Couple families with dependants ;  Unemployed Husband/Partner ;  Unemployed Wife/Partner ;</t>
  </si>
  <si>
    <t>&gt; Tasmania ;  Couple families with dependants ;  Unemployed Husband/Partner ;  Wife/Partner not in the labour force ;</t>
  </si>
  <si>
    <t>&gt; Tasmania ;  Couple families with dependants ;  Husband/Partner not in the labour force ;</t>
  </si>
  <si>
    <t>&gt; Tasmania ;  Couple families with dependants ;  Husband/Partner not in the labour force ;  Employed Wife/Partner ;</t>
  </si>
  <si>
    <t>&gt; Tasmania ;  Couple families with dependants ;  Husband/Partner not in the labour force ;  Unemployed Wife/Partner ;</t>
  </si>
  <si>
    <t>&gt; Tasmania ;  Couple families with dependants ;  Husband/Partner not in the labour force ;  Wife/Partner not in the labour force ;</t>
  </si>
  <si>
    <t>&gt; Tasmania ;  Couple families with dependants ;  Employed Wife/Partner ;</t>
  </si>
  <si>
    <t>&gt; Tasmania ;  Couple families with dependants ;  Unemployed Wife/Partner ;</t>
  </si>
  <si>
    <t>&gt; Tasmania ;  Couple families with dependants ;  Wife/Partner not in the labour force ;</t>
  </si>
  <si>
    <t>&gt; Tasmania ;  One parent families with dependants ;</t>
  </si>
  <si>
    <t>&gt; Tasmania ;  One parent families with dependants ;  Employed parent ;</t>
  </si>
  <si>
    <t>&gt; Tasmania ;  One parent families with dependants ;  Unemployed parent ;</t>
  </si>
  <si>
    <t>&gt; Tasmania ;  One parent families with dependants ;  Parent not in the labour force ;</t>
  </si>
  <si>
    <t>&gt; Tasmania ;  One parent families with dependants - Single mother ;</t>
  </si>
  <si>
    <t>&gt; Tasmania ;  One parent families with dependants - Single mother ;  Employed parent ;</t>
  </si>
  <si>
    <t>&gt; Tasmania ;  One parent families with dependants - Single mother ;  Unemployed parent ;</t>
  </si>
  <si>
    <t>&gt; Tasmania ;  One parent families with dependants - Single mother ;  Parent not in the labour force ;</t>
  </si>
  <si>
    <t>&gt; Tasmania ;  One parent families with dependants - Single father ;</t>
  </si>
  <si>
    <t>&gt; Tasmania ;  One parent families with dependants - Single father ;  Employed parent ;</t>
  </si>
  <si>
    <t>&gt; Tasmania ;  One parent families with dependants - Single father ;  Unemployed parent ;</t>
  </si>
  <si>
    <t>&gt; Tasmania ;  One parent families with dependants - Single father ;  Parent not in the labour force ;</t>
  </si>
  <si>
    <t>A129180762J</t>
  </si>
  <si>
    <t>A129180666J</t>
  </si>
  <si>
    <t>A129181050C</t>
  </si>
  <si>
    <t>A129180838T</t>
  </si>
  <si>
    <t>A129180958K</t>
  </si>
  <si>
    <t>A129181054L</t>
  </si>
  <si>
    <t>A129180670X</t>
  </si>
  <si>
    <t>A129180766T</t>
  </si>
  <si>
    <t>A129180914J</t>
  </si>
  <si>
    <t>A129180770J</t>
  </si>
  <si>
    <t>A129181006V</t>
  </si>
  <si>
    <t>A129180674J</t>
  </si>
  <si>
    <t>A129181010K</t>
  </si>
  <si>
    <t>A129180842J</t>
  </si>
  <si>
    <t>A129180718X</t>
  </si>
  <si>
    <t>A129180962A</t>
  </si>
  <si>
    <t>A129181058W</t>
  </si>
  <si>
    <t>A129180722R</t>
  </si>
  <si>
    <t>A129180846T</t>
  </si>
  <si>
    <t>A129181014V</t>
  </si>
  <si>
    <t>A129181018C</t>
  </si>
  <si>
    <t>A129181062L</t>
  </si>
  <si>
    <t>A129181066W</t>
  </si>
  <si>
    <t>A129180678T</t>
  </si>
  <si>
    <t>A129180726X</t>
  </si>
  <si>
    <t>A129180774T</t>
  </si>
  <si>
    <t>A129180682J</t>
  </si>
  <si>
    <t>A129180730R</t>
  </si>
  <si>
    <t>A129180686T</t>
  </si>
  <si>
    <t>A129181070L</t>
  </si>
  <si>
    <t>A129181074W</t>
  </si>
  <si>
    <t>A129180918T</t>
  </si>
  <si>
    <t>A129180966K</t>
  </si>
  <si>
    <t>A129180690J</t>
  </si>
  <si>
    <t>A129180778A</t>
  </si>
  <si>
    <t>A129180922J</t>
  </si>
  <si>
    <t>A129180694T</t>
  </si>
  <si>
    <t>A129180782T</t>
  </si>
  <si>
    <t>A129180926T</t>
  </si>
  <si>
    <t>A129180970A</t>
  </si>
  <si>
    <t>A129180974K</t>
  </si>
  <si>
    <t>A129180698A</t>
  </si>
  <si>
    <t>A129180850J</t>
  </si>
  <si>
    <t>A129180786A</t>
  </si>
  <si>
    <t>A129180854T</t>
  </si>
  <si>
    <t>A129180858A</t>
  </si>
  <si>
    <t>A129180734X</t>
  </si>
  <si>
    <t>A129181022V</t>
  </si>
  <si>
    <t>A129180790T</t>
  </si>
  <si>
    <t>A129180738J</t>
  </si>
  <si>
    <t>A129180794A</t>
  </si>
  <si>
    <t>A129181026C</t>
  </si>
  <si>
    <t>A129180798K</t>
  </si>
  <si>
    <t>A129181078F</t>
  </si>
  <si>
    <t>A129181030V</t>
  </si>
  <si>
    <t>A129180742X</t>
  </si>
  <si>
    <t>A129180802R</t>
  </si>
  <si>
    <t>A129180862T</t>
  </si>
  <si>
    <t>A129180746J</t>
  </si>
  <si>
    <t>A129180930J</t>
  </si>
  <si>
    <t>A129181082W</t>
  </si>
  <si>
    <t>A129181086F</t>
  </si>
  <si>
    <t>A129180978V</t>
  </si>
  <si>
    <t>A129180934T</t>
  </si>
  <si>
    <t>A129181090W</t>
  </si>
  <si>
    <t>A129178722X</t>
  </si>
  <si>
    <t>A129178606R</t>
  </si>
  <si>
    <t>A129178726J</t>
  </si>
  <si>
    <t>A129178730X</t>
  </si>
  <si>
    <t>A129178610F</t>
  </si>
  <si>
    <t>A129178614R</t>
  </si>
  <si>
    <t>A129178678A</t>
  </si>
  <si>
    <t>A129178546X</t>
  </si>
  <si>
    <t>A129178734J</t>
  </si>
  <si>
    <t>A129178682T</t>
  </si>
  <si>
    <t>A129178774A</t>
  </si>
  <si>
    <t>A129178550R</t>
  </si>
  <si>
    <t>A129178382R</t>
  </si>
  <si>
    <t>A129178442F</t>
  </si>
  <si>
    <t>A129178618X</t>
  </si>
  <si>
    <t>A129178446R</t>
  </si>
  <si>
    <t>A129178622R</t>
  </si>
  <si>
    <t>A129178626X</t>
  </si>
  <si>
    <t>A129178778K</t>
  </si>
  <si>
    <t>A129178386X</t>
  </si>
  <si>
    <t>A129178738T</t>
  </si>
  <si>
    <t>A129178742J</t>
  </si>
  <si>
    <t>A129178390R</t>
  </si>
  <si>
    <t>A129178554X</t>
  </si>
  <si>
    <t>A129178630R</t>
  </si>
  <si>
    <t>A129178782A</t>
  </si>
  <si>
    <t>A129178394X</t>
  </si>
  <si>
    <t>A129178686A</t>
  </si>
  <si>
    <t>A129178690T</t>
  </si>
  <si>
    <t>A129178490X</t>
  </si>
  <si>
    <t>A129178398J</t>
  </si>
  <si>
    <t>A129178558J</t>
  </si>
  <si>
    <t>A129178450F</t>
  </si>
  <si>
    <t>A129178562X</t>
  </si>
  <si>
    <t>A129178494J</t>
  </si>
  <si>
    <t>A129178566J</t>
  </si>
  <si>
    <t>A129178634X</t>
  </si>
  <si>
    <t>A129178570X</t>
  </si>
  <si>
    <t>A129178498T</t>
  </si>
  <si>
    <t>A129178694A</t>
  </si>
  <si>
    <t>A129178638J</t>
  </si>
  <si>
    <t>A129178642X</t>
  </si>
  <si>
    <t>A129178786K</t>
  </si>
  <si>
    <t>A129178402L</t>
  </si>
  <si>
    <t>A129178574J</t>
  </si>
  <si>
    <t>A129178454R</t>
  </si>
  <si>
    <t>A129178646J</t>
  </si>
  <si>
    <t>A129178650X</t>
  </si>
  <si>
    <t>A129178502W</t>
  </si>
  <si>
    <t>A129178406W</t>
  </si>
  <si>
    <t>A129178790A</t>
  </si>
  <si>
    <t>A129178578T</t>
  </si>
  <si>
    <t>A129178698K</t>
  </si>
  <si>
    <t>A129178794K</t>
  </si>
  <si>
    <t>A129178410L</t>
  </si>
  <si>
    <t>A129178506F</t>
  </si>
  <si>
    <t>A129178654J</t>
  </si>
  <si>
    <t>A129178510W</t>
  </si>
  <si>
    <t>A129178746T</t>
  </si>
  <si>
    <t>A129178414W</t>
  </si>
  <si>
    <t>A129178750J</t>
  </si>
  <si>
    <t>A129178582J</t>
  </si>
  <si>
    <t>A129178458X</t>
  </si>
  <si>
    <t>A129178702R</t>
  </si>
  <si>
    <t>A129178798V</t>
  </si>
  <si>
    <t>A129178462R</t>
  </si>
  <si>
    <t>A129178586T</t>
  </si>
  <si>
    <t>A129178754T</t>
  </si>
  <si>
    <t>A129178758A</t>
  </si>
  <si>
    <t>A129178802X</t>
  </si>
  <si>
    <t>A129178806J</t>
  </si>
  <si>
    <t>A129178418F</t>
  </si>
  <si>
    <t>A129178466X</t>
  </si>
  <si>
    <t>A129178514F</t>
  </si>
  <si>
    <t>A129178422W</t>
  </si>
  <si>
    <t>A129178470R</t>
  </si>
  <si>
    <t>A129178426F</t>
  </si>
  <si>
    <t>A129178810X</t>
  </si>
  <si>
    <t>A129178814J</t>
  </si>
  <si>
    <t>A129178658T</t>
  </si>
  <si>
    <t>A129178706X</t>
  </si>
  <si>
    <t>A129178430W</t>
  </si>
  <si>
    <t>A129178518R</t>
  </si>
  <si>
    <t>A129178662J</t>
  </si>
  <si>
    <t>A129178434F</t>
  </si>
  <si>
    <t>A129178522F</t>
  </si>
  <si>
    <t>A129178666T</t>
  </si>
  <si>
    <t>A129178710R</t>
  </si>
  <si>
    <t>A129178714X</t>
  </si>
  <si>
    <t>A129178438R</t>
  </si>
  <si>
    <t>A129178590J</t>
  </si>
  <si>
    <t>A129178526R</t>
  </si>
  <si>
    <t>A129178594T</t>
  </si>
  <si>
    <t>A129178598A</t>
  </si>
  <si>
    <t>A129178474X</t>
  </si>
  <si>
    <t>A129178762T</t>
  </si>
  <si>
    <t>A129178530F</t>
  </si>
  <si>
    <t>A129178478J</t>
  </si>
  <si>
    <t>A129178534R</t>
  </si>
  <si>
    <t>A129178766A</t>
  </si>
  <si>
    <t>A129178538X</t>
  </si>
  <si>
    <t>A129178818T</t>
  </si>
  <si>
    <t>A129178770T</t>
  </si>
  <si>
    <t>A129178482X</t>
  </si>
  <si>
    <t>A129178542R</t>
  </si>
  <si>
    <t>A129178602F</t>
  </si>
  <si>
    <t>A129178486J</t>
  </si>
  <si>
    <t>A129178670J</t>
  </si>
  <si>
    <t>A129178822J</t>
  </si>
  <si>
    <t>A129178826T</t>
  </si>
  <si>
    <t>A129178718J</t>
  </si>
  <si>
    <t>A129178674T</t>
  </si>
  <si>
    <t>A129178830J</t>
  </si>
  <si>
    <t>A129179174R</t>
  </si>
  <si>
    <t>A129179058F</t>
  </si>
  <si>
    <t>A129179178X</t>
  </si>
  <si>
    <t>A129179182R</t>
  </si>
  <si>
    <t>A129179062W</t>
  </si>
  <si>
    <t>A129179066F</t>
  </si>
  <si>
    <t>A129179130L</t>
  </si>
  <si>
    <t>A129178998L</t>
  </si>
  <si>
    <t>A129179186X</t>
  </si>
  <si>
    <t>A129179134W</t>
  </si>
  <si>
    <t>A129179226F</t>
  </si>
  <si>
    <t>A129179002V</t>
  </si>
  <si>
    <t>A129178834T</t>
  </si>
  <si>
    <t>A129178894V</t>
  </si>
  <si>
    <t>A129179070W</t>
  </si>
  <si>
    <t>A129178898C</t>
  </si>
  <si>
    <t>A129179074F</t>
  </si>
  <si>
    <t>A129179078R</t>
  </si>
  <si>
    <t>A129179230W</t>
  </si>
  <si>
    <t>A129178838A</t>
  </si>
  <si>
    <t>A129179190R</t>
  </si>
  <si>
    <t>A129179194X</t>
  </si>
  <si>
    <t>A129178842T</t>
  </si>
  <si>
    <t>A129179006C</t>
  </si>
  <si>
    <t>A129179082F</t>
  </si>
  <si>
    <t>A129179234F</t>
  </si>
  <si>
    <t>A129178846A</t>
  </si>
  <si>
    <t>A129179138F</t>
  </si>
  <si>
    <t>A129179142W</t>
  </si>
  <si>
    <t>A129178942A</t>
  </si>
  <si>
    <t>A129178850T</t>
  </si>
  <si>
    <t>A129179010V</t>
  </si>
  <si>
    <t>A129178902J</t>
  </si>
  <si>
    <t>A129179014C</t>
  </si>
  <si>
    <t>A129178946K</t>
  </si>
  <si>
    <t>A129179018L</t>
  </si>
  <si>
    <t>A129179086R</t>
  </si>
  <si>
    <t>A129179022C</t>
  </si>
  <si>
    <t>A129178950A</t>
  </si>
  <si>
    <t>A129179146F</t>
  </si>
  <si>
    <t>A129179090F</t>
  </si>
  <si>
    <t>A129179094R</t>
  </si>
  <si>
    <t>A129179238R</t>
  </si>
  <si>
    <t>A129178854A</t>
  </si>
  <si>
    <t>A129179026L</t>
  </si>
  <si>
    <t>A129178906T</t>
  </si>
  <si>
    <t>A129179098X</t>
  </si>
  <si>
    <t>A129179102C</t>
  </si>
  <si>
    <t>A129178954K</t>
  </si>
  <si>
    <t>A129178858K</t>
  </si>
  <si>
    <t>A129179242F</t>
  </si>
  <si>
    <t>A129179030C</t>
  </si>
  <si>
    <t>A129179150W</t>
  </si>
  <si>
    <t>A129179246R</t>
  </si>
  <si>
    <t>A129178862A</t>
  </si>
  <si>
    <t>A129178958V</t>
  </si>
  <si>
    <t>A129179106L</t>
  </si>
  <si>
    <t>A129178962K</t>
  </si>
  <si>
    <t>A129179198J</t>
  </si>
  <si>
    <t>A129178866K</t>
  </si>
  <si>
    <t>A129179202L</t>
  </si>
  <si>
    <t>A129179034L</t>
  </si>
  <si>
    <t>A129178910J</t>
  </si>
  <si>
    <t>A129179154F</t>
  </si>
  <si>
    <t>A129179250F</t>
  </si>
  <si>
    <t>A129178914T</t>
  </si>
  <si>
    <t>A129179038W</t>
  </si>
  <si>
    <t>A129179206W</t>
  </si>
  <si>
    <t>A129179210L</t>
  </si>
  <si>
    <t>A129179254R</t>
  </si>
  <si>
    <t>A129179258X</t>
  </si>
  <si>
    <t>A129178870A</t>
  </si>
  <si>
    <t>&gt; Tasmania ;  Families with status not determined ;  Couple families with dependants ;  Husband/Partner not determined ;</t>
  </si>
  <si>
    <t>&gt; Tasmania ;  Families with status not determined ;  Couple families with dependants ;  Wife/Partner not determined ;</t>
  </si>
  <si>
    <t>&gt; Tasmania ;  Families with status not determined ;  Couple families with dependants ;  Either parent not determined ;</t>
  </si>
  <si>
    <t>&gt; Tasmania ;  Families with status not determined ;  Couple families with dependants ;  Both parents not determined ;</t>
  </si>
  <si>
    <t>&gt; Tasmania ;  Families with status not determined ;  One parent families with dependants ;</t>
  </si>
  <si>
    <t>&gt; Tasmania ;  Couple families with children under 15 ;</t>
  </si>
  <si>
    <t>&gt; Tasmania ;  Couple families with children under 15 ;  Both partners employed ;</t>
  </si>
  <si>
    <t>&gt; Tasmania ;  Couple families with children under 15 ;  At least one partner employed ;</t>
  </si>
  <si>
    <t>&gt; Tasmania ;  Couple families with children under 15 ;  Neither partner employed ;</t>
  </si>
  <si>
    <t>&gt; Tasmania ;  Couple families with children under 15 ;  Employed Husband/Partner ;</t>
  </si>
  <si>
    <t>&gt; Tasmania ;  Couple families with children under 15 ;  Employed Husband/Partner ;  Employed Wife/Partner ;</t>
  </si>
  <si>
    <t>&gt; Tasmania ;  Couple families with children under 15 ;  Employed Husband/Partner ;  Unemployed Wife/Partner ;</t>
  </si>
  <si>
    <t>&gt; Tasmania ;  Couple families with children under 15 ;  Employed Husband/Partner ;  Wife/Partner not in the labour force ;</t>
  </si>
  <si>
    <t>&gt; Tasmania ;  Couple families with children under 15 ;  Unemployed Husband/Partner ;</t>
  </si>
  <si>
    <t>&gt; Tasmania ;  Couple families with children under 15 ;  Unemployed Husband/Partner ;  Employed Wife/Partner ;</t>
  </si>
  <si>
    <t>&gt; Tasmania ;  Couple families with children under 15 ;  Unemployed Husband/Partner ;  Unemployed Wife/Partner ;</t>
  </si>
  <si>
    <t>&gt; Tasmania ;  Couple families with children under 15 ;  Unemployed Husband/Partner ;  Wife/Partner not in the labour force ;</t>
  </si>
  <si>
    <t>&gt; Tasmania ;  Couple families with children under 15 ;  Husband/Partner not in the labour force ;</t>
  </si>
  <si>
    <t>&gt; Tasmania ;  Couple families with children under 15 ;  Husband/Partner not in the labour force ;  Employed Wife/Partner ;</t>
  </si>
  <si>
    <t>&gt; Tasmania ;  Couple families with children under 15 ;  Husband/Partner not in the labour force ;  Unemployed Wife/Partner ;</t>
  </si>
  <si>
    <t>&gt; Tasmania ;  Couple families with children under 15 ;  Husband/Partner not in the labour force ;  Wife/Partner not in the labour force ;</t>
  </si>
  <si>
    <t>&gt; Tasmania ;  Couple families with children under 15 ;  Employed Wife/Partner ;</t>
  </si>
  <si>
    <t>&gt; Tasmania ;  Couple families with children under 15 ;  Unemployed Wife/Partner ;</t>
  </si>
  <si>
    <t>&gt; Tasmania ;  Couple families with children under 15 ;  Wife/Partner not in the labour force ;</t>
  </si>
  <si>
    <t>&gt; Tasmania ;  One parent families with children under 15 ;</t>
  </si>
  <si>
    <t>&gt; Tasmania ;  One parent families with children under 15 ;  Employed parent ;</t>
  </si>
  <si>
    <t>&gt; Tasmania ;  One parent families with children under 15 ;  Unemployed parent ;</t>
  </si>
  <si>
    <t>&gt; Tasmania ;  One parent families with children under 15 ;  Parent not in the labour force ;</t>
  </si>
  <si>
    <t>&gt; Tasmania ;  One parent families with children under 15 - Single mother ;</t>
  </si>
  <si>
    <t>&gt; Tasmania ;  One parent families with children under 15 - Single mother ;  Employed parent ;</t>
  </si>
  <si>
    <t>&gt; Tasmania ;  One parent families with children under 15 - Single mother ;  Unemployed parent ;</t>
  </si>
  <si>
    <t>&gt; Tasmania ;  One parent families with children under 15 - Single mother ;  Parent not in the labour force ;</t>
  </si>
  <si>
    <t>&gt; Tasmania ;  One parent families with children under 15 - Single father ;</t>
  </si>
  <si>
    <t>&gt; Tasmania ;  One parent families with children under 15 - Single father ;  Employed parent ;</t>
  </si>
  <si>
    <t>&gt; Tasmania ;  One parent families with children under 15 - Single father ;  Unemployed parent ;</t>
  </si>
  <si>
    <t>&gt; Tasmania ;  One parent families with children under 15 - Single father ;  Parent not in the labour force ;</t>
  </si>
  <si>
    <t>&gt; Tasmania ;  Families with status not determined ;  Couple families with children under 15 ;  Husband/Partner not determined ;</t>
  </si>
  <si>
    <t>&gt; Tasmania ;  Families with status not determined ;  Couple families with children under 15 ;  Wife/Partner not determined ;</t>
  </si>
  <si>
    <t>&gt; Tasmania ;  Families with status not determined ;  Couple families with children under 15 ;  Either parent not determined ;</t>
  </si>
  <si>
    <t>&gt; Tasmania ;  Families with status not determined ;  Couple families with children under 15 ;  Both parents not determined ;</t>
  </si>
  <si>
    <t>&gt; Tasmania ;  Families with status not determined ;  One parent families with children under 15 ;</t>
  </si>
  <si>
    <t>&gt; Northern Territory ;  Couple families ;</t>
  </si>
  <si>
    <t>&gt; Northern Territory ;  Couple families ;  Both partners employed ;</t>
  </si>
  <si>
    <t>&gt; Northern Territory ;  Couple families ;  At least one partner employed ;</t>
  </si>
  <si>
    <t>&gt; Northern Territory ;  Couple families ;  Neither partner employed ;</t>
  </si>
  <si>
    <t>&gt; Northern Territory ;  Couple families ;  Employed Husband/Partner ;</t>
  </si>
  <si>
    <t>&gt; Northern Territory ;  Couple families ;  Employed Husband/Partner ;  Employed Wife/Partner ;</t>
  </si>
  <si>
    <t>&gt; Northern Territory ;  Couple families ;  Employed Husband/Partner ;  Unemployed Wife/Partner ;</t>
  </si>
  <si>
    <t>&gt; Northern Territory ;  Couple families ;  Employed Husband/Partner ;  Wife/Partner not in the labour force ;</t>
  </si>
  <si>
    <t>&gt; Northern Territory ;  Couple families ;  Unemployed Husband/Partner ;</t>
  </si>
  <si>
    <t>&gt; Northern Territory ;  Couple families ;  Unemployed Husband/Partner ;  Employed Wife/Partner ;</t>
  </si>
  <si>
    <t>&gt; Northern Territory ;  Couple families ;  Unemployed Husband/Partner ;  Unemployed Wife/Partner ;</t>
  </si>
  <si>
    <t>&gt; Northern Territory ;  Couple families ;  Unemployed Husband/Partner ;  Wife/Partner not in the labour force ;</t>
  </si>
  <si>
    <t>&gt; Northern Territory ;  Couple families ;  Husband/Partner not in the labour force ;</t>
  </si>
  <si>
    <t>&gt; Northern Territory ;  Couple families ;  Husband/Partner not in the labour force ;  Employed Wife/Partner ;</t>
  </si>
  <si>
    <t>&gt; Northern Territory ;  Couple families ;  Husband/Partner not in the labour force ;  Unemployed Wife/Partner ;</t>
  </si>
  <si>
    <t>&gt; Northern Territory ;  Couple families ;  Husband/Partner not in the labour force ;  Wife/Partner not in the labour force ;</t>
  </si>
  <si>
    <t>&gt; Northern Territory ;  Couple families ;  Employed Wife/Partner ;</t>
  </si>
  <si>
    <t>&gt; Northern Territory ;  Couple families ;  Unemployed Wife/Partner ;</t>
  </si>
  <si>
    <t>&gt; Northern Territory ;  Couple families ;  Wife/Partner not in the labour force ;</t>
  </si>
  <si>
    <t>&gt; Northern Territory ;  One parent families ;</t>
  </si>
  <si>
    <t>&gt; Northern Territory ;  One parent families ;  Employed parent ;</t>
  </si>
  <si>
    <t>&gt; Northern Territory ;  One parent families ;  Unemployed parent ;</t>
  </si>
  <si>
    <t>&gt; Northern Territory ;  One parent families ;  Parent not in the labour force ;</t>
  </si>
  <si>
    <t>&gt; Northern Territory ;  One parent families - Single mother ;</t>
  </si>
  <si>
    <t>&gt; Northern Territory ;  One parent families - Single mother ;  Employed parent ;</t>
  </si>
  <si>
    <t>&gt; Northern Territory ;  One parent families - Single mother ;  Unemployed parent ;</t>
  </si>
  <si>
    <t>&gt; Northern Territory ;  One parent families - Single mother ;  Parent not in the labour force ;</t>
  </si>
  <si>
    <t>&gt; Northern Territory ;  One parent families - Single father ;</t>
  </si>
  <si>
    <t>&gt; Northern Territory ;  One parent families - Single father ;  Employed parent ;</t>
  </si>
  <si>
    <t>&gt; Northern Territory ;  One parent families - Single father ;  Unemployed parent ;</t>
  </si>
  <si>
    <t>&gt; Northern Territory ;  One parent families - Single father ;  Parent not in the labour force ;</t>
  </si>
  <si>
    <t>&gt; Northern Territory ;  Other families ;</t>
  </si>
  <si>
    <t>&gt; Northern Territory ;  Other families ;  Employed family head ;</t>
  </si>
  <si>
    <t>&gt; Northern Territory ;  Other families ;  Unemployed family head ;</t>
  </si>
  <si>
    <t>&gt; Northern Territory ;  Other families ;  Family head not in the labour force ;</t>
  </si>
  <si>
    <t>&gt; Northern Territory ;  Families with status not determined ;  Couple families ;  Husband/Partner not determined ;</t>
  </si>
  <si>
    <t>&gt; Northern Territory ;  Families with status not determined ;  Couple families ;  Wife/Partner not determined ;</t>
  </si>
  <si>
    <t>&gt; Northern Territory ;  Families with status not determined ;  Couple families ;  Either parent not determined ;</t>
  </si>
  <si>
    <t>&gt; Northern Territory ;  Families with status not determined ;  Couple families ;  Both parents not determined ;</t>
  </si>
  <si>
    <t>&gt; Northern Territory ;  Families with status not determined ;  One parent families ;</t>
  </si>
  <si>
    <t>&gt; Northern Territory ;  Families with status not determined ;  Other families ;</t>
  </si>
  <si>
    <t>&gt; Northern Territory ;  Couple families with dependants ;</t>
  </si>
  <si>
    <t>&gt; Northern Territory ;  Couple families with dependants ;  Both partners employed ;</t>
  </si>
  <si>
    <t>&gt; Northern Territory ;  Couple families with dependants ;  At least one partner employed ;</t>
  </si>
  <si>
    <t>&gt; Northern Territory ;  Couple families with dependants ;  Neither partner employed ;</t>
  </si>
  <si>
    <t>&gt; Northern Territory ;  Couple families with dependants ;  Employed Husband/Partner ;</t>
  </si>
  <si>
    <t>&gt; Northern Territory ;  Couple families with dependants ;  Employed Husband/Partner ;  Employed Wife/Partner ;</t>
  </si>
  <si>
    <t>&gt; Northern Territory ;  Couple families with dependants ;  Employed Husband/Partner ;  Unemployed Wife/Partner ;</t>
  </si>
  <si>
    <t>&gt; Northern Territory ;  Couple families with dependants ;  Employed Husband/Partner ;  Wife/Partner not in the labour force ;</t>
  </si>
  <si>
    <t>&gt; Northern Territory ;  Couple families with dependants ;  Unemployed Husband/Partner ;</t>
  </si>
  <si>
    <t>&gt; Northern Territory ;  Couple families with dependants ;  Unemployed Husband/Partner ;  Employed Wife/Partner ;</t>
  </si>
  <si>
    <t>&gt; Northern Territory ;  Couple families with dependants ;  Unemployed Husband/Partner ;  Unemployed Wife/Partner ;</t>
  </si>
  <si>
    <t>&gt; Northern Territory ;  Couple families with dependants ;  Unemployed Husband/Partner ;  Wife/Partner not in the labour force ;</t>
  </si>
  <si>
    <t>&gt; Northern Territory ;  Couple families with dependants ;  Husband/Partner not in the labour force ;</t>
  </si>
  <si>
    <t>&gt; Northern Territory ;  Couple families with dependants ;  Husband/Partner not in the labour force ;  Employed Wife/Partner ;</t>
  </si>
  <si>
    <t>&gt; Northern Territory ;  Couple families with dependants ;  Husband/Partner not in the labour force ;  Unemployed Wife/Partner ;</t>
  </si>
  <si>
    <t>&gt; Northern Territory ;  Couple families with dependants ;  Husband/Partner not in the labour force ;  Wife/Partner not in the labour force ;</t>
  </si>
  <si>
    <t>&gt; Northern Territory ;  Couple families with dependants ;  Employed Wife/Partner ;</t>
  </si>
  <si>
    <t>&gt; Northern Territory ;  Couple families with dependants ;  Unemployed Wife/Partner ;</t>
  </si>
  <si>
    <t>&gt; Northern Territory ;  Couple families with dependants ;  Wife/Partner not in the labour force ;</t>
  </si>
  <si>
    <t>&gt; Northern Territory ;  One parent families with dependants ;</t>
  </si>
  <si>
    <t>&gt; Northern Territory ;  One parent families with dependants ;  Employed parent ;</t>
  </si>
  <si>
    <t>&gt; Northern Territory ;  One parent families with dependants ;  Unemployed parent ;</t>
  </si>
  <si>
    <t>&gt; Northern Territory ;  One parent families with dependants ;  Parent not in the labour force ;</t>
  </si>
  <si>
    <t>&gt; Northern Territory ;  One parent families with dependants - Single mother ;</t>
  </si>
  <si>
    <t>&gt; Northern Territory ;  One parent families with dependants - Single mother ;  Employed parent ;</t>
  </si>
  <si>
    <t>&gt; Northern Territory ;  One parent families with dependants - Single mother ;  Unemployed parent ;</t>
  </si>
  <si>
    <t>&gt; Northern Territory ;  One parent families with dependants - Single mother ;  Parent not in the labour force ;</t>
  </si>
  <si>
    <t>&gt; Northern Territory ;  One parent families with dependants - Single father ;</t>
  </si>
  <si>
    <t>&gt; Northern Territory ;  One parent families with dependants - Single father ;  Employed parent ;</t>
  </si>
  <si>
    <t>&gt; Northern Territory ;  One parent families with dependants - Single father ;  Unemployed parent ;</t>
  </si>
  <si>
    <t>&gt; Northern Territory ;  One parent families with dependants - Single father ;  Parent not in the labour force ;</t>
  </si>
  <si>
    <t>&gt; Northern Territory ;  Families with status not determined ;  Couple families with dependants ;  Husband/Partner not determined ;</t>
  </si>
  <si>
    <t>&gt; Northern Territory ;  Families with status not determined ;  Couple families with dependants ;  Wife/Partner not determined ;</t>
  </si>
  <si>
    <t>&gt; Northern Territory ;  Families with status not determined ;  Couple families with dependants ;  Either parent not determined ;</t>
  </si>
  <si>
    <t>&gt; Northern Territory ;  Families with status not determined ;  Couple families with dependants ;  Both parents not determined ;</t>
  </si>
  <si>
    <t>&gt; Northern Territory ;  Families with status not determined ;  One parent families with dependants ;</t>
  </si>
  <si>
    <t>&gt; Northern Territory ;  Couple families with children under 15 ;</t>
  </si>
  <si>
    <t>&gt; Northern Territory ;  Couple families with children under 15 ;  Both partners employed ;</t>
  </si>
  <si>
    <t>&gt; Northern Territory ;  Couple families with children under 15 ;  At least one partner employed ;</t>
  </si>
  <si>
    <t>&gt; Northern Territory ;  Couple families with children under 15 ;  Neither partner employed ;</t>
  </si>
  <si>
    <t>&gt; Northern Territory ;  Couple families with children under 15 ;  Employed Husband/Partner ;</t>
  </si>
  <si>
    <t>&gt; Northern Territory ;  Couple families with children under 15 ;  Employed Husband/Partner ;  Employed Wife/Partner ;</t>
  </si>
  <si>
    <t>&gt; Northern Territory ;  Couple families with children under 15 ;  Employed Husband/Partner ;  Unemployed Wife/Partner ;</t>
  </si>
  <si>
    <t>&gt; Northern Territory ;  Couple families with children under 15 ;  Employed Husband/Partner ;  Wife/Partner not in the labour force ;</t>
  </si>
  <si>
    <t>&gt; Northern Territory ;  Couple families with children under 15 ;  Unemployed Husband/Partner ;</t>
  </si>
  <si>
    <t>&gt; Northern Territory ;  Couple families with children under 15 ;  Unemployed Husband/Partner ;  Employed Wife/Partner ;</t>
  </si>
  <si>
    <t>&gt; Northern Territory ;  Couple families with children under 15 ;  Unemployed Husband/Partner ;  Unemployed Wife/Partner ;</t>
  </si>
  <si>
    <t>&gt; Northern Territory ;  Couple families with children under 15 ;  Unemployed Husband/Partner ;  Wife/Partner not in the labour force ;</t>
  </si>
  <si>
    <t>&gt; Northern Territory ;  Couple families with children under 15 ;  Husband/Partner not in the labour force ;</t>
  </si>
  <si>
    <t>&gt; Northern Territory ;  Couple families with children under 15 ;  Husband/Partner not in the labour force ;  Employed Wife/Partner ;</t>
  </si>
  <si>
    <t>&gt; Northern Territory ;  Couple families with children under 15 ;  Husband/Partner not in the labour force ;  Unemployed Wife/Partner ;</t>
  </si>
  <si>
    <t>&gt; Northern Territory ;  Couple families with children under 15 ;  Husband/Partner not in the labour force ;  Wife/Partner not in the labour force ;</t>
  </si>
  <si>
    <t>&gt; Northern Territory ;  Couple families with children under 15 ;  Employed Wife/Partner ;</t>
  </si>
  <si>
    <t>&gt; Northern Territory ;  Couple families with children under 15 ;  Unemployed Wife/Partner ;</t>
  </si>
  <si>
    <t>&gt; Northern Territory ;  Couple families with children under 15 ;  Wife/Partner not in the labour force ;</t>
  </si>
  <si>
    <t>&gt; Northern Territory ;  One parent families with children under 15 ;</t>
  </si>
  <si>
    <t>&gt; Northern Territory ;  One parent families with children under 15 ;  Employed parent ;</t>
  </si>
  <si>
    <t>&gt; Northern Territory ;  One parent families with children under 15 ;  Unemployed parent ;</t>
  </si>
  <si>
    <t>&gt; Northern Territory ;  One parent families with children under 15 ;  Parent not in the labour force ;</t>
  </si>
  <si>
    <t>&gt; Northern Territory ;  One parent families with children under 15 - Single mother ;</t>
  </si>
  <si>
    <t>&gt; Northern Territory ;  One parent families with children under 15 - Single mother ;  Employed parent ;</t>
  </si>
  <si>
    <t>&gt; Northern Territory ;  One parent families with children under 15 - Single mother ;  Unemployed parent ;</t>
  </si>
  <si>
    <t>&gt; Northern Territory ;  One parent families with children under 15 - Single mother ;  Parent not in the labour force ;</t>
  </si>
  <si>
    <t>&gt; Northern Territory ;  One parent families with children under 15 - Single father ;</t>
  </si>
  <si>
    <t>&gt; Northern Territory ;  One parent families with children under 15 - Single father ;  Employed parent ;</t>
  </si>
  <si>
    <t>&gt; Northern Territory ;  One parent families with children under 15 - Single father ;  Unemployed parent ;</t>
  </si>
  <si>
    <t>&gt; Northern Territory ;  One parent families with children under 15 - Single father ;  Parent not in the labour force ;</t>
  </si>
  <si>
    <t>&gt; Northern Territory ;  Families with status not determined ;  Couple families with children under 15 ;  Husband/Partner not determined ;</t>
  </si>
  <si>
    <t>&gt; Northern Territory ;  Families with status not determined ;  Couple families with children under 15 ;  Wife/Partner not determined ;</t>
  </si>
  <si>
    <t>&gt; Northern Territory ;  Families with status not determined ;  Couple families with children under 15 ;  Either parent not determined ;</t>
  </si>
  <si>
    <t>&gt; Northern Territory ;  Families with status not determined ;  Couple families with children under 15 ;  Both parents not determined ;</t>
  </si>
  <si>
    <t>&gt; Northern Territory ;  Families with status not determined ;  One parent families with children under 15 ;</t>
  </si>
  <si>
    <t>&gt; Australian Capital Territory ;  Couple families ;</t>
  </si>
  <si>
    <t>&gt; Australian Capital Territory ;  Couple families ;  Both partners employed ;</t>
  </si>
  <si>
    <t>&gt; Australian Capital Territory ;  Couple families ;  At least one partner employed ;</t>
  </si>
  <si>
    <t>&gt; Australian Capital Territory ;  Couple families ;  Neither partner employed ;</t>
  </si>
  <si>
    <t>&gt; Australian Capital Territory ;  Couple families ;  Employed Husband/Partner ;</t>
  </si>
  <si>
    <t>&gt; Australian Capital Territory ;  Couple families ;  Employed Husband/Partner ;  Employed Wife/Partner ;</t>
  </si>
  <si>
    <t>&gt; Australian Capital Territory ;  Couple families ;  Employed Husband/Partner ;  Unemployed Wife/Partner ;</t>
  </si>
  <si>
    <t>&gt; Australian Capital Territory ;  Couple families ;  Employed Husband/Partner ;  Wife/Partner not in the labour force ;</t>
  </si>
  <si>
    <t>&gt; Australian Capital Territory ;  Couple families ;  Unemployed Husband/Partner ;</t>
  </si>
  <si>
    <t>&gt; Australian Capital Territory ;  Couple families ;  Unemployed Husband/Partner ;  Employed Wife/Partner ;</t>
  </si>
  <si>
    <t>&gt; Australian Capital Territory ;  Couple families ;  Unemployed Husband/Partner ;  Unemployed Wife/Partner ;</t>
  </si>
  <si>
    <t>&gt; Australian Capital Territory ;  Couple families ;  Unemployed Husband/Partner ;  Wife/Partner not in the labour force ;</t>
  </si>
  <si>
    <t>&gt; Australian Capital Territory ;  Couple families ;  Husband/Partner not in the labour force ;</t>
  </si>
  <si>
    <t>&gt; Australian Capital Territory ;  Couple families ;  Husband/Partner not in the labour force ;  Employed Wife/Partner ;</t>
  </si>
  <si>
    <t>&gt; Australian Capital Territory ;  Couple families ;  Husband/Partner not in the labour force ;  Unemployed Wife/Partner ;</t>
  </si>
  <si>
    <t>&gt; Australian Capital Territory ;  Couple families ;  Husband/Partner not in the labour force ;  Wife/Partner not in the labour force ;</t>
  </si>
  <si>
    <t>&gt; Australian Capital Territory ;  Couple families ;  Employed Wife/Partner ;</t>
  </si>
  <si>
    <t>&gt; Australian Capital Territory ;  Couple families ;  Unemployed Wife/Partner ;</t>
  </si>
  <si>
    <t>&gt; Australian Capital Territory ;  Couple families ;  Wife/Partner not in the labour force ;</t>
  </si>
  <si>
    <t>&gt; Australian Capital Territory ;  One parent families ;</t>
  </si>
  <si>
    <t>&gt; Australian Capital Territory ;  One parent families ;  Employed parent ;</t>
  </si>
  <si>
    <t>&gt; Australian Capital Territory ;  One parent families ;  Unemployed parent ;</t>
  </si>
  <si>
    <t>&gt; Australian Capital Territory ;  One parent families ;  Parent not in the labour force ;</t>
  </si>
  <si>
    <t>&gt; Australian Capital Territory ;  One parent families - Single mother ;</t>
  </si>
  <si>
    <t>&gt; Australian Capital Territory ;  One parent families - Single mother ;  Employed parent ;</t>
  </si>
  <si>
    <t>&gt; Australian Capital Territory ;  One parent families - Single mother ;  Unemployed parent ;</t>
  </si>
  <si>
    <t>&gt; Australian Capital Territory ;  One parent families - Single mother ;  Parent not in the labour force ;</t>
  </si>
  <si>
    <t>&gt; Australian Capital Territory ;  One parent families - Single father ;</t>
  </si>
  <si>
    <t>&gt; Australian Capital Territory ;  One parent families - Single father ;  Employed parent ;</t>
  </si>
  <si>
    <t>&gt; Australian Capital Territory ;  One parent families - Single father ;  Unemployed parent ;</t>
  </si>
  <si>
    <t>&gt; Australian Capital Territory ;  One parent families - Single father ;  Parent not in the labour force ;</t>
  </si>
  <si>
    <t>&gt; Australian Capital Territory ;  Other families ;</t>
  </si>
  <si>
    <t>&gt; Australian Capital Territory ;  Other families ;  Employed family head ;</t>
  </si>
  <si>
    <t>&gt; Australian Capital Territory ;  Other families ;  Unemployed family head ;</t>
  </si>
  <si>
    <t>&gt; Australian Capital Territory ;  Other families ;  Family head not in the labour force ;</t>
  </si>
  <si>
    <t>&gt; Australian Capital Territory ;  Families with status not determined ;  Couple families ;  Husband/Partner not determined ;</t>
  </si>
  <si>
    <t>&gt; Australian Capital Territory ;  Families with status not determined ;  Couple families ;  Wife/Partner not determined ;</t>
  </si>
  <si>
    <t>&gt; Australian Capital Territory ;  Families with status not determined ;  Couple families ;  Either parent not determined ;</t>
  </si>
  <si>
    <t>&gt; Australian Capital Territory ;  Families with status not determined ;  Couple families ;  Both parents not determined ;</t>
  </si>
  <si>
    <t>&gt; Australian Capital Territory ;  Families with status not determined ;  One parent families ;</t>
  </si>
  <si>
    <t>&gt; Australian Capital Territory ;  Families with status not determined ;  Other families ;</t>
  </si>
  <si>
    <t>&gt; Australian Capital Territory ;  Couple families with dependants ;</t>
  </si>
  <si>
    <t>&gt; Australian Capital Territory ;  Couple families with dependants ;  Both partners employed ;</t>
  </si>
  <si>
    <t>&gt; Australian Capital Territory ;  Couple families with dependants ;  At least one partner employed ;</t>
  </si>
  <si>
    <t>&gt; Australian Capital Territory ;  Couple families with dependants ;  Neither partner employed ;</t>
  </si>
  <si>
    <t>&gt; Australian Capital Territory ;  Couple families with dependants ;  Employed Husband/Partner ;</t>
  </si>
  <si>
    <t>&gt; Australian Capital Territory ;  Couple families with dependants ;  Employed Husband/Partner ;  Employed Wife/Partner ;</t>
  </si>
  <si>
    <t>&gt; Australian Capital Territory ;  Couple families with dependants ;  Employed Husband/Partner ;  Unemployed Wife/Partner ;</t>
  </si>
  <si>
    <t>&gt; Australian Capital Territory ;  Couple families with dependants ;  Employed Husband/Partner ;  Wife/Partner not in the labour force ;</t>
  </si>
  <si>
    <t>&gt; Australian Capital Territory ;  Couple families with dependants ;  Unemployed Husband/Partner ;</t>
  </si>
  <si>
    <t>&gt; Australian Capital Territory ;  Couple families with dependants ;  Unemployed Husband/Partner ;  Employed Wife/Partner ;</t>
  </si>
  <si>
    <t>&gt; Australian Capital Territory ;  Couple families with dependants ;  Unemployed Husband/Partner ;  Unemployed Wife/Partner ;</t>
  </si>
  <si>
    <t>&gt; Australian Capital Territory ;  Couple families with dependants ;  Unemployed Husband/Partner ;  Wife/Partner not in the labour force ;</t>
  </si>
  <si>
    <t>&gt; Australian Capital Territory ;  Couple families with dependants ;  Husband/Partner not in the labour force ;</t>
  </si>
  <si>
    <t>&gt; Australian Capital Territory ;  Couple families with dependants ;  Husband/Partner not in the labour force ;  Employed Wife/Partner ;</t>
  </si>
  <si>
    <t>&gt; Australian Capital Territory ;  Couple families with dependants ;  Husband/Partner not in the labour force ;  Unemployed Wife/Partner ;</t>
  </si>
  <si>
    <t>&gt; Australian Capital Territory ;  Couple families with dependants ;  Husband/Partner not in the labour force ;  Wife/Partner not in the labour force ;</t>
  </si>
  <si>
    <t>&gt; Australian Capital Territory ;  Couple families with dependants ;  Employed Wife/Partner ;</t>
  </si>
  <si>
    <t>&gt; Australian Capital Territory ;  Couple families with dependants ;  Unemployed Wife/Partner ;</t>
  </si>
  <si>
    <t>&gt; Australian Capital Territory ;  Couple families with dependants ;  Wife/Partner not in the labour force ;</t>
  </si>
  <si>
    <t>&gt; Australian Capital Territory ;  One parent families with dependants ;</t>
  </si>
  <si>
    <t>&gt; Australian Capital Territory ;  One parent families with dependants ;  Employed parent ;</t>
  </si>
  <si>
    <t>&gt; Australian Capital Territory ;  One parent families with dependants ;  Unemployed parent ;</t>
  </si>
  <si>
    <t>&gt; Australian Capital Territory ;  One parent families with dependants ;  Parent not in the labour force ;</t>
  </si>
  <si>
    <t>&gt; Australian Capital Territory ;  One parent families with dependants - Single mother ;</t>
  </si>
  <si>
    <t>&gt; Australian Capital Territory ;  One parent families with dependants - Single mother ;  Employed parent ;</t>
  </si>
  <si>
    <t>&gt; Australian Capital Territory ;  One parent families with dependants - Single mother ;  Unemployed parent ;</t>
  </si>
  <si>
    <t>&gt; Australian Capital Territory ;  One parent families with dependants - Single mother ;  Parent not in the labour force ;</t>
  </si>
  <si>
    <t>&gt; Australian Capital Territory ;  One parent families with dependants - Single father ;</t>
  </si>
  <si>
    <t>&gt; Australian Capital Territory ;  One parent families with dependants - Single father ;  Employed parent ;</t>
  </si>
  <si>
    <t>&gt; Australian Capital Territory ;  One parent families with dependants - Single father ;  Unemployed parent ;</t>
  </si>
  <si>
    <t>&gt; Australian Capital Territory ;  One parent families with dependants - Single father ;  Parent not in the labour force ;</t>
  </si>
  <si>
    <t>&gt; Australian Capital Territory ;  Families with status not determined ;  Couple families with dependants ;  Husband/Partner not determined ;</t>
  </si>
  <si>
    <t>&gt; Australian Capital Territory ;  Families with status not determined ;  Couple families with dependants ;  Wife/Partner not determined ;</t>
  </si>
  <si>
    <t>&gt; Australian Capital Territory ;  Families with status not determined ;  Couple families with dependants ;  Either parent not determined ;</t>
  </si>
  <si>
    <t>&gt; Australian Capital Territory ;  Families with status not determined ;  Couple families with dependants ;  Both parents not determined ;</t>
  </si>
  <si>
    <t>&gt; Australian Capital Territory ;  Families with status not determined ;  One parent families with dependants ;</t>
  </si>
  <si>
    <t>&gt; Australian Capital Territory ;  Couple families with children under 15 ;</t>
  </si>
  <si>
    <t>&gt; Australian Capital Territory ;  Couple families with children under 15 ;  Both partners employed ;</t>
  </si>
  <si>
    <t>&gt; Australian Capital Territory ;  Couple families with children under 15 ;  At least one partner employed ;</t>
  </si>
  <si>
    <t>&gt; Australian Capital Territory ;  Couple families with children under 15 ;  Neither partner employed ;</t>
  </si>
  <si>
    <t>&gt; Australian Capital Territory ;  Couple families with children under 15 ;  Employed Husband/Partner ;</t>
  </si>
  <si>
    <t>&gt; Australian Capital Territory ;  Couple families with children under 15 ;  Employed Husband/Partner ;  Employed Wife/Partner ;</t>
  </si>
  <si>
    <t>&gt; Australian Capital Territory ;  Couple families with children under 15 ;  Employed Husband/Partner ;  Unemployed Wife/Partner ;</t>
  </si>
  <si>
    <t>&gt; Australian Capital Territory ;  Couple families with children under 15 ;  Employed Husband/Partner ;  Wife/Partner not in the labour force ;</t>
  </si>
  <si>
    <t>&gt; Australian Capital Territory ;  Couple families with children under 15 ;  Unemployed Husband/Partner ;</t>
  </si>
  <si>
    <t>&gt; Australian Capital Territory ;  Couple families with children under 15 ;  Unemployed Husband/Partner ;  Employed Wife/Partner ;</t>
  </si>
  <si>
    <t>&gt; Australian Capital Territory ;  Couple families with children under 15 ;  Unemployed Husband/Partner ;  Unemployed Wife/Partner ;</t>
  </si>
  <si>
    <t>&gt; Australian Capital Territory ;  Couple families with children under 15 ;  Unemployed Husband/Partner ;  Wife/Partner not in the labour force ;</t>
  </si>
  <si>
    <t>&gt; Australian Capital Territory ;  Couple families with children under 15 ;  Husband/Partner not in the labour force ;</t>
  </si>
  <si>
    <t>&gt; Australian Capital Territory ;  Couple families with children under 15 ;  Husband/Partner not in the labour force ;  Employed Wife/Partner ;</t>
  </si>
  <si>
    <t>&gt; Australian Capital Territory ;  Couple families with children under 15 ;  Husband/Partner not in the labour force ;  Unemployed Wife/Partner ;</t>
  </si>
  <si>
    <t>&gt; Australian Capital Territory ;  Couple families with children under 15 ;  Husband/Partner not in the labour force ;  Wife/Partner not in the labour force ;</t>
  </si>
  <si>
    <t>&gt; Australian Capital Territory ;  Couple families with children under 15 ;  Employed Wife/Partner ;</t>
  </si>
  <si>
    <t>&gt; Australian Capital Territory ;  Couple families with children under 15 ;  Unemployed Wife/Partner ;</t>
  </si>
  <si>
    <t>&gt; Australian Capital Territory ;  Couple families with children under 15 ;  Wife/Partner not in the labour force ;</t>
  </si>
  <si>
    <t>A129178918A</t>
  </si>
  <si>
    <t>A129178966V</t>
  </si>
  <si>
    <t>A129178874K</t>
  </si>
  <si>
    <t>A129178922T</t>
  </si>
  <si>
    <t>A129178878V</t>
  </si>
  <si>
    <t>A129179262R</t>
  </si>
  <si>
    <t>A129179266X</t>
  </si>
  <si>
    <t>A129179110C</t>
  </si>
  <si>
    <t>A129179158R</t>
  </si>
  <si>
    <t>A129178882K</t>
  </si>
  <si>
    <t>A129178970K</t>
  </si>
  <si>
    <t>A129179114L</t>
  </si>
  <si>
    <t>A129178886V</t>
  </si>
  <si>
    <t>A129178974V</t>
  </si>
  <si>
    <t>A129179118W</t>
  </si>
  <si>
    <t>A129179162F</t>
  </si>
  <si>
    <t>A129179166R</t>
  </si>
  <si>
    <t>A129178890K</t>
  </si>
  <si>
    <t>A129179042L</t>
  </si>
  <si>
    <t>A129178978C</t>
  </si>
  <si>
    <t>A129179046W</t>
  </si>
  <si>
    <t>A129179050L</t>
  </si>
  <si>
    <t>A129178926A</t>
  </si>
  <si>
    <t>A129179214W</t>
  </si>
  <si>
    <t>A129178982V</t>
  </si>
  <si>
    <t>A129178930T</t>
  </si>
  <si>
    <t>A129178986C</t>
  </si>
  <si>
    <t>A129179218F</t>
  </si>
  <si>
    <t>A129178990V</t>
  </si>
  <si>
    <t>A129179270R</t>
  </si>
  <si>
    <t>A129179222W</t>
  </si>
  <si>
    <t>A129178934A</t>
  </si>
  <si>
    <t>A129178994C</t>
  </si>
  <si>
    <t>A129179054W</t>
  </si>
  <si>
    <t>A129178938K</t>
  </si>
  <si>
    <t>A129179122L</t>
  </si>
  <si>
    <t>A129179274X</t>
  </si>
  <si>
    <t>A129179278J</t>
  </si>
  <si>
    <t>A129179170F</t>
  </si>
  <si>
    <t>A129179126W</t>
  </si>
  <si>
    <t>A129179282X</t>
  </si>
  <si>
    <t>A129179626T</t>
  </si>
  <si>
    <t>A129179510R</t>
  </si>
  <si>
    <t>A129179630J</t>
  </si>
  <si>
    <t>A129179634T</t>
  </si>
  <si>
    <t>A129179514X</t>
  </si>
  <si>
    <t>A129179518J</t>
  </si>
  <si>
    <t>A129179582A</t>
  </si>
  <si>
    <t>A129179450X</t>
  </si>
  <si>
    <t>A129179638A</t>
  </si>
  <si>
    <t>A129179586K</t>
  </si>
  <si>
    <t>A129179678V</t>
  </si>
  <si>
    <t>A129179454J</t>
  </si>
  <si>
    <t>A129179286J</t>
  </si>
  <si>
    <t>A129179346X</t>
  </si>
  <si>
    <t>A129179522X</t>
  </si>
  <si>
    <t>A129179350R</t>
  </si>
  <si>
    <t>A129179526J</t>
  </si>
  <si>
    <t>A129179530X</t>
  </si>
  <si>
    <t>A129179682K</t>
  </si>
  <si>
    <t>A129179290X</t>
  </si>
  <si>
    <t>A129179642T</t>
  </si>
  <si>
    <t>A129179646A</t>
  </si>
  <si>
    <t>A129179294J</t>
  </si>
  <si>
    <t>A129179458T</t>
  </si>
  <si>
    <t>A129179534J</t>
  </si>
  <si>
    <t>A129179686V</t>
  </si>
  <si>
    <t>A129179298T</t>
  </si>
  <si>
    <t>A129179590A</t>
  </si>
  <si>
    <t>A129179594K</t>
  </si>
  <si>
    <t>A129179394T</t>
  </si>
  <si>
    <t>A129179302W</t>
  </si>
  <si>
    <t>A129179462J</t>
  </si>
  <si>
    <t>A129179354X</t>
  </si>
  <si>
    <t>A129179466T</t>
  </si>
  <si>
    <t>A129179398A</t>
  </si>
  <si>
    <t>A129179470J</t>
  </si>
  <si>
    <t>A129179538T</t>
  </si>
  <si>
    <t>A129179474T</t>
  </si>
  <si>
    <t>A129179402F</t>
  </si>
  <si>
    <t>A129179598V</t>
  </si>
  <si>
    <t>A129179542J</t>
  </si>
  <si>
    <t>A129179546T</t>
  </si>
  <si>
    <t>A129179690K</t>
  </si>
  <si>
    <t>A129179306F</t>
  </si>
  <si>
    <t>A129179478A</t>
  </si>
  <si>
    <t>A129179358J</t>
  </si>
  <si>
    <t>A129179550J</t>
  </si>
  <si>
    <t>A129179554T</t>
  </si>
  <si>
    <t>A129179406R</t>
  </si>
  <si>
    <t>A129179310W</t>
  </si>
  <si>
    <t>A129179694V</t>
  </si>
  <si>
    <t>A129179482T</t>
  </si>
  <si>
    <t>A129179602X</t>
  </si>
  <si>
    <t>A129179698C</t>
  </si>
  <si>
    <t>A129179314F</t>
  </si>
  <si>
    <t>A129179410F</t>
  </si>
  <si>
    <t>A129179558A</t>
  </si>
  <si>
    <t>A129179414R</t>
  </si>
  <si>
    <t>A129179650T</t>
  </si>
  <si>
    <t>A129179318R</t>
  </si>
  <si>
    <t>A129179654A</t>
  </si>
  <si>
    <t>A129179486A</t>
  </si>
  <si>
    <t>A129179362X</t>
  </si>
  <si>
    <t>A129179606J</t>
  </si>
  <si>
    <t>A129179702J</t>
  </si>
  <si>
    <t>A129179366J</t>
  </si>
  <si>
    <t>A129179490T</t>
  </si>
  <si>
    <t>A129179658K</t>
  </si>
  <si>
    <t>A129179662A</t>
  </si>
  <si>
    <t>A129179706T</t>
  </si>
  <si>
    <t>A129179710J</t>
  </si>
  <si>
    <t>A129179322F</t>
  </si>
  <si>
    <t>A129179370X</t>
  </si>
  <si>
    <t>A129179418X</t>
  </si>
  <si>
    <t>A129179326R</t>
  </si>
  <si>
    <t>A129179374J</t>
  </si>
  <si>
    <t>A129179330F</t>
  </si>
  <si>
    <t>A129179714T</t>
  </si>
  <si>
    <t>A129179718A</t>
  </si>
  <si>
    <t>A129179562T</t>
  </si>
  <si>
    <t>A129179610X</t>
  </si>
  <si>
    <t>A129179334R</t>
  </si>
  <si>
    <t>A129179422R</t>
  </si>
  <si>
    <t>A129179566A</t>
  </si>
  <si>
    <t>A129179338X</t>
  </si>
  <si>
    <t>A129179426X</t>
  </si>
  <si>
    <t>A129179570T</t>
  </si>
  <si>
    <t>A129179614J</t>
  </si>
  <si>
    <t>A129179618T</t>
  </si>
  <si>
    <t>A129179342R</t>
  </si>
  <si>
    <t>A129179494A</t>
  </si>
  <si>
    <t>A129179430R</t>
  </si>
  <si>
    <t>A129179498K</t>
  </si>
  <si>
    <t>A129179502R</t>
  </si>
  <si>
    <t>A129179378T</t>
  </si>
  <si>
    <t>A129179666K</t>
  </si>
  <si>
    <t>A129179434X</t>
  </si>
  <si>
    <t>A129179382J</t>
  </si>
  <si>
    <t>A129179438J</t>
  </si>
  <si>
    <t>A129179670A</t>
  </si>
  <si>
    <t>A129179442X</t>
  </si>
  <si>
    <t>A129179722T</t>
  </si>
  <si>
    <t>A129179674K</t>
  </si>
  <si>
    <t>A129179386T</t>
  </si>
  <si>
    <t>A129179446J</t>
  </si>
  <si>
    <t>A129179506X</t>
  </si>
  <si>
    <t>A129179390J</t>
  </si>
  <si>
    <t>A129179574A</t>
  </si>
  <si>
    <t>A129179726A</t>
  </si>
  <si>
    <t>A129179730T</t>
  </si>
  <si>
    <t>A129179622J</t>
  </si>
  <si>
    <t>A129179578K</t>
  </si>
  <si>
    <t>A129179734A</t>
  </si>
  <si>
    <t>A129177818X</t>
  </si>
  <si>
    <t>A129177702W</t>
  </si>
  <si>
    <t>A129177822R</t>
  </si>
  <si>
    <t>A129177826X</t>
  </si>
  <si>
    <t>A129177706F</t>
  </si>
  <si>
    <t>A129177710W</t>
  </si>
  <si>
    <t>A129177774J</t>
  </si>
  <si>
    <t>A129177642F</t>
  </si>
  <si>
    <t>A129177830R</t>
  </si>
  <si>
    <t>A129177778T</t>
  </si>
  <si>
    <t>A129177870J</t>
  </si>
  <si>
    <t>A129177646R</t>
  </si>
  <si>
    <t>A129177478R</t>
  </si>
  <si>
    <t>A129177538F</t>
  </si>
  <si>
    <t>A129177714F</t>
  </si>
  <si>
    <t>A129177542W</t>
  </si>
  <si>
    <t>A129177718R</t>
  </si>
  <si>
    <t>A129177722F</t>
  </si>
  <si>
    <t>A129177874T</t>
  </si>
  <si>
    <t>A129177482F</t>
  </si>
  <si>
    <t>A129177834X</t>
  </si>
  <si>
    <t>A129177838J</t>
  </si>
  <si>
    <t>A129177486R</t>
  </si>
  <si>
    <t>A129177650F</t>
  </si>
  <si>
    <t>A129177726R</t>
  </si>
  <si>
    <t>A129177878A</t>
  </si>
  <si>
    <t>A129177490F</t>
  </si>
  <si>
    <t>A129177782J</t>
  </si>
  <si>
    <t>A129177786T</t>
  </si>
  <si>
    <t>A129177586X</t>
  </si>
  <si>
    <t>A129177494R</t>
  </si>
  <si>
    <t>A129177654R</t>
  </si>
  <si>
    <t>A129177546F</t>
  </si>
  <si>
    <t>A129177658X</t>
  </si>
  <si>
    <t>A129177590R</t>
  </si>
  <si>
    <t>A129177662R</t>
  </si>
  <si>
    <t>A129177730F</t>
  </si>
  <si>
    <t>A129177666X</t>
  </si>
  <si>
    <t>A129177594X</t>
  </si>
  <si>
    <t>A129177790J</t>
  </si>
  <si>
    <t>A129177734R</t>
  </si>
  <si>
    <t>A129177738X</t>
  </si>
  <si>
    <t>A129177882T</t>
  </si>
  <si>
    <t>A129177498X</t>
  </si>
  <si>
    <t>A129177670R</t>
  </si>
  <si>
    <t>A129177550W</t>
  </si>
  <si>
    <t>A129177742R</t>
  </si>
  <si>
    <t>A129177746X</t>
  </si>
  <si>
    <t>A129177598J</t>
  </si>
  <si>
    <t>A129177502C</t>
  </si>
  <si>
    <t>A129177886A</t>
  </si>
  <si>
    <t>A129177674X</t>
  </si>
  <si>
    <t>A129177794T</t>
  </si>
  <si>
    <t>A129177890T</t>
  </si>
  <si>
    <t>A129177506L</t>
  </si>
  <si>
    <t>A129177602L</t>
  </si>
  <si>
    <t>A129177750R</t>
  </si>
  <si>
    <t>A129177606W</t>
  </si>
  <si>
    <t>A129177842X</t>
  </si>
  <si>
    <t>A129177510C</t>
  </si>
  <si>
    <t>A129177846J</t>
  </si>
  <si>
    <t>A129177678J</t>
  </si>
  <si>
    <t>A129177554F</t>
  </si>
  <si>
    <t>A129177798A</t>
  </si>
  <si>
    <t>A129177894A</t>
  </si>
  <si>
    <t>A129177558R</t>
  </si>
  <si>
    <t>A129177682X</t>
  </si>
  <si>
    <t>A129177850X</t>
  </si>
  <si>
    <t>A129177854J</t>
  </si>
  <si>
    <t>A129177898K</t>
  </si>
  <si>
    <t>A129177902R</t>
  </si>
  <si>
    <t>A129177514L</t>
  </si>
  <si>
    <t>A129177562F</t>
  </si>
  <si>
    <t>A129177610L</t>
  </si>
  <si>
    <t>A129177518W</t>
  </si>
  <si>
    <t>A129177566R</t>
  </si>
  <si>
    <t>A129177522L</t>
  </si>
  <si>
    <t>A129177906X</t>
  </si>
  <si>
    <t>A129177910R</t>
  </si>
  <si>
    <t>A129177754X</t>
  </si>
  <si>
    <t>A129177802F</t>
  </si>
  <si>
    <t>A129177526W</t>
  </si>
  <si>
    <t>A129177614W</t>
  </si>
  <si>
    <t>A129177758J</t>
  </si>
  <si>
    <t>A129177530L</t>
  </si>
  <si>
    <t>A129177618F</t>
  </si>
  <si>
    <t>A129177762X</t>
  </si>
  <si>
    <t>A129177806R</t>
  </si>
  <si>
    <t>A129177810F</t>
  </si>
  <si>
    <t>A129177534W</t>
  </si>
  <si>
    <t>A129177686J</t>
  </si>
  <si>
    <t>A129177622W</t>
  </si>
  <si>
    <t>A129177690X</t>
  </si>
  <si>
    <t>A129177694J</t>
  </si>
  <si>
    <t>A129177570F</t>
  </si>
  <si>
    <t>A129177858T</t>
  </si>
  <si>
    <t>&gt; Australian Capital Territory ;  One parent families with children under 15 ;</t>
  </si>
  <si>
    <t>&gt; Australian Capital Territory ;  One parent families with children under 15 ;  Employed parent ;</t>
  </si>
  <si>
    <t>&gt; Australian Capital Territory ;  One parent families with children under 15 ;  Unemployed parent ;</t>
  </si>
  <si>
    <t>&gt; Australian Capital Territory ;  One parent families with children under 15 ;  Parent not in the labour force ;</t>
  </si>
  <si>
    <t>&gt; Australian Capital Territory ;  One parent families with children under 15 - Single mother ;</t>
  </si>
  <si>
    <t>&gt; Australian Capital Territory ;  One parent families with children under 15 - Single mother ;  Employed parent ;</t>
  </si>
  <si>
    <t>&gt; Australian Capital Territory ;  One parent families with children under 15 - Single mother ;  Unemployed parent ;</t>
  </si>
  <si>
    <t>&gt; Australian Capital Territory ;  One parent families with children under 15 - Single mother ;  Parent not in the labour force ;</t>
  </si>
  <si>
    <t>&gt; Australian Capital Territory ;  One parent families with children under 15 - Single father ;</t>
  </si>
  <si>
    <t>&gt; Australian Capital Territory ;  One parent families with children under 15 - Single father ;  Employed parent ;</t>
  </si>
  <si>
    <t>&gt; Australian Capital Territory ;  One parent families with children under 15 - Single father ;  Unemployed parent ;</t>
  </si>
  <si>
    <t>&gt; Australian Capital Territory ;  One parent families with children under 15 - Single father ;  Parent not in the labour force ;</t>
  </si>
  <si>
    <t>&gt; Australian Capital Territory ;  Families with status not determined ;  Couple families with children under 15 ;  Husband/Partner not determined ;</t>
  </si>
  <si>
    <t>&gt; Australian Capital Territory ;  Families with status not determined ;  Couple families with children under 15 ;  Wife/Partner not determined ;</t>
  </si>
  <si>
    <t>&gt; Australian Capital Territory ;  Families with status not determined ;  Couple families with children under 15 ;  Either parent not determined ;</t>
  </si>
  <si>
    <t>&gt; Australian Capital Territory ;  Families with status not determined ;  Couple families with children under 15 ;  Both parents not determined ;</t>
  </si>
  <si>
    <t>&gt; Australian Capital Territory ;  Families with status not determined ;  One parent families with children under 15 ;</t>
  </si>
  <si>
    <t>A129177626F</t>
  </si>
  <si>
    <t>A129177574R</t>
  </si>
  <si>
    <t>A129177630W</t>
  </si>
  <si>
    <t>A129177862J</t>
  </si>
  <si>
    <t>A129177634F</t>
  </si>
  <si>
    <t>A129177914X</t>
  </si>
  <si>
    <t>A129177866T</t>
  </si>
  <si>
    <t>A129177578X</t>
  </si>
  <si>
    <t>A129177638R</t>
  </si>
  <si>
    <t>A129177698T</t>
  </si>
  <si>
    <t>A129177582R</t>
  </si>
  <si>
    <t>A129177766J</t>
  </si>
  <si>
    <t>A129177918J</t>
  </si>
  <si>
    <t>A129177922X</t>
  </si>
  <si>
    <t>A129177814R</t>
  </si>
  <si>
    <t>A129177770X</t>
  </si>
  <si>
    <t>A129177926J</t>
  </si>
  <si>
    <t>Time Series Workbook</t>
  </si>
  <si>
    <t>6224.0.55.001 Labour Force Status of Families</t>
  </si>
  <si>
    <t>Table 3. Labour force characteristics of families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</si>
  <si>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</si>
  <si>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</si>
  <si>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</si>
  <si>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</si>
  <si>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</si>
  <si>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</si>
  <si>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Series A - Dependants 0-20 years</t>
  </si>
  <si>
    <t>Series B - Dependants 0-24 years</t>
  </si>
  <si>
    <t>Series C - Original estimation method</t>
  </si>
  <si>
    <t>Series D - Revised estimation method</t>
  </si>
  <si>
    <t>3,6,9,12</t>
  </si>
  <si>
    <t>3,6,7,9,12</t>
  </si>
  <si>
    <t>Released at 11:30 am (Canberra time) Tue 18 Oct 2022</t>
  </si>
  <si>
    <t>Contents</t>
  </si>
  <si>
    <t>Tables</t>
  </si>
  <si>
    <t>Table 3 - Labour force characteristics of families, June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</si>
  <si>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</si>
  <si>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</si>
  <si>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</si>
  <si>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Labour Force Status of Families, Jun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</si>
  <si>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</si>
  <si>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</si>
  <si>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</si>
  <si>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</si>
  <si>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</si>
  <si>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</si>
  <si>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</si>
  <si>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All families</t>
  </si>
  <si>
    <t>Families with dependants aged 0-24 years</t>
  </si>
  <si>
    <t>Families with children aged 0-14 years</t>
  </si>
  <si>
    <t>'000</t>
  </si>
  <si>
    <t>COUPLE FAMILIES - SUMMARY</t>
  </si>
  <si>
    <t>Couple families</t>
  </si>
  <si>
    <t xml:space="preserve">Both partners employed </t>
  </si>
  <si>
    <t>At least one partner employed</t>
  </si>
  <si>
    <t>Neither partner employed</t>
  </si>
  <si>
    <t>COUPLE FAMILIES - DETAILED</t>
  </si>
  <si>
    <t>Employed Husband/Partner</t>
  </si>
  <si>
    <t>Employed Wife/Partner</t>
  </si>
  <si>
    <t>Unemployed Wife/Partner</t>
  </si>
  <si>
    <t>Wife/Partner not in the labour force</t>
  </si>
  <si>
    <t>Unemployed Husband/Partner</t>
  </si>
  <si>
    <t>Husband/Partner not in the labour force</t>
  </si>
  <si>
    <t>All Husbands/Partners</t>
  </si>
  <si>
    <t>ONE PARENT FAMILIES</t>
  </si>
  <si>
    <t>One parent families</t>
  </si>
  <si>
    <t>Employed parent</t>
  </si>
  <si>
    <t>Unemployed parent</t>
  </si>
  <si>
    <t>Parent not in the labour force</t>
  </si>
  <si>
    <t>One parent families - Single mother</t>
  </si>
  <si>
    <t>Employed single mother</t>
  </si>
  <si>
    <t>Unemployed single mother</t>
  </si>
  <si>
    <t>Single mother not in the labour force</t>
  </si>
  <si>
    <t>One parent families - Single father</t>
  </si>
  <si>
    <t>Employed single father</t>
  </si>
  <si>
    <t>Unemployed single father</t>
  </si>
  <si>
    <t>Single father not in the labour force</t>
  </si>
  <si>
    <t>OTHER FAMILIES</t>
  </si>
  <si>
    <t>Other families</t>
  </si>
  <si>
    <t>. .</t>
  </si>
  <si>
    <t>Employed family head</t>
  </si>
  <si>
    <t>Unemployed family head</t>
  </si>
  <si>
    <t>Family head not in the labour force</t>
  </si>
  <si>
    <t xml:space="preserve">FAMILIES WITH LABOUR FORCE STATUS NOT DETERMINED </t>
  </si>
  <si>
    <t>Husband/Father not determined</t>
  </si>
  <si>
    <t>Wife/Partner not determined</t>
  </si>
  <si>
    <t>Either parent not determined</t>
  </si>
  <si>
    <t>Both parents not determined</t>
  </si>
  <si>
    <t>© Commonwealth of Australia 2022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</si>
  <si>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</si>
  <si>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</si>
  <si>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</si>
  <si>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</si>
  <si>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</si>
  <si>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</si>
  <si>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</si>
  <si>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</si>
  <si>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</t>
  </si>
  <si>
    <t>NSW</t>
  </si>
  <si>
    <t>Vic</t>
  </si>
  <si>
    <t>Qld</t>
  </si>
  <si>
    <t>SA</t>
  </si>
  <si>
    <t>WA</t>
  </si>
  <si>
    <t>Tas</t>
  </si>
  <si>
    <t>NT</t>
  </si>
  <si>
    <t>ACT</t>
  </si>
  <si>
    <t>Total couple families</t>
  </si>
  <si>
    <t>Total one parent families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</si>
</sst>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\-yyyy"/>
    <numFmt numFmtId="165" formatCode="0.0;\-0.0;0.0;@"/>
    <numFmt numFmtId="166" formatCode="#,##0.0"/>
    <numFmt numFmtId="167" formatCode="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0" fillId="0" borderId="0"/>
    <xf numFmtId="0" fontId="12" fillId="0" borderId="0"/>
    <xf numFmtId="0" fontId="13" fillId="0" borderId="0"/>
    <xf numFmtId="0" fontId="16" fillId="0" borderId="0"/>
    <xf numFmtId="0" fontId="23" fillId="0" borderId="0">
      <alignment horizontal="left"/>
    </xf>
    <xf numFmtId="0" fontId="12" fillId="0" borderId="0"/>
    <xf numFmtId="0" fontId="26" fillId="0" borderId="0">
      <alignment horizontal="center"/>
    </xf>
    <xf numFmtId="0" fontId="26" fillId="0" borderId="0">
      <alignment horizontal="center" vertical="center" wrapText="1"/>
    </xf>
    <xf numFmtId="0" fontId="10" fillId="0" borderId="0">
      <alignment horizontal="left" vertical="center" wrapText="1"/>
    </xf>
    <xf numFmtId="0" fontId="10" fillId="0" borderId="0">
      <alignment horizontal="right"/>
    </xf>
  </cellStyleXfs>
  <cellXfs count="89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2" fillId="0" borderId="0" xfId="0" applyFont="1"/>
    <xf numFmtId="0" fontId="11" fillId="0" borderId="0" xfId="2" applyFont="1" applyAlignment="1">
      <alignment horizontal="left" vertical="center"/>
    </xf>
    <xf numFmtId="0" fontId="12" fillId="0" borderId="0" xfId="3"/>
    <xf numFmtId="0" fontId="13" fillId="0" borderId="0" xfId="4"/>
    <xf numFmtId="0" fontId="14" fillId="0" borderId="0" xfId="4" applyFont="1" applyAlignment="1">
      <alignment horizontal="left"/>
    </xf>
    <xf numFmtId="0" fontId="15" fillId="0" borderId="0" xfId="4" applyFont="1" applyAlignment="1">
      <alignment horizontal="left"/>
    </xf>
    <xf numFmtId="0" fontId="17" fillId="0" borderId="0" xfId="5" applyFont="1" applyAlignment="1">
      <alignment horizontal="center"/>
    </xf>
    <xf numFmtId="0" fontId="18" fillId="0" borderId="0" xfId="4" applyFont="1" applyAlignment="1">
      <alignment horizontal="left"/>
    </xf>
    <xf numFmtId="0" fontId="21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1" fillId="3" borderId="0" xfId="2" applyFont="1" applyFill="1" applyAlignment="1">
      <alignment horizontal="left" vertical="center" indent="11"/>
    </xf>
    <xf numFmtId="1" fontId="25" fillId="3" borderId="1" xfId="6" applyNumberFormat="1" applyFont="1" applyFill="1" applyBorder="1" applyAlignment="1">
      <alignment horizontal="center" vertical="center" wrapText="1"/>
    </xf>
    <xf numFmtId="0" fontId="24" fillId="3" borderId="1" xfId="7" applyFont="1" applyFill="1" applyBorder="1" applyAlignment="1">
      <alignment vertical="center"/>
    </xf>
    <xf numFmtId="0" fontId="26" fillId="0" borderId="0" xfId="8">
      <alignment horizontal="center"/>
    </xf>
    <xf numFmtId="17" fontId="27" fillId="0" borderId="0" xfId="9" quotePrefix="1" applyNumberFormat="1" applyFont="1" applyAlignment="1">
      <alignment horizontal="right" wrapText="1"/>
    </xf>
    <xf numFmtId="0" fontId="28" fillId="4" borderId="3" xfId="7" applyFont="1" applyFill="1" applyBorder="1" applyAlignment="1">
      <alignment horizontal="center"/>
    </xf>
    <xf numFmtId="17" fontId="27" fillId="0" borderId="0" xfId="9" quotePrefix="1" applyNumberFormat="1" applyFont="1" applyAlignment="1">
      <alignment wrapText="1"/>
    </xf>
    <xf numFmtId="0" fontId="10" fillId="0" borderId="0" xfId="3" applyFont="1" applyAlignment="1">
      <alignment horizontal="right"/>
    </xf>
    <xf numFmtId="0" fontId="27" fillId="0" borderId="0" xfId="8" applyFont="1" applyAlignment="1">
      <alignment horizontal="left"/>
    </xf>
    <xf numFmtId="0" fontId="27" fillId="0" borderId="5" xfId="0" applyFont="1" applyBorder="1" applyAlignment="1">
      <alignment horizontal="center" wrapText="1"/>
    </xf>
    <xf numFmtId="0" fontId="27" fillId="0" borderId="5" xfId="0" applyFont="1" applyBorder="1" applyAlignment="1">
      <alignment wrapText="1"/>
    </xf>
    <xf numFmtId="166" fontId="10" fillId="0" borderId="0" xfId="10" applyNumberFormat="1" applyAlignment="1">
      <alignment horizontal="left" vertical="center"/>
    </xf>
    <xf numFmtId="0" fontId="24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0" fontId="11" fillId="0" borderId="0" xfId="7" applyFont="1"/>
    <xf numFmtId="0" fontId="10" fillId="0" borderId="0" xfId="0" applyFont="1" applyAlignment="1">
      <alignment horizontal="left" indent="1"/>
    </xf>
    <xf numFmtId="167" fontId="1" fillId="0" borderId="0" xfId="0" applyNumberFormat="1" applyFont="1" applyAlignment="1">
      <alignment horizontal="right"/>
    </xf>
    <xf numFmtId="0" fontId="0" fillId="0" borderId="0" xfId="0" applyAlignment="1">
      <alignment horizontal="left" indent="1"/>
    </xf>
    <xf numFmtId="166" fontId="10" fillId="0" borderId="0" xfId="11" applyNumberFormat="1">
      <alignment horizontal="right"/>
    </xf>
    <xf numFmtId="0" fontId="8" fillId="0" borderId="0" xfId="1" applyFont="1" applyBorder="1" applyAlignment="1">
      <alignment horizontal="left"/>
    </xf>
    <xf numFmtId="166" fontId="10" fillId="0" borderId="0" xfId="0" applyNumberFormat="1" applyFont="1" applyAlignment="1">
      <alignment horizontal="right"/>
    </xf>
    <xf numFmtId="166" fontId="27" fillId="0" borderId="0" xfId="10" applyNumberFormat="1" applyFont="1" applyAlignment="1">
      <alignment horizontal="left" vertical="center"/>
    </xf>
    <xf numFmtId="0" fontId="12" fillId="0" borderId="0" xfId="7"/>
    <xf numFmtId="166" fontId="18" fillId="0" borderId="0" xfId="7" applyNumberFormat="1" applyFont="1" applyAlignment="1">
      <alignment horizontal="right"/>
    </xf>
    <xf numFmtId="167" fontId="29" fillId="0" borderId="0" xfId="11" applyNumberFormat="1" applyFont="1">
      <alignment horizontal="right"/>
    </xf>
    <xf numFmtId="0" fontId="27" fillId="0" borderId="0" xfId="0" applyFont="1" applyAlignment="1">
      <alignment horizontal="center" wrapText="1"/>
    </xf>
    <xf numFmtId="167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 indent="1"/>
    </xf>
    <xf numFmtId="0" fontId="10" fillId="0" borderId="0" xfId="0" applyFont="1" applyAlignment="1">
      <alignment horizontal="left" indent="2"/>
    </xf>
    <xf numFmtId="0" fontId="27" fillId="0" borderId="0" xfId="0" applyFont="1" applyAlignment="1">
      <alignment horizontal="left" wrapText="1"/>
    </xf>
    <xf numFmtId="167" fontId="27" fillId="0" borderId="0" xfId="0" applyNumberFormat="1" applyFont="1" applyAlignment="1">
      <alignment horizontal="left" indent="1"/>
    </xf>
    <xf numFmtId="166" fontId="27" fillId="0" borderId="0" xfId="11" applyNumberFormat="1" applyFont="1">
      <alignment horizontal="right"/>
    </xf>
    <xf numFmtId="0" fontId="30" fillId="0" borderId="0" xfId="1" applyFont="1" applyAlignment="1">
      <alignment horizontal="left"/>
    </xf>
    <xf numFmtId="0" fontId="31" fillId="0" borderId="0" xfId="7" applyFont="1"/>
    <xf numFmtId="0" fontId="9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0" fontId="32" fillId="0" borderId="0" xfId="0" applyFont="1" applyAlignment="1">
      <alignment horizontal="left"/>
    </xf>
    <xf numFmtId="165" fontId="1" fillId="0" borderId="0" xfId="0" applyNumberFormat="1" applyFont="1"/>
    <xf numFmtId="0" fontId="10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19" fillId="0" borderId="2" xfId="4" applyFont="1" applyBorder="1" applyAlignment="1">
      <alignment horizontal="left"/>
    </xf>
    <xf numFmtId="0" fontId="14" fillId="0" borderId="0" xfId="4" applyFont="1" applyAlignment="1">
      <alignment horizontal="left"/>
    </xf>
    <xf numFmtId="0" fontId="17" fillId="0" borderId="0" xfId="5" applyFont="1"/>
    <xf numFmtId="0" fontId="4" fillId="0" borderId="0" xfId="0" applyFont="1" applyAlignment="1">
      <alignment horizontal="left"/>
    </xf>
    <xf numFmtId="17" fontId="28" fillId="4" borderId="3" xfId="9" quotePrefix="1" applyNumberFormat="1" applyFont="1" applyFill="1" applyBorder="1" applyAlignment="1">
      <alignment horizontal="center" wrapText="1"/>
    </xf>
    <xf numFmtId="0" fontId="28" fillId="4" borderId="4" xfId="7" applyFont="1" applyFill="1" applyBorder="1" applyAlignment="1">
      <alignment horizontal="center"/>
    </xf>
    <xf numFmtId="0" fontId="28" fillId="4" borderId="5" xfId="7" applyFont="1" applyFill="1" applyBorder="1" applyAlignment="1">
      <alignment horizontal="center"/>
    </xf>
    <xf numFmtId="0" fontId="28" fillId="4" borderId="6" xfId="7" applyFont="1" applyFill="1" applyBorder="1" applyAlignment="1">
      <alignment horizontal="center"/>
    </xf>
    <xf numFmtId="49" fontId="6" fillId="3" borderId="0" xfId="0" applyNumberFormat="1" applyFont="1" applyFill="1" applyAlignment="1">
      <alignment horizontal="left" vertical="top" wrapText="1" indent="11"/>
    </xf>
    <xf numFmtId="0" fontId="6" fillId="3" borderId="0" xfId="0" applyFont="1" applyFill="1" applyAlignment="1">
      <alignment horizontal="left" vertical="top" wrapText="1" indent="11"/>
    </xf>
    <xf numFmtId="0" fontId="24" fillId="3" borderId="1" xfId="6" applyFont="1" applyFill="1" applyBorder="1" applyAlignment="1">
      <alignment horizontal="left" vertical="center" indent="13"/>
    </xf>
  </cellXfs>
  <cellStyles count="12">
    <cellStyle name="Hyperlink" xfId="1" builtinId="8"/>
    <cellStyle name="Hyperlink 2" xfId="5" xr:uid="{A969E59E-0F77-4457-AC2A-867006773D5E}"/>
    <cellStyle name="Normal" xfId="0" builtinId="0"/>
    <cellStyle name="Normal 10" xfId="3" xr:uid="{4CBBFCA7-5B50-4AEB-9851-3E60F21EB947}"/>
    <cellStyle name="Normal 2" xfId="7" xr:uid="{338D63F3-D8E8-4EBE-98A1-E1C2183CD03B}"/>
    <cellStyle name="Normal 2 4" xfId="4" xr:uid="{2E8B2F0A-20C5-4ED2-9FE7-17C2BBE62DD9}"/>
    <cellStyle name="Normal 3 5 4" xfId="2" xr:uid="{323CF51B-4387-4B5D-A410-634800ADF0DB}"/>
    <cellStyle name="Style1" xfId="6" xr:uid="{76213060-6F48-4063-A0F5-62B34EC35E5A}"/>
    <cellStyle name="Style4" xfId="8" xr:uid="{86A6B8AF-07CA-4A2A-9123-3C61DD1B94AC}"/>
    <cellStyle name="Style5" xfId="9" xr:uid="{8B2269BD-93A1-4970-8A80-E4A1DF54ED91}"/>
    <cellStyle name="Style7 5" xfId="11" xr:uid="{ED429879-8A5F-4D44-8D2D-B6B2EDA90918}"/>
    <cellStyle name="Style9" xfId="10" xr:uid="{FC666D55-EF07-432D-AEED-AF33455719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62CCD-2993-4E10-AED4-7479EEB89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80B1B-2F88-4F84-80B1-DB083B846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about/contact-us" TargetMode="External"/><Relationship Id="rId3" Type="http://schemas.openxmlformats.org/officeDocument/2006/relationships/hyperlink" Target="http://www.abs.gov.au/ausstats/abs@.nsf/exnote/6333.0" TargetMode="External"/><Relationship Id="rId7" Type="http://schemas.openxmlformats.org/officeDocument/2006/relationships/hyperlink" Target="mailto:labour.statistics@abs.gov.au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2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333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7405-3F8E-4158-B68B-93A0169261AE}">
  <dimension ref="A1:L25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12">
      <c r="A1" s="11"/>
      <c r="B1" s="11"/>
      <c r="C1" s="11"/>
      <c r="D1" s="11"/>
      <c r="E1" s="11"/>
    </row>
    <row r="2" spans="1:12">
      <c r="A2" s="11"/>
      <c r="B2" s="13" t="s">
        <v>2047</v>
      </c>
      <c r="C2" s="12"/>
      <c r="D2" s="12"/>
      <c r="E2" s="12"/>
    </row>
    <row r="3" spans="1:12" ht="12" customHeight="1">
      <c r="A3" s="11"/>
      <c r="B3" s="12"/>
      <c r="C3" s="12"/>
      <c r="D3" s="12"/>
      <c r="E3" s="12"/>
    </row>
    <row r="4" spans="1:12">
      <c r="A4" s="11"/>
      <c r="B4" s="12"/>
      <c r="C4" s="12"/>
      <c r="D4" s="12"/>
      <c r="E4" s="12"/>
    </row>
    <row r="5" spans="1:12" ht="15.75">
      <c r="A5" s="11"/>
      <c r="B5" s="14" t="s">
        <v>2048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12" ht="15.75" customHeight="1">
      <c r="A6" s="11"/>
      <c r="B6" s="77" t="s">
        <v>2049</v>
      </c>
      <c r="C6" s="77"/>
      <c r="D6" s="77"/>
      <c r="E6" s="77"/>
      <c r="F6" s="77"/>
      <c r="G6" s="77"/>
      <c r="H6" s="77"/>
      <c r="I6" s="77"/>
      <c r="J6" s="77"/>
      <c r="K6" s="77"/>
      <c r="L6" s="77"/>
    </row>
    <row r="7" spans="1:12" ht="15.75" customHeight="1">
      <c r="A7" s="11"/>
      <c r="B7" s="21" t="s">
        <v>2062</v>
      </c>
      <c r="C7" s="11"/>
      <c r="D7" s="11"/>
      <c r="E7" s="11"/>
    </row>
    <row r="8" spans="1:12">
      <c r="A8" s="22"/>
      <c r="B8" s="22"/>
      <c r="C8" s="22"/>
      <c r="D8" s="11"/>
      <c r="E8" s="11"/>
    </row>
    <row r="9" spans="1:12" ht="15.75">
      <c r="A9" s="23"/>
      <c r="B9" s="24" t="s">
        <v>2063</v>
      </c>
      <c r="C9" s="23"/>
      <c r="D9" s="11"/>
      <c r="E9" s="11"/>
    </row>
    <row r="10" spans="1:12">
      <c r="A10" s="23"/>
      <c r="B10" s="25" t="s">
        <v>2064</v>
      </c>
      <c r="C10" s="23"/>
      <c r="D10" s="11"/>
      <c r="E10" s="11"/>
    </row>
    <row r="11" spans="1:12">
      <c r="A11" s="23"/>
      <c r="B11" s="26">
        <v>3</v>
      </c>
      <c r="C11" s="27" t="s">
        <v>2065</v>
      </c>
      <c r="D11" s="11"/>
      <c r="E11" s="11"/>
    </row>
    <row r="12" spans="1:12">
      <c r="A12" s="23"/>
      <c r="B12" s="26" t="s">
        <v>2066</v>
      </c>
      <c r="C12" s="27" t="s">
        <v>2067</v>
      </c>
      <c r="D12" s="11"/>
      <c r="E12" s="11"/>
    </row>
    <row r="13" spans="1:12">
      <c r="A13" s="22"/>
      <c r="B13" s="22"/>
      <c r="C13" s="22"/>
      <c r="D13" s="11"/>
      <c r="E13" s="11"/>
    </row>
    <row r="14" spans="1:12" ht="15.75">
      <c r="A14" s="23"/>
      <c r="B14" s="78"/>
      <c r="C14" s="78"/>
      <c r="D14" s="11"/>
      <c r="E14" s="11"/>
    </row>
    <row r="15" spans="1:12" ht="15.75">
      <c r="A15" s="23"/>
      <c r="B15" s="79" t="s">
        <v>2068</v>
      </c>
      <c r="C15" s="79"/>
      <c r="D15" s="11"/>
      <c r="E15" s="11"/>
    </row>
    <row r="16" spans="1:12">
      <c r="A16" s="22"/>
      <c r="B16" s="22"/>
      <c r="C16" s="22"/>
      <c r="D16" s="11"/>
      <c r="E16" s="11"/>
    </row>
    <row r="17" spans="1:5">
      <c r="A17" s="23"/>
      <c r="B17" s="28" t="s">
        <v>2069</v>
      </c>
      <c r="C17" s="23"/>
      <c r="D17" s="11"/>
      <c r="E17" s="11"/>
    </row>
    <row r="18" spans="1:5">
      <c r="A18" s="23"/>
      <c r="B18" s="80" t="s">
        <v>2070</v>
      </c>
      <c r="C18" s="80"/>
      <c r="D18" s="11"/>
      <c r="E18" s="11"/>
    </row>
    <row r="19" spans="1:5">
      <c r="A19" s="23"/>
      <c r="B19" s="80" t="s">
        <v>2071</v>
      </c>
      <c r="C19" s="80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81" t="s">
        <v>2050</v>
      </c>
      <c r="C21" s="81"/>
      <c r="D21" s="11"/>
      <c r="E21" s="11"/>
    </row>
    <row r="22" spans="1:5">
      <c r="A22" s="22"/>
      <c r="B22" s="76" t="s">
        <v>2072</v>
      </c>
      <c r="C22" s="76"/>
      <c r="D22" s="76"/>
      <c r="E22" s="76"/>
    </row>
    <row r="23" spans="1:5">
      <c r="A23" s="22"/>
      <c r="B23" s="76" t="s">
        <v>2073</v>
      </c>
      <c r="C23" s="76"/>
      <c r="D23" s="76"/>
      <c r="E23" s="76"/>
    </row>
    <row r="24" spans="1:5">
      <c r="A24" s="22"/>
      <c r="B24" s="22"/>
      <c r="C24" s="22"/>
      <c r="D24" s="11"/>
      <c r="E24" s="11"/>
    </row>
    <row r="25" spans="1:5">
      <c r="A25" s="22"/>
      <c r="B25" s="29" t="str">
        <f ca="1">"© Commonwealth of Australia "&amp;YEAR(TODAY())</f>
        <v>© Commonwealth of Australia 2022</v>
      </c>
      <c r="C25" s="23"/>
      <c r="D25" s="11"/>
      <c r="E25" s="11"/>
    </row>
  </sheetData>
  <mergeCells count="8">
    <mergeCell ref="B22:E22"/>
    <mergeCell ref="B23:E23"/>
    <mergeCell ref="B6:L6"/>
    <mergeCell ref="B14:C14"/>
    <mergeCell ref="B15:C15"/>
    <mergeCell ref="B18:C18"/>
    <mergeCell ref="B19:C19"/>
    <mergeCell ref="B21:C21"/>
  </mergeCells>
  <hyperlinks>
    <hyperlink ref="B12" location="Index!A12" display="Index" xr:uid="{2E1B01AD-1DE2-41E1-9444-0C7D4D19B2EC}"/>
    <hyperlink ref="B11" location="'Table 3'!C10" display="'Table 3'!C10" xr:uid="{9D76E449-3E98-404F-ACB9-8D2CD79B5B1D}"/>
    <hyperlink ref="B15" r:id="rId1" xr:uid="{3E2189B5-F7EA-4BAA-9773-A6B070D46249}"/>
    <hyperlink ref="B25" r:id="rId2" display="© Commonwealth of Australia 2015" xr:uid="{491665A4-2646-49E9-BF45-B7B4CA170C1E}"/>
    <hyperlink ref="B19" r:id="rId3" display="Explanatory Notes" xr:uid="{91016AB8-A996-4A7F-832E-0BEEE3233AC6}"/>
    <hyperlink ref="B18" r:id="rId4" xr:uid="{6EB4FB0F-6087-4FE6-9CB1-DAC0AC93F6F8}"/>
    <hyperlink ref="B18:C18" r:id="rId5" display="Summary" xr:uid="{6A32524F-55CF-4C18-85DF-388B627E4DAE}"/>
    <hyperlink ref="B19:C19" r:id="rId6" display="Methodology" xr:uid="{479629CE-8534-4C84-A684-49A134574E40}"/>
    <hyperlink ref="B23" r:id="rId7" display="or the Labour Surveys Branch at labour.statistics@abs.gov.au." xr:uid="{BD1BD788-A261-4235-95CF-D0BE419AD12F}"/>
    <hyperlink ref="B22:E22" r:id="rId8" display="For further information about these and related statistics visit www.abs.gov.au/about/contact-us" xr:uid="{FD3C5118-D8EC-4852-84A5-8F330E055D0E}"/>
  </hyperlinks>
  <pageMargins left="0.7" right="0.7" top="0.75" bottom="0.75" header="0.3" footer="0.3"/>
  <pageSetup paperSize="9" orientation="portrait" r:id="rId9"/>
  <headerFooter>
    <oddHeader>&amp;C&amp;"Calibri"&amp;10&amp;KFF0000OFFICIAL: Census and Statistics Act&amp;1#</oddHeader>
    <oddFooter>&amp;C&amp;1#&amp;"Calibri"&amp;10&amp;KFF0000OFFICIAL: Census and Statistics Act</oddFoot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CB3AB-0F99-4756-8892-5F4B44172A94}">
  <sheetPr>
    <pageSetUpPr fitToPage="1"/>
  </sheetPr>
  <dimension ref="A1:AD233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9" width="12.140625" customWidth="1"/>
    <col min="10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2047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86" t="str">
        <f>Contents!B5</f>
        <v>6224.0.55.001 Labour Force Status of Families</v>
      </c>
      <c r="C5" s="87"/>
      <c r="D5" s="87"/>
      <c r="E5" s="87"/>
      <c r="F5" s="87"/>
      <c r="G5" s="87"/>
      <c r="H5" s="87"/>
      <c r="I5" s="87"/>
      <c r="J5" s="87"/>
      <c r="K5" s="87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87" t="str">
        <f>Contents!B6</f>
        <v>Table 3. Labour force characteristics of families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</row>
    <row r="7" spans="1:20" ht="15.95" customHeight="1">
      <c r="A7" s="30"/>
      <c r="B7" s="33" t="str">
        <f>Contents!B7</f>
        <v>Released at 11:30 am (Canberra time) Tue 18 Oct 2022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88" t="str">
        <f>Contents!C11</f>
        <v>Table 3 - Labour force characteristics of families, June 2022</v>
      </c>
      <c r="B8" s="88"/>
      <c r="C8" s="88"/>
      <c r="D8" s="88"/>
      <c r="E8" s="88"/>
      <c r="F8" s="88"/>
      <c r="G8" s="88"/>
      <c r="H8" s="88"/>
      <c r="I8" s="34"/>
      <c r="J8" s="35"/>
      <c r="K8" s="35"/>
      <c r="L8" s="88"/>
      <c r="M8" s="88"/>
      <c r="N8" s="88"/>
      <c r="O8" s="88"/>
      <c r="P8" s="88"/>
      <c r="Q8" s="88"/>
      <c r="R8" s="88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20" ht="15" customHeight="1">
      <c r="A10" s="36"/>
      <c r="B10" s="38" t="s">
        <v>2074</v>
      </c>
      <c r="C10" s="82" t="s">
        <v>2075</v>
      </c>
      <c r="D10" s="82"/>
      <c r="E10" s="82"/>
      <c r="F10" s="39"/>
      <c r="G10" s="83" t="s">
        <v>2076</v>
      </c>
      <c r="H10" s="84"/>
      <c r="I10" s="85"/>
      <c r="J10" s="39"/>
      <c r="K10" s="39"/>
      <c r="L10" s="39"/>
      <c r="M10" s="39"/>
      <c r="N10" s="39"/>
      <c r="O10" s="39"/>
    </row>
    <row r="11" spans="1:20" ht="49.5" customHeight="1">
      <c r="A11" s="36"/>
      <c r="B11" s="36"/>
      <c r="C11" s="37" t="s">
        <v>2077</v>
      </c>
      <c r="D11" s="37" t="s">
        <v>2078</v>
      </c>
      <c r="E11" s="37" t="s">
        <v>2079</v>
      </c>
      <c r="F11" s="37"/>
      <c r="G11" s="37" t="s">
        <v>2077</v>
      </c>
      <c r="H11" s="37" t="s">
        <v>2078</v>
      </c>
      <c r="I11" s="37" t="s">
        <v>2079</v>
      </c>
      <c r="J11" s="37"/>
      <c r="K11" s="37"/>
      <c r="L11" s="37"/>
      <c r="M11" s="37"/>
      <c r="N11" s="37"/>
      <c r="O11" s="37"/>
    </row>
    <row r="12" spans="1:20">
      <c r="A12" s="36"/>
      <c r="B12" s="36"/>
      <c r="C12" s="40" t="s">
        <v>2080</v>
      </c>
      <c r="D12" s="40" t="s">
        <v>2080</v>
      </c>
      <c r="E12" s="40" t="s">
        <v>2080</v>
      </c>
      <c r="F12" s="40"/>
      <c r="G12" s="40"/>
      <c r="H12" s="40"/>
      <c r="I12" s="40"/>
      <c r="J12" s="40"/>
      <c r="K12" s="40"/>
      <c r="L12" s="40"/>
      <c r="M12" s="40"/>
      <c r="N12" s="40"/>
      <c r="O12" s="40"/>
    </row>
    <row r="13" spans="1:20">
      <c r="A13" s="41"/>
      <c r="B13" s="42" t="s">
        <v>2081</v>
      </c>
      <c r="C13" s="43"/>
      <c r="D13" s="43"/>
      <c r="E13" s="43"/>
      <c r="F13" s="40"/>
      <c r="G13" s="43"/>
      <c r="H13" s="43"/>
      <c r="I13" s="43"/>
      <c r="J13" s="40"/>
      <c r="K13" s="40"/>
      <c r="L13" s="40"/>
      <c r="M13" s="40"/>
      <c r="N13" s="40"/>
      <c r="O13" s="40"/>
    </row>
    <row r="14" spans="1:20">
      <c r="A14" s="44"/>
      <c r="B14" s="45"/>
      <c r="C14" s="46"/>
      <c r="D14" s="46"/>
      <c r="E14" s="46"/>
      <c r="F14" s="40"/>
      <c r="G14" s="40"/>
      <c r="H14" s="40"/>
      <c r="I14" s="40"/>
      <c r="J14" s="40"/>
      <c r="K14" s="40"/>
      <c r="L14" s="40"/>
      <c r="M14" s="40"/>
      <c r="N14" s="40"/>
      <c r="O14" s="40"/>
    </row>
    <row r="15" spans="1:20">
      <c r="A15" s="44"/>
      <c r="B15" s="47" t="s">
        <v>2082</v>
      </c>
      <c r="C15" s="48" cm="1">
        <f t="array" ref="C15">INDEX($D$101:$AD$160,$C101,C$89)</f>
        <v>6162.2820000000002</v>
      </c>
      <c r="D15" s="48" cm="1">
        <f t="array" ref="D15">INDEX($D$101:$AD$160,$C101,D$89)</f>
        <v>2665.4560000000001</v>
      </c>
      <c r="E15" s="48" cm="1">
        <f t="array" ref="E15">INDEX($D$101:$AD$160,$C101,E$89)</f>
        <v>2185.9740000000002</v>
      </c>
      <c r="F15" s="40"/>
      <c r="G15" s="18" t="str" cm="1">
        <f t="array" ref="G15">HYPERLINK(TEXT("#"&amp;INDEX($D$172:$AD$231,$C172,C$89),),INDEX($D$172:$AD$231,$C172,C$89))</f>
        <v>A129181434R</v>
      </c>
      <c r="H15" s="18" t="str" cm="1">
        <f t="array" ref="H15">HYPERLINK(TEXT("#"&amp;INDEX($D$172:$AD$231,$C172,D$89),),INDEX($D$172:$AD$231,$C172,D$89))</f>
        <v>A129181354R</v>
      </c>
      <c r="I15" s="18" t="str" cm="1">
        <f t="array" ref="I15">HYPERLINK(TEXT("#"&amp;INDEX($D$172:$AD$231,$C172,E$89),),INDEX($D$172:$AD$231,$C172,E$89))</f>
        <v>A129181522R</v>
      </c>
      <c r="J15" s="40"/>
      <c r="K15" s="40"/>
      <c r="L15" s="40"/>
      <c r="M15" s="40"/>
      <c r="N15" s="40"/>
      <c r="O15" s="40"/>
    </row>
    <row r="16" spans="1:20">
      <c r="A16" s="49"/>
      <c r="B16" s="50" t="s">
        <v>2083</v>
      </c>
      <c r="C16" s="51" cm="1">
        <f t="array" ref="C16">INDEX($D$101:$AD$160,$C102,C$89)</f>
        <v>3550.393</v>
      </c>
      <c r="D16" s="51" cm="1">
        <f t="array" ref="D16">INDEX($D$101:$AD$160,$C102,D$89)</f>
        <v>1904.3979999999999</v>
      </c>
      <c r="E16" s="51" cm="1">
        <f t="array" ref="E16">INDEX($D$101:$AD$160,$C102,E$89)</f>
        <v>1548.768</v>
      </c>
      <c r="F16" s="40"/>
      <c r="G16" s="18" t="str" cm="1">
        <f t="array" ref="G16">HYPERLINK(TEXT("#"&amp;INDEX($D$172:$AD$231,$C173,C$89),),INDEX($D$172:$AD$231,$C173,C$89))</f>
        <v>A129181318F</v>
      </c>
      <c r="H16" s="18" t="str" cm="1">
        <f t="array" ref="H16">HYPERLINK(TEXT("#"&amp;INDEX($D$172:$AD$231,$C173,D$89),),INDEX($D$172:$AD$231,$C173,D$89))</f>
        <v>A129181498A</v>
      </c>
      <c r="I16" s="18" t="str" cm="1">
        <f t="array" ref="I16">HYPERLINK(TEXT("#"&amp;INDEX($D$172:$AD$231,$C173,E$89),),INDEX($D$172:$AD$231,$C173,E$89))</f>
        <v>A129181526X</v>
      </c>
      <c r="J16" s="40"/>
      <c r="K16" s="40"/>
      <c r="L16" s="40"/>
      <c r="M16" s="40"/>
      <c r="N16" s="40"/>
      <c r="O16" s="40"/>
    </row>
    <row r="17" spans="1:20">
      <c r="A17" s="49"/>
      <c r="B17" s="50" t="s">
        <v>2084</v>
      </c>
      <c r="C17" s="51" cm="1">
        <f t="array" ref="C17">INDEX($D$101:$AD$160,$C103,C$89)</f>
        <v>4778.6390000000001</v>
      </c>
      <c r="D17" s="51" cm="1">
        <f t="array" ref="D17">INDEX($D$101:$AD$160,$C103,D$89)</f>
        <v>2519.8629999999998</v>
      </c>
      <c r="E17" s="51" cm="1">
        <f t="array" ref="E17">INDEX($D$101:$AD$160,$C103,E$89)</f>
        <v>2072.7080000000001</v>
      </c>
      <c r="F17" s="40"/>
      <c r="G17" s="18" t="str" cm="1">
        <f t="array" ref="G17">HYPERLINK(TEXT("#"&amp;INDEX($D$172:$AD$231,$C174,C$89),),INDEX($D$172:$AD$231,$C174,C$89))</f>
        <v>A129181438X</v>
      </c>
      <c r="H17" s="18" t="str" cm="1">
        <f t="array" ref="H17">HYPERLINK(TEXT("#"&amp;INDEX($D$172:$AD$231,$C174,D$89),),INDEX($D$172:$AD$231,$C174,D$89))</f>
        <v>A129181114C</v>
      </c>
      <c r="I17" s="18" t="str" cm="1">
        <f t="array" ref="I17">HYPERLINK(TEXT("#"&amp;INDEX($D$172:$AD$231,$C174,E$89),),INDEX($D$172:$AD$231,$C174,E$89))</f>
        <v>A129181370R</v>
      </c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>
      <c r="A18" s="49"/>
      <c r="B18" s="50" t="s">
        <v>2085</v>
      </c>
      <c r="C18" s="51" cm="1">
        <f t="array" ref="C18">INDEX($D$101:$AD$160,$C104,C$89)</f>
        <v>1258.749</v>
      </c>
      <c r="D18" s="51" cm="1">
        <f t="array" ref="D18">INDEX($D$101:$AD$160,$C104,D$89)</f>
        <v>94.778000000000006</v>
      </c>
      <c r="E18" s="51" cm="1">
        <f t="array" ref="E18">INDEX($D$101:$AD$160,$C104,E$89)</f>
        <v>73.831999999999994</v>
      </c>
      <c r="F18" s="40"/>
      <c r="G18" s="18" t="str" cm="1">
        <f t="array" ref="G18">HYPERLINK(TEXT("#"&amp;INDEX($D$172:$AD$231,$C175,C$89),),INDEX($D$172:$AD$231,$C175,C$89))</f>
        <v>A129181442R</v>
      </c>
      <c r="H18" s="18" t="str" cm="1">
        <f t="array" ref="H18">HYPERLINK(TEXT("#"&amp;INDEX($D$172:$AD$231,$C175,D$89),),INDEX($D$172:$AD$231,$C175,D$89))</f>
        <v>A129181286X</v>
      </c>
      <c r="I18" s="18" t="str" cm="1">
        <f t="array" ref="I18">HYPERLINK(TEXT("#"&amp;INDEX($D$172:$AD$231,$C175,E$89),),INDEX($D$172:$AD$231,$C175,E$89))</f>
        <v>A129181418R</v>
      </c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0">
      <c r="A19" s="49"/>
      <c r="B19" s="52"/>
      <c r="C19" s="52"/>
      <c r="D19" s="53"/>
      <c r="E19" s="54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>
      <c r="A20" s="49"/>
      <c r="B20" s="42" t="s">
        <v>2086</v>
      </c>
      <c r="C20" s="43"/>
      <c r="D20" s="43"/>
      <c r="E20" s="43"/>
      <c r="F20" s="40"/>
      <c r="G20" s="43"/>
      <c r="H20" s="43"/>
      <c r="I20" s="43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>
      <c r="A21" s="49"/>
      <c r="B21" s="45"/>
      <c r="C21" s="45"/>
      <c r="D21" s="55"/>
      <c r="E21" s="55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0">
      <c r="A22" s="49"/>
      <c r="B22" s="47" t="s">
        <v>2087</v>
      </c>
      <c r="C22" s="48" cm="1">
        <f t="array" ref="C22">INDEX($D$101:$AD$160,$C108,C$89)</f>
        <v>4431.79</v>
      </c>
      <c r="D22" s="48" cm="1">
        <f t="array" ref="D22">INDEX($D$101:$AD$160,$C108,D$89)</f>
        <v>2417.1260000000002</v>
      </c>
      <c r="E22" s="48" cm="1">
        <f t="array" ref="E22">INDEX($D$101:$AD$160,$C108,E$89)</f>
        <v>1995.72</v>
      </c>
      <c r="F22" s="40"/>
      <c r="G22" s="18" t="str" cm="1">
        <f t="array" ref="G22">HYPERLINK(TEXT("#"&amp;INDEX($D$172:$AD$231,$C179,C$89),),INDEX($D$172:$AD$231,$C179,C$89))</f>
        <v>A129181322W</v>
      </c>
      <c r="H22" s="18" t="str" cm="1">
        <f t="array" ref="H22">HYPERLINK(TEXT("#"&amp;INDEX($D$172:$AD$231,$C179,D$89),),INDEX($D$172:$AD$231,$C179,D$89))</f>
        <v>A129181166F</v>
      </c>
      <c r="I22" s="18" t="str" cm="1">
        <f t="array" ref="I22">HYPERLINK(TEXT("#"&amp;INDEX($D$172:$AD$231,$C179,E$89),),INDEX($D$172:$AD$231,$C179,E$89))</f>
        <v>A129181142L</v>
      </c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>
      <c r="A23" s="49"/>
      <c r="B23" s="50" t="s">
        <v>2088</v>
      </c>
      <c r="C23" s="51" cm="1">
        <f t="array" ref="C23">INDEX($D$101:$AD$160,$C109,C$89)</f>
        <v>3550.393</v>
      </c>
      <c r="D23" s="51" cm="1">
        <f t="array" ref="D23">INDEX($D$101:$AD$160,$C109,D$89)</f>
        <v>1904.3979999999999</v>
      </c>
      <c r="E23" s="51" cm="1">
        <f t="array" ref="E23">INDEX($D$101:$AD$160,$C109,E$89)</f>
        <v>1548.768</v>
      </c>
      <c r="F23" s="40"/>
      <c r="G23" s="18" t="str" cm="1">
        <f t="array" ref="G23">HYPERLINK(TEXT("#"&amp;INDEX($D$172:$AD$231,$C180,C$89),),INDEX($D$172:$AD$231,$C180,C$89))</f>
        <v>A129181326F</v>
      </c>
      <c r="H23" s="18" t="str" cm="1">
        <f t="array" ref="H23">HYPERLINK(TEXT("#"&amp;INDEX($D$172:$AD$231,$C180,D$89),),INDEX($D$172:$AD$231,$C180,D$89))</f>
        <v>A129181358X</v>
      </c>
      <c r="I23" s="18" t="str" cm="1">
        <f t="array" ref="I23">HYPERLINK(TEXT("#"&amp;INDEX($D$172:$AD$231,$C180,E$89),),INDEX($D$172:$AD$231,$C180,E$89))</f>
        <v>A129181230L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>
      <c r="A24" s="49"/>
      <c r="B24" s="50" t="s">
        <v>2089</v>
      </c>
      <c r="C24" s="51" cm="1">
        <f t="array" ref="C24">INDEX($D$101:$AD$160,$C110,C$89)</f>
        <v>67.866</v>
      </c>
      <c r="D24" s="51" cm="1">
        <f t="array" ref="D24">INDEX($D$101:$AD$160,$C110,D$89)</f>
        <v>43.628999999999998</v>
      </c>
      <c r="E24" s="51" cm="1">
        <f t="array" ref="E24">INDEX($D$101:$AD$160,$C110,E$89)</f>
        <v>36.677</v>
      </c>
      <c r="F24" s="40"/>
      <c r="G24" s="18" t="str" cm="1">
        <f t="array" ref="G24">HYPERLINK(TEXT("#"&amp;INDEX($D$172:$AD$231,$C181,C$89),),INDEX($D$172:$AD$231,$C181,C$89))</f>
        <v>A129181390X</v>
      </c>
      <c r="H24" s="18" t="str" cm="1">
        <f t="array" ref="H24">HYPERLINK(TEXT("#"&amp;INDEX($D$172:$AD$231,$C181,D$89),),INDEX($D$172:$AD$231,$C181,D$89))</f>
        <v>A129181362R</v>
      </c>
      <c r="I24" s="18" t="str" cm="1">
        <f t="array" ref="I24">HYPERLINK(TEXT("#"&amp;INDEX($D$172:$AD$231,$C181,E$89),),INDEX($D$172:$AD$231,$C181,E$89))</f>
        <v>A129181374X</v>
      </c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>
      <c r="A25" s="49"/>
      <c r="B25" s="50" t="s">
        <v>2090</v>
      </c>
      <c r="C25" s="51" cm="1">
        <f t="array" ref="C25">INDEX($D$101:$AD$160,$C111,C$89)</f>
        <v>797.15800000000002</v>
      </c>
      <c r="D25" s="51" cm="1">
        <f t="array" ref="D25">INDEX($D$101:$AD$160,$C111,D$89)</f>
        <v>461.51499999999999</v>
      </c>
      <c r="E25" s="51" cm="1">
        <f t="array" ref="E25">INDEX($D$101:$AD$160,$C111,E$89)</f>
        <v>403.34100000000001</v>
      </c>
      <c r="F25" s="40"/>
      <c r="G25" s="18" t="str" cm="1">
        <f t="array" ref="G25">HYPERLINK(TEXT("#"&amp;INDEX($D$172:$AD$231,$C182,C$89),),INDEX($D$172:$AD$231,$C182,C$89))</f>
        <v>A129181258R</v>
      </c>
      <c r="H25" s="18" t="str" cm="1">
        <f t="array" ref="H25">HYPERLINK(TEXT("#"&amp;INDEX($D$172:$AD$231,$C182,D$89),),INDEX($D$172:$AD$231,$C182,D$89))</f>
        <v>A129181214L</v>
      </c>
      <c r="I25" s="18" t="str" cm="1">
        <f t="array" ref="I25">HYPERLINK(TEXT("#"&amp;INDEX($D$172:$AD$231,$C182,E$89),),INDEX($D$172:$AD$231,$C182,E$89))</f>
        <v>A129181146W</v>
      </c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>
      <c r="A26" s="49"/>
      <c r="B26" s="50"/>
      <c r="C26" s="51"/>
      <c r="D26" s="51"/>
      <c r="E26" s="51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>
      <c r="A27" s="49"/>
      <c r="B27" s="47" t="s">
        <v>2091</v>
      </c>
      <c r="C27" s="48" cm="1">
        <f t="array" ref="C27">INDEX($D$101:$AD$160,$C113,C$89)</f>
        <v>70.921000000000006</v>
      </c>
      <c r="D27" s="48" cm="1">
        <f t="array" ref="D27">INDEX($D$101:$AD$160,$C113,D$89)</f>
        <v>37.554000000000002</v>
      </c>
      <c r="E27" s="48" cm="1">
        <f t="array" ref="E27">INDEX($D$101:$AD$160,$C113,E$89)</f>
        <v>33.786999999999999</v>
      </c>
      <c r="F27" s="40"/>
      <c r="G27" s="18" t="str" cm="1">
        <f t="array" ref="G27">HYPERLINK(TEXT("#"&amp;INDEX($D$172:$AD$231,$C184,C$89),),INDEX($D$172:$AD$231,$C184,C$89))</f>
        <v>A129181446X</v>
      </c>
      <c r="H27" s="18" t="str" cm="1">
        <f t="array" ref="H27">HYPERLINK(TEXT("#"&amp;INDEX($D$172:$AD$231,$C184,D$89),),INDEX($D$172:$AD$231,$C184,D$89))</f>
        <v>A129181118L</v>
      </c>
      <c r="I27" s="18" t="str" cm="1">
        <f t="array" ref="I27">HYPERLINK(TEXT("#"&amp;INDEX($D$172:$AD$231,$C184,E$89),),INDEX($D$172:$AD$231,$C184,E$89))</f>
        <v>A129181234W</v>
      </c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>
      <c r="A28" s="49"/>
      <c r="B28" s="50" t="s">
        <v>2088</v>
      </c>
      <c r="C28" s="51" cm="1">
        <f t="array" ref="C28">INDEX($D$101:$AD$160,$C114,C$89)</f>
        <v>41.976999999999997</v>
      </c>
      <c r="D28" s="51" cm="1">
        <f t="array" ref="D28">INDEX($D$101:$AD$160,$C114,D$89)</f>
        <v>22.597999999999999</v>
      </c>
      <c r="E28" s="51" cm="1">
        <f t="array" ref="E28">INDEX($D$101:$AD$160,$C114,E$89)</f>
        <v>19.132999999999999</v>
      </c>
      <c r="F28" s="40"/>
      <c r="G28" s="18" t="str" cm="1">
        <f t="array" ref="G28">HYPERLINK(TEXT("#"&amp;INDEX($D$172:$AD$231,$C185,C$89),),INDEX($D$172:$AD$231,$C185,C$89))</f>
        <v>A129181394J</v>
      </c>
      <c r="H28" s="18" t="str" cm="1">
        <f t="array" ref="H28">HYPERLINK(TEXT("#"&amp;INDEX($D$172:$AD$231,$C185,D$89),),INDEX($D$172:$AD$231,$C185,D$89))</f>
        <v>A129181502F</v>
      </c>
      <c r="I28" s="18" t="str" cm="1">
        <f t="array" ref="I28">HYPERLINK(TEXT("#"&amp;INDEX($D$172:$AD$231,$C185,E$89),),INDEX($D$172:$AD$231,$C185,E$89))</f>
        <v>A129181378J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</row>
    <row r="29" spans="1:20">
      <c r="A29" s="56"/>
      <c r="B29" s="50" t="s">
        <v>2089</v>
      </c>
      <c r="C29" s="51" cm="1">
        <f t="array" ref="C29">INDEX($D$101:$AD$160,$C115,C$89)</f>
        <v>5.2679999999999998</v>
      </c>
      <c r="D29" s="51" cm="1">
        <f t="array" ref="D29">INDEX($D$101:$AD$160,$C115,D$89)</f>
        <v>1.125</v>
      </c>
      <c r="E29" s="51" cm="1">
        <f t="array" ref="E29">INDEX($D$101:$AD$160,$C115,E$89)</f>
        <v>1.125</v>
      </c>
      <c r="F29" s="40"/>
      <c r="G29" s="18" t="str" cm="1">
        <f t="array" ref="G29">HYPERLINK(TEXT("#"&amp;INDEX($D$172:$AD$231,$C186,C$89),),INDEX($D$172:$AD$231,$C186,C$89))</f>
        <v>A129181486T</v>
      </c>
      <c r="H29" s="18" t="str" cm="1">
        <f t="array" ref="H29">HYPERLINK(TEXT("#"&amp;INDEX($D$172:$AD$231,$C186,D$89),),INDEX($D$172:$AD$231,$C186,D$89))</f>
        <v>A129181290R</v>
      </c>
      <c r="I29" s="18" t="str" cm="1">
        <f t="array" ref="I29">HYPERLINK(TEXT("#"&amp;INDEX($D$172:$AD$231,$C186,E$89),),INDEX($D$172:$AD$231,$C186,E$89))</f>
        <v>A129181422F</v>
      </c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>
      <c r="A30" s="57"/>
      <c r="B30" s="50" t="s">
        <v>2090</v>
      </c>
      <c r="C30" s="51" cm="1">
        <f t="array" ref="C30">INDEX($D$101:$AD$160,$C116,C$89)</f>
        <v>23.58</v>
      </c>
      <c r="D30" s="51" cm="1">
        <f t="array" ref="D30">INDEX($D$101:$AD$160,$C116,D$89)</f>
        <v>13.831</v>
      </c>
      <c r="E30" s="51" cm="1">
        <f t="array" ref="E30">INDEX($D$101:$AD$160,$C116,E$89)</f>
        <v>13.53</v>
      </c>
      <c r="F30" s="40"/>
      <c r="G30" s="18" t="str" cm="1">
        <f t="array" ref="G30">HYPERLINK(TEXT("#"&amp;INDEX($D$172:$AD$231,$C187,C$89),),INDEX($D$172:$AD$231,$C187,C$89))</f>
        <v>A129181262F</v>
      </c>
      <c r="H30" s="18" t="str" cm="1">
        <f t="array" ref="H30">HYPERLINK(TEXT("#"&amp;INDEX($D$172:$AD$231,$C187,D$89),),INDEX($D$172:$AD$231,$C187,D$89))</f>
        <v>A129181410W</v>
      </c>
      <c r="I30" s="18" t="str" cm="1">
        <f t="array" ref="I30">HYPERLINK(TEXT("#"&amp;INDEX($D$172:$AD$231,$C187,E$89),),INDEX($D$172:$AD$231,$C187,E$89))</f>
        <v>A129181426R</v>
      </c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>
      <c r="B31" s="50"/>
      <c r="C31" s="51"/>
      <c r="D31" s="51"/>
      <c r="E31" s="51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>
      <c r="B32" s="47" t="s">
        <v>2092</v>
      </c>
      <c r="C32" s="48" cm="1">
        <f t="array" ref="C32">INDEX($D$101:$AD$160,$C118,C$89)</f>
        <v>1554.7439999999999</v>
      </c>
      <c r="D32" s="48" cm="1">
        <f t="array" ref="D32">INDEX($D$101:$AD$160,$C118,D$89)</f>
        <v>168.45699999999999</v>
      </c>
      <c r="E32" s="48" cm="1">
        <f t="array" ref="E32">INDEX($D$101:$AD$160,$C118,E$89)</f>
        <v>124.30500000000001</v>
      </c>
      <c r="F32" s="40"/>
      <c r="G32" s="18" t="str" cm="1">
        <f t="array" ref="G32">HYPERLINK(TEXT("#"&amp;INDEX($D$172:$AD$231,$C189,C$89),),INDEX($D$172:$AD$231,$C189,C$89))</f>
        <v>A129181094F</v>
      </c>
      <c r="H32" s="18" t="str" cm="1">
        <f t="array" ref="H32">HYPERLINK(TEXT("#"&amp;INDEX($D$172:$AD$231,$C189,D$89),),INDEX($D$172:$AD$231,$C189,D$89))</f>
        <v>A129181506R</v>
      </c>
      <c r="I32" s="18" t="str" cm="1">
        <f t="array" ref="I32">HYPERLINK(TEXT("#"&amp;INDEX($D$172:$AD$231,$C189,E$89),),INDEX($D$172:$AD$231,$C189,E$89))</f>
        <v>A129181150L</v>
      </c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2:20">
      <c r="B33" s="50" t="s">
        <v>2088</v>
      </c>
      <c r="C33" s="51" cm="1">
        <f t="array" ref="C33">INDEX($D$101:$AD$160,$C119,C$89)</f>
        <v>321.245</v>
      </c>
      <c r="D33" s="51" cm="1">
        <f t="array" ref="D33">INDEX($D$101:$AD$160,$C119,D$89)</f>
        <v>87.721999999999994</v>
      </c>
      <c r="E33" s="51" cm="1">
        <f t="array" ref="E33">INDEX($D$101:$AD$160,$C119,E$89)</f>
        <v>64.790000000000006</v>
      </c>
      <c r="F33" s="40"/>
      <c r="G33" s="18" t="str" cm="1">
        <f t="array" ref="G33">HYPERLINK(TEXT("#"&amp;INDEX($D$172:$AD$231,$C190,C$89),),INDEX($D$172:$AD$231,$C190,C$89))</f>
        <v>A129181154W</v>
      </c>
      <c r="H33" s="18" t="str" cm="1">
        <f t="array" ref="H33">HYPERLINK(TEXT("#"&amp;INDEX($D$172:$AD$231,$C190,D$89),),INDEX($D$172:$AD$231,$C190,D$89))</f>
        <v>A129181122C</v>
      </c>
      <c r="I33" s="18" t="str" cm="1">
        <f t="array" ref="I33">HYPERLINK(TEXT("#"&amp;INDEX($D$172:$AD$231,$C190,E$89),),INDEX($D$172:$AD$231,$C190,E$89))</f>
        <v>A129181302L</v>
      </c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2:20">
      <c r="B34" s="50" t="s">
        <v>2089</v>
      </c>
      <c r="C34" s="51" cm="1">
        <f t="array" ref="C34">INDEX($D$101:$AD$160,$C120,C$89)</f>
        <v>9.5719999999999992</v>
      </c>
      <c r="D34" s="51" cm="1">
        <f t="array" ref="D34">INDEX($D$101:$AD$160,$C120,D$89)</f>
        <v>3.952</v>
      </c>
      <c r="E34" s="51" cm="1">
        <f t="array" ref="E34">INDEX($D$101:$AD$160,$C120,E$89)</f>
        <v>2.5710000000000002</v>
      </c>
      <c r="F34" s="40"/>
      <c r="G34" s="18" t="str" cm="1">
        <f t="array" ref="G34">HYPERLINK(TEXT("#"&amp;INDEX($D$172:$AD$231,$C191,C$89),),INDEX($D$172:$AD$231,$C191,C$89))</f>
        <v>A129181330W</v>
      </c>
      <c r="H34" s="18" t="str" cm="1">
        <f t="array" ref="H34">HYPERLINK(TEXT("#"&amp;INDEX($D$172:$AD$231,$C191,D$89),),INDEX($D$172:$AD$231,$C191,D$89))</f>
        <v>A129181218W</v>
      </c>
      <c r="I34" s="18" t="str" cm="1">
        <f t="array" ref="I34">HYPERLINK(TEXT("#"&amp;INDEX($D$172:$AD$231,$C191,E$89),),INDEX($D$172:$AD$231,$C191,E$89))</f>
        <v>A129181238F</v>
      </c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2:20">
      <c r="B35" s="50" t="s">
        <v>2090</v>
      </c>
      <c r="C35" s="51" cm="1">
        <f t="array" ref="C35">INDEX($D$101:$AD$160,$C121,C$89)</f>
        <v>1220.329</v>
      </c>
      <c r="D35" s="51" cm="1">
        <f t="array" ref="D35">INDEX($D$101:$AD$160,$C121,D$89)</f>
        <v>75.87</v>
      </c>
      <c r="E35" s="51" cm="1">
        <f t="array" ref="E35">INDEX($D$101:$AD$160,$C121,E$89)</f>
        <v>56.606000000000002</v>
      </c>
      <c r="F35" s="40"/>
      <c r="G35" s="18" t="str" cm="1">
        <f t="array" ref="G35">HYPERLINK(TEXT("#"&amp;INDEX($D$172:$AD$231,$C192,C$89),),INDEX($D$172:$AD$231,$C192,C$89))</f>
        <v>A129181158F</v>
      </c>
      <c r="H35" s="18" t="str" cm="1">
        <f t="array" ref="H35">HYPERLINK(TEXT("#"&amp;INDEX($D$172:$AD$231,$C192,D$89),),INDEX($D$172:$AD$231,$C192,D$89))</f>
        <v>A129181366X</v>
      </c>
      <c r="I35" s="18" t="str" cm="1">
        <f t="array" ref="I35">HYPERLINK(TEXT("#"&amp;INDEX($D$172:$AD$231,$C192,E$89),),INDEX($D$172:$AD$231,$C192,E$89))</f>
        <v>A129181306W</v>
      </c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2:20">
      <c r="B36" s="50"/>
      <c r="C36" s="51"/>
      <c r="D36" s="51"/>
      <c r="E36" s="51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>
      <c r="B37" s="47" t="s">
        <v>2093</v>
      </c>
      <c r="C37" s="48" cm="1">
        <f t="array" ref="C37">INDEX($D$101:$AD$160,$C123,C$89)</f>
        <v>6162.2820000000002</v>
      </c>
      <c r="D37" s="48" cm="1">
        <f t="array" ref="D37">INDEX($D$101:$AD$160,$C123,D$89)</f>
        <v>2665.4560000000001</v>
      </c>
      <c r="E37" s="48" cm="1">
        <f t="array" ref="E37">INDEX($D$101:$AD$160,$C123,E$89)</f>
        <v>2185.9740000000002</v>
      </c>
      <c r="F37" s="58"/>
      <c r="G37" s="18" t="str" cm="1">
        <f t="array" ref="G37">HYPERLINK(TEXT("#"&amp;INDEX($D$172:$AD$231,$C194,C$89),),INDEX($D$172:$AD$231,$C194,C$89))</f>
        <v>A129181434R</v>
      </c>
      <c r="H37" s="18" t="str" cm="1">
        <f t="array" ref="H37">HYPERLINK(TEXT("#"&amp;INDEX($D$172:$AD$231,$C194,D$89),),INDEX($D$172:$AD$231,$C194,D$89))</f>
        <v>A129181354R</v>
      </c>
      <c r="I37" s="18" t="str" cm="1">
        <f t="array" ref="I37">HYPERLINK(TEXT("#"&amp;INDEX($D$172:$AD$231,$C194,E$89),),INDEX($D$172:$AD$231,$C194,E$89))</f>
        <v>A129181522R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</row>
    <row r="38" spans="2:20">
      <c r="B38" s="50" t="s">
        <v>2088</v>
      </c>
      <c r="C38" s="51" cm="1">
        <f t="array" ref="C38">INDEX($D$101:$AD$160,$C124,C$89)</f>
        <v>3958.2420000000002</v>
      </c>
      <c r="D38" s="51" cm="1">
        <f t="array" ref="D38">INDEX($D$101:$AD$160,$C124,D$89)</f>
        <v>2036.252</v>
      </c>
      <c r="E38" s="51" cm="1">
        <f t="array" ref="E38">INDEX($D$101:$AD$160,$C124,E$89)</f>
        <v>1651.3789999999999</v>
      </c>
      <c r="F38" s="58"/>
      <c r="G38" s="18" t="str" cm="1">
        <f t="array" ref="G38">HYPERLINK(TEXT("#"&amp;INDEX($D$172:$AD$231,$C195,C$89),),INDEX($D$172:$AD$231,$C195,C$89))</f>
        <v>A129181334F</v>
      </c>
      <c r="H38" s="18" t="str" cm="1">
        <f t="array" ref="H38">HYPERLINK(TEXT("#"&amp;INDEX($D$172:$AD$231,$C195,D$89),),INDEX($D$172:$AD$231,$C195,D$89))</f>
        <v>A129181222L</v>
      </c>
      <c r="I38" s="18" t="str" cm="1">
        <f t="array" ref="I38">HYPERLINK(TEXT("#"&amp;INDEX($D$172:$AD$231,$C195,E$89),),INDEX($D$172:$AD$231,$C195,E$89))</f>
        <v>A129181310L</v>
      </c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</row>
    <row r="39" spans="2:20">
      <c r="B39" s="50" t="s">
        <v>2089</v>
      </c>
      <c r="C39" s="51" cm="1">
        <f t="array" ref="C39">INDEX($D$101:$AD$160,$C125,C$89)</f>
        <v>85.926000000000002</v>
      </c>
      <c r="D39" s="51" cm="1">
        <f t="array" ref="D39">INDEX($D$101:$AD$160,$C125,D$89)</f>
        <v>51.290999999999997</v>
      </c>
      <c r="E39" s="51" cm="1">
        <f t="array" ref="E39">INDEX($D$101:$AD$160,$C125,E$89)</f>
        <v>42.957999999999998</v>
      </c>
      <c r="F39" s="58"/>
      <c r="G39" s="18" t="str" cm="1">
        <f t="array" ref="G39">HYPERLINK(TEXT("#"&amp;INDEX($D$172:$AD$231,$C196,C$89),),INDEX($D$172:$AD$231,$C196,C$89))</f>
        <v>A129181338R</v>
      </c>
      <c r="H39" s="18" t="str" cm="1">
        <f t="array" ref="H39">HYPERLINK(TEXT("#"&amp;INDEX($D$172:$AD$231,$C196,D$89),),INDEX($D$172:$AD$231,$C196,D$89))</f>
        <v>A129181458J</v>
      </c>
      <c r="I39" s="18" t="str" cm="1">
        <f t="array" ref="I39">HYPERLINK(TEXT("#"&amp;INDEX($D$172:$AD$231,$C196,E$89),),INDEX($D$172:$AD$231,$C196,E$89))</f>
        <v>A129181186R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</row>
    <row r="40" spans="2:20">
      <c r="B40" s="50" t="s">
        <v>2090</v>
      </c>
      <c r="C40" s="51" cm="1">
        <f t="array" ref="C40">INDEX($D$101:$AD$160,$C126,C$89)</f>
        <v>2057.2840000000001</v>
      </c>
      <c r="D40" s="51" cm="1">
        <f t="array" ref="D40">INDEX($D$101:$AD$160,$C126,D$89)</f>
        <v>558.62599999999998</v>
      </c>
      <c r="E40" s="51" cm="1">
        <f t="array" ref="E40">INDEX($D$101:$AD$160,$C126,E$89)</f>
        <v>480.12799999999999</v>
      </c>
      <c r="F40" s="58"/>
      <c r="G40" s="18" t="str" cm="1">
        <f t="array" ref="G40">HYPERLINK(TEXT("#"&amp;INDEX($D$172:$AD$231,$C197,C$89),),INDEX($D$172:$AD$231,$C197,C$89))</f>
        <v>A129181490J</v>
      </c>
      <c r="H40" s="18" t="str" cm="1">
        <f t="array" ref="H40">HYPERLINK(TEXT("#"&amp;INDEX($D$172:$AD$231,$C197,D$89),),INDEX($D$172:$AD$231,$C197,D$89))</f>
        <v>A129181126L</v>
      </c>
      <c r="I40" s="18" t="str" cm="1">
        <f t="array" ref="I40">HYPERLINK(TEXT("#"&amp;INDEX($D$172:$AD$231,$C197,E$89),),INDEX($D$172:$AD$231,$C197,E$89))</f>
        <v>A129181474J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</row>
    <row r="41" spans="2:20">
      <c r="B41" s="50"/>
      <c r="D41" s="59"/>
      <c r="E41" s="54"/>
      <c r="F41" s="58"/>
      <c r="G41" s="18"/>
      <c r="H41" s="18"/>
      <c r="I41" s="1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</row>
    <row r="42" spans="2:20">
      <c r="B42" s="42" t="s">
        <v>2094</v>
      </c>
      <c r="C42" s="43"/>
      <c r="D42" s="43"/>
      <c r="E42" s="43"/>
      <c r="F42" s="58"/>
      <c r="G42" s="43"/>
      <c r="H42" s="43"/>
      <c r="I42" s="43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</row>
    <row r="43" spans="2:20">
      <c r="B43" s="60"/>
      <c r="C43" s="60"/>
      <c r="D43" s="59"/>
      <c r="E43" s="54"/>
      <c r="F43" s="58"/>
      <c r="G43" s="18"/>
      <c r="H43" s="18"/>
      <c r="I43" s="1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</row>
    <row r="44" spans="2:20">
      <c r="B44" s="61" t="s">
        <v>2095</v>
      </c>
      <c r="C44" s="48" cm="1">
        <f t="array" ref="C44">INDEX($D$101:$AD$160,$C130,C$89)</f>
        <v>1042.499</v>
      </c>
      <c r="D44" s="48" cm="1">
        <f t="array" ref="D44">INDEX($D$101:$AD$160,$C130,D$89)</f>
        <v>652.31200000000001</v>
      </c>
      <c r="E44" s="48" cm="1">
        <f t="array" ref="E44">INDEX($D$101:$AD$160,$C130,E$89)</f>
        <v>512.75300000000004</v>
      </c>
      <c r="F44" s="58"/>
      <c r="G44" s="18" t="str" cm="1">
        <f t="array" ref="G44">HYPERLINK(TEXT("#"&amp;INDEX($D$172:$AD$231,$C201,C$89),),INDEX($D$172:$AD$231,$C201,C$89))</f>
        <v>A129181098R</v>
      </c>
      <c r="H44" s="18" t="str" cm="1">
        <f t="array" ref="H44">HYPERLINK(TEXT("#"&amp;INDEX($D$172:$AD$231,$C201,D$89),),INDEX($D$172:$AD$231,$C201,D$89))</f>
        <v>A129181462X</v>
      </c>
      <c r="I44" s="18" t="str" cm="1">
        <f t="array" ref="I44">HYPERLINK(TEXT("#"&amp;INDEX($D$172:$AD$231,$C201,E$89),),INDEX($D$172:$AD$231,$C201,E$89))</f>
        <v>A129181242W</v>
      </c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</row>
    <row r="45" spans="2:20">
      <c r="B45" s="50" t="s">
        <v>2096</v>
      </c>
      <c r="C45" s="51" cm="1">
        <f t="array" ref="C45">INDEX($D$101:$AD$160,$C131,C$89)</f>
        <v>615.49599999999998</v>
      </c>
      <c r="D45" s="51" cm="1">
        <f t="array" ref="D45">INDEX($D$101:$AD$160,$C131,D$89)</f>
        <v>448.464</v>
      </c>
      <c r="E45" s="51" cm="1">
        <f t="array" ref="E45">INDEX($D$101:$AD$160,$C131,E$89)</f>
        <v>343.57499999999999</v>
      </c>
      <c r="F45" s="58"/>
      <c r="G45" s="18" t="str" cm="1">
        <f t="array" ref="G45">HYPERLINK(TEXT("#"&amp;INDEX($D$172:$AD$231,$C202,C$89),),INDEX($D$172:$AD$231,$C202,C$89))</f>
        <v>A129181450R</v>
      </c>
      <c r="H45" s="18" t="str" cm="1">
        <f t="array" ref="H45">HYPERLINK(TEXT("#"&amp;INDEX($D$172:$AD$231,$C202,D$89),),INDEX($D$172:$AD$231,$C202,D$89))</f>
        <v>A129181294X</v>
      </c>
      <c r="I45" s="18" t="str" cm="1">
        <f t="array" ref="I45">HYPERLINK(TEXT("#"&amp;INDEX($D$172:$AD$231,$C202,E$89),),INDEX($D$172:$AD$231,$C202,E$89))</f>
        <v>A129181190F</v>
      </c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</row>
    <row r="46" spans="2:20">
      <c r="B46" s="50" t="s">
        <v>2097</v>
      </c>
      <c r="C46" s="51" cm="1">
        <f t="array" ref="C46">INDEX($D$101:$AD$160,$C132,C$89)</f>
        <v>36.564</v>
      </c>
      <c r="D46" s="51" cm="1">
        <f t="array" ref="D46">INDEX($D$101:$AD$160,$C132,D$89)</f>
        <v>27.02</v>
      </c>
      <c r="E46" s="51" cm="1">
        <f t="array" ref="E46">INDEX($D$101:$AD$160,$C132,E$89)</f>
        <v>23.077000000000002</v>
      </c>
      <c r="F46" s="58"/>
      <c r="G46" s="18" t="str" cm="1">
        <f t="array" ref="G46">HYPERLINK(TEXT("#"&amp;INDEX($D$172:$AD$231,$C203,C$89),),INDEX($D$172:$AD$231,$C203,C$89))</f>
        <v>A129181454X</v>
      </c>
      <c r="H46" s="18" t="str" cm="1">
        <f t="array" ref="H46">HYPERLINK(TEXT("#"&amp;INDEX($D$172:$AD$231,$C203,D$89),),INDEX($D$172:$AD$231,$C203,D$89))</f>
        <v>A129181170W</v>
      </c>
      <c r="I46" s="18" t="str" cm="1">
        <f t="array" ref="I46">HYPERLINK(TEXT("#"&amp;INDEX($D$172:$AD$231,$C203,E$89),),INDEX($D$172:$AD$231,$C203,E$89))</f>
        <v>A129181246F</v>
      </c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</row>
    <row r="47" spans="2:20">
      <c r="B47" s="50" t="s">
        <v>2098</v>
      </c>
      <c r="C47" s="51" cm="1">
        <f t="array" ref="C47">INDEX($D$101:$AD$160,$C133,C$89)</f>
        <v>380.83</v>
      </c>
      <c r="D47" s="51" cm="1">
        <f t="array" ref="D47">INDEX($D$101:$AD$160,$C133,D$89)</f>
        <v>172.66499999999999</v>
      </c>
      <c r="E47" s="51" cm="1">
        <f t="array" ref="E47">INDEX($D$101:$AD$160,$C133,E$89)</f>
        <v>142.94200000000001</v>
      </c>
      <c r="F47" s="58"/>
      <c r="G47" s="18" t="str" cm="1">
        <f t="array" ref="G47">HYPERLINK(TEXT("#"&amp;INDEX($D$172:$AD$231,$C204,C$89),),INDEX($D$172:$AD$231,$C204,C$89))</f>
        <v>A129181102V</v>
      </c>
      <c r="H47" s="18" t="str" cm="1">
        <f t="array" ref="H47">HYPERLINK(TEXT("#"&amp;INDEX($D$172:$AD$231,$C204,D$89),),INDEX($D$172:$AD$231,$C204,D$89))</f>
        <v>A129181414F</v>
      </c>
      <c r="I47" s="18" t="str" cm="1">
        <f t="array" ref="I47">HYPERLINK(TEXT("#"&amp;INDEX($D$172:$AD$231,$C204,E$89),),INDEX($D$172:$AD$231,$C204,E$89))</f>
        <v>A129181478T</v>
      </c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</row>
    <row r="48" spans="2:20">
      <c r="B48" s="50"/>
      <c r="C48" s="51"/>
      <c r="D48" s="59"/>
      <c r="E48" s="18"/>
      <c r="F48" s="58"/>
      <c r="G48" s="18"/>
      <c r="H48" s="18"/>
      <c r="I48" s="1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</row>
    <row r="49" spans="2:20">
      <c r="B49" s="62" t="s">
        <v>2099</v>
      </c>
      <c r="C49" s="48" cm="1">
        <f t="array" ref="C49">INDEX($D$101:$AD$160,$C135,C$89)</f>
        <v>833.07899999999995</v>
      </c>
      <c r="D49" s="48" cm="1">
        <f t="array" ref="D49">INDEX($D$101:$AD$160,$C135,D$89)</f>
        <v>540.00300000000004</v>
      </c>
      <c r="E49" s="48" cm="1">
        <f t="array" ref="E49">INDEX($D$101:$AD$160,$C135,E$89)</f>
        <v>434.803</v>
      </c>
      <c r="F49" s="58"/>
      <c r="G49" s="18" t="str" cm="1">
        <f t="array" ref="G49">HYPERLINK(TEXT("#"&amp;INDEX($D$172:$AD$231,$C206,C$89),),INDEX($D$172:$AD$231,$C206,C$89))</f>
        <v>A129181266R</v>
      </c>
      <c r="H49" s="18" t="str" cm="1">
        <f t="array" ref="H49">HYPERLINK(TEXT("#"&amp;INDEX($D$172:$AD$231,$C206,D$89),),INDEX($D$172:$AD$231,$C206,D$89))</f>
        <v>A129181510F</v>
      </c>
      <c r="I49" s="18" t="str" cm="1">
        <f t="array" ref="I49">HYPERLINK(TEXT("#"&amp;INDEX($D$172:$AD$231,$C206,E$89),),INDEX($D$172:$AD$231,$C206,E$89))</f>
        <v>A129181250W</v>
      </c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</row>
    <row r="50" spans="2:20">
      <c r="B50" s="63" t="s">
        <v>2100</v>
      </c>
      <c r="C50" s="51" cm="1">
        <f t="array" ref="C50">INDEX($D$101:$AD$160,$C136,C$89)</f>
        <v>486.13299999999998</v>
      </c>
      <c r="D50" s="51" cm="1">
        <f t="array" ref="D50">INDEX($D$101:$AD$160,$C136,D$89)</f>
        <v>363.654</v>
      </c>
      <c r="E50" s="51" cm="1">
        <f t="array" ref="E50">INDEX($D$101:$AD$160,$C136,E$89)</f>
        <v>284.05399999999997</v>
      </c>
      <c r="F50" s="58"/>
      <c r="G50" s="18" t="str" cm="1">
        <f t="array" ref="G50">HYPERLINK(TEXT("#"&amp;INDEX($D$172:$AD$231,$C207,C$89),),INDEX($D$172:$AD$231,$C207,C$89))</f>
        <v>A129181342F</v>
      </c>
      <c r="H50" s="18" t="str" cm="1">
        <f t="array" ref="H50">HYPERLINK(TEXT("#"&amp;INDEX($D$172:$AD$231,$C207,D$89),),INDEX($D$172:$AD$231,$C207,D$89))</f>
        <v>A129181174F</v>
      </c>
      <c r="I50" s="18" t="str" cm="1">
        <f t="array" ref="I50">HYPERLINK(TEXT("#"&amp;INDEX($D$172:$AD$231,$C207,E$89),),INDEX($D$172:$AD$231,$C207,E$89))</f>
        <v>A129181530R</v>
      </c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</row>
    <row r="51" spans="2:20">
      <c r="B51" s="63" t="s">
        <v>2101</v>
      </c>
      <c r="C51" s="51" cm="1">
        <f t="array" ref="C51">INDEX($D$101:$AD$160,$C137,C$89)</f>
        <v>30.227</v>
      </c>
      <c r="D51" s="51" cm="1">
        <f t="array" ref="D51">INDEX($D$101:$AD$160,$C137,D$89)</f>
        <v>23.34</v>
      </c>
      <c r="E51" s="51" cm="1">
        <f t="array" ref="E51">INDEX($D$101:$AD$160,$C137,E$89)</f>
        <v>21.204000000000001</v>
      </c>
      <c r="F51" s="58"/>
      <c r="G51" s="18" t="str" cm="1">
        <f t="array" ref="G51">HYPERLINK(TEXT("#"&amp;INDEX($D$172:$AD$231,$C208,C$89),),INDEX($D$172:$AD$231,$C208,C$89))</f>
        <v>A129181494T</v>
      </c>
      <c r="H51" s="18" t="str" cm="1">
        <f t="array" ref="H51">HYPERLINK(TEXT("#"&amp;INDEX($D$172:$AD$231,$C208,D$89),),INDEX($D$172:$AD$231,$C208,D$89))</f>
        <v>A129181298J</v>
      </c>
      <c r="I51" s="18" t="str" cm="1">
        <f t="array" ref="I51">HYPERLINK(TEXT("#"&amp;INDEX($D$172:$AD$231,$C208,E$89),),INDEX($D$172:$AD$231,$C208,E$89))</f>
        <v>A129181482J</v>
      </c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</row>
    <row r="52" spans="2:20">
      <c r="B52" s="63" t="s">
        <v>2102</v>
      </c>
      <c r="C52" s="51" cm="1">
        <f t="array" ref="C52">INDEX($D$101:$AD$160,$C138,C$89)</f>
        <v>310.84500000000003</v>
      </c>
      <c r="D52" s="51" cm="1">
        <f t="array" ref="D52">INDEX($D$101:$AD$160,$C138,D$89)</f>
        <v>150.053</v>
      </c>
      <c r="E52" s="51" cm="1">
        <f t="array" ref="E52">INDEX($D$101:$AD$160,$C138,E$89)</f>
        <v>127.194</v>
      </c>
      <c r="F52" s="58"/>
      <c r="G52" s="18" t="str" cm="1">
        <f t="array" ref="G52">HYPERLINK(TEXT("#"&amp;INDEX($D$172:$AD$231,$C209,C$89),),INDEX($D$172:$AD$231,$C209,C$89))</f>
        <v>A129181106C</v>
      </c>
      <c r="H52" s="18" t="str" cm="1">
        <f t="array" ref="H52">HYPERLINK(TEXT("#"&amp;INDEX($D$172:$AD$231,$C209,D$89),),INDEX($D$172:$AD$231,$C209,D$89))</f>
        <v>A129181466J</v>
      </c>
      <c r="I52" s="18" t="str" cm="1">
        <f t="array" ref="I52">HYPERLINK(TEXT("#"&amp;INDEX($D$172:$AD$231,$C209,E$89),),INDEX($D$172:$AD$231,$C209,E$89))</f>
        <v>A129181194R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</row>
    <row r="53" spans="2:20">
      <c r="B53" s="50"/>
      <c r="C53" s="51"/>
      <c r="D53" s="59"/>
      <c r="E53" s="18"/>
      <c r="F53" s="58"/>
      <c r="G53" s="18"/>
      <c r="H53" s="18"/>
      <c r="I53" s="1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</row>
    <row r="54" spans="2:20">
      <c r="B54" s="62" t="s">
        <v>2103</v>
      </c>
      <c r="C54" s="48" cm="1">
        <f t="array" ref="C54">INDEX($D$101:$AD$160,$C140,C$89)</f>
        <v>209.42</v>
      </c>
      <c r="D54" s="48" cm="1">
        <f t="array" ref="D54">INDEX($D$101:$AD$160,$C140,D$89)</f>
        <v>112.309</v>
      </c>
      <c r="E54" s="48" cm="1">
        <f t="array" ref="E54">INDEX($D$101:$AD$160,$C140,E$89)</f>
        <v>77.95</v>
      </c>
      <c r="F54" s="58"/>
      <c r="G54" s="18" t="str" cm="1">
        <f t="array" ref="G54">HYPERLINK(TEXT("#"&amp;INDEX($D$172:$AD$231,$C211,C$89),),INDEX($D$172:$AD$231,$C211,C$89))</f>
        <v>A129181398T</v>
      </c>
      <c r="H54" s="18" t="str" cm="1">
        <f t="array" ref="H54">HYPERLINK(TEXT("#"&amp;INDEX($D$172:$AD$231,$C211,D$89),),INDEX($D$172:$AD$231,$C211,D$89))</f>
        <v>A129181470X</v>
      </c>
      <c r="I54" s="18" t="str" cm="1">
        <f t="array" ref="I54">HYPERLINK(TEXT("#"&amp;INDEX($D$172:$AD$231,$C211,E$89),),INDEX($D$172:$AD$231,$C211,E$89))</f>
        <v>A129181254F</v>
      </c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</row>
    <row r="55" spans="2:20">
      <c r="B55" s="63" t="s">
        <v>2104</v>
      </c>
      <c r="C55" s="51" cm="1">
        <f t="array" ref="C55">INDEX($D$101:$AD$160,$C141,C$89)</f>
        <v>129.363</v>
      </c>
      <c r="D55" s="51" cm="1">
        <f t="array" ref="D55">INDEX($D$101:$AD$160,$C141,D$89)</f>
        <v>84.81</v>
      </c>
      <c r="E55" s="51" cm="1">
        <f t="array" ref="E55">INDEX($D$101:$AD$160,$C141,E$89)</f>
        <v>59.521000000000001</v>
      </c>
      <c r="F55" s="58"/>
      <c r="G55" s="18" t="str" cm="1">
        <f t="array" ref="G55">HYPERLINK(TEXT("#"&amp;INDEX($D$172:$AD$231,$C212,C$89),),INDEX($D$172:$AD$231,$C212,C$89))</f>
        <v>A129181402W</v>
      </c>
      <c r="H55" s="18" t="str" cm="1">
        <f t="array" ref="H55">HYPERLINK(TEXT("#"&amp;INDEX($D$172:$AD$231,$C212,D$89),),INDEX($D$172:$AD$231,$C212,D$89))</f>
        <v>A129181514R</v>
      </c>
      <c r="I55" s="18" t="str" cm="1">
        <f t="array" ref="I55">HYPERLINK(TEXT("#"&amp;INDEX($D$172:$AD$231,$C212,E$89),),INDEX($D$172:$AD$231,$C212,E$89))</f>
        <v>A129181314W</v>
      </c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</row>
    <row r="56" spans="2:20">
      <c r="B56" s="63" t="s">
        <v>2105</v>
      </c>
      <c r="C56" s="51" cm="1">
        <f t="array" ref="C56">INDEX($D$101:$AD$160,$C142,C$89)</f>
        <v>6.3380000000000001</v>
      </c>
      <c r="D56" s="51" cm="1">
        <f t="array" ref="D56">INDEX($D$101:$AD$160,$C142,D$89)</f>
        <v>3.68</v>
      </c>
      <c r="E56" s="51" cm="1">
        <f t="array" ref="E56">INDEX($D$101:$AD$160,$C142,E$89)</f>
        <v>1.8720000000000001</v>
      </c>
      <c r="F56" s="58"/>
      <c r="G56" s="18" t="str" cm="1">
        <f t="array" ref="G56">HYPERLINK(TEXT("#"&amp;INDEX($D$172:$AD$231,$C213,C$89),),INDEX($D$172:$AD$231,$C213,C$89))</f>
        <v>A129181202C</v>
      </c>
      <c r="H56" s="18" t="str" cm="1">
        <f t="array" ref="H56">HYPERLINK(TEXT("#"&amp;INDEX($D$172:$AD$231,$C213,D$89),),INDEX($D$172:$AD$231,$C213,D$89))</f>
        <v>A129181518X</v>
      </c>
      <c r="I56" s="18" t="str" cm="1">
        <f t="array" ref="I56">HYPERLINK(TEXT("#"&amp;INDEX($D$172:$AD$231,$C213,E$89),),INDEX($D$172:$AD$231,$C213,E$89))</f>
        <v>A129181198X</v>
      </c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</row>
    <row r="57" spans="2:20">
      <c r="B57" s="63" t="s">
        <v>2106</v>
      </c>
      <c r="C57" s="51" cm="1">
        <f t="array" ref="C57">INDEX($D$101:$AD$160,$C143,C$89)</f>
        <v>69.984999999999999</v>
      </c>
      <c r="D57" s="51" cm="1">
        <f t="array" ref="D57">INDEX($D$101:$AD$160,$C143,D$89)</f>
        <v>22.611999999999998</v>
      </c>
      <c r="E57" s="51" cm="1">
        <f t="array" ref="E57">INDEX($D$101:$AD$160,$C143,E$89)</f>
        <v>15.747</v>
      </c>
      <c r="F57" s="58"/>
      <c r="G57" s="18" t="str" cm="1">
        <f t="array" ref="G57">HYPERLINK(TEXT("#"&amp;INDEX($D$172:$AD$231,$C214,C$89),),INDEX($D$172:$AD$231,$C214,C$89))</f>
        <v>A129181110V</v>
      </c>
      <c r="H57" s="18" t="str" cm="1">
        <f t="array" ref="H57">HYPERLINK(TEXT("#"&amp;INDEX($D$172:$AD$231,$C214,D$89),),INDEX($D$172:$AD$231,$C214,D$89))</f>
        <v>A129181130C</v>
      </c>
      <c r="I57" s="18" t="str" cm="1">
        <f t="array" ref="I57">HYPERLINK(TEXT("#"&amp;INDEX($D$172:$AD$231,$C214,E$89),),INDEX($D$172:$AD$231,$C214,E$89))</f>
        <v>A129181382X</v>
      </c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</row>
    <row r="58" spans="2:20">
      <c r="B58" s="52"/>
      <c r="C58" s="52"/>
      <c r="D58" s="59"/>
      <c r="E58" s="18"/>
      <c r="F58" s="58"/>
      <c r="G58" s="18"/>
      <c r="H58" s="18"/>
      <c r="I58" s="1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</row>
    <row r="59" spans="2:20">
      <c r="B59" s="42" t="s">
        <v>2107</v>
      </c>
      <c r="C59" s="43"/>
      <c r="D59" s="43"/>
      <c r="E59" s="43"/>
      <c r="F59" s="58"/>
      <c r="G59" s="43"/>
      <c r="H59" s="43"/>
      <c r="I59" s="43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</row>
    <row r="60" spans="2:20">
      <c r="B60" s="45"/>
      <c r="C60" s="45"/>
      <c r="D60" s="59"/>
      <c r="E60" s="18"/>
      <c r="F60" s="58"/>
      <c r="G60" s="18"/>
      <c r="H60" s="18"/>
      <c r="I60" s="1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</row>
    <row r="61" spans="2:20">
      <c r="B61" s="64" t="s">
        <v>2108</v>
      </c>
      <c r="C61" s="48" cm="1">
        <f t="array" ref="C61">INDEX($D$101:$AD$160,$C147,C$89)</f>
        <v>117.577</v>
      </c>
      <c r="D61" s="48" t="s">
        <v>2109</v>
      </c>
      <c r="E61" s="48" t="s">
        <v>2109</v>
      </c>
      <c r="F61" s="58"/>
      <c r="G61" s="18" t="str" cm="1">
        <f t="array" ref="G61">HYPERLINK(TEXT("#"&amp;INDEX($D$172:$AD$231,$C218,C$89),),INDEX($D$172:$AD$231,$C218,C$89))</f>
        <v>A129181270F</v>
      </c>
      <c r="H61" s="48" t="s">
        <v>2109</v>
      </c>
      <c r="I61" s="48" t="s">
        <v>2109</v>
      </c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</row>
    <row r="62" spans="2:20">
      <c r="B62" s="50" t="s">
        <v>2110</v>
      </c>
      <c r="C62" s="51" cm="1">
        <f t="array" ref="C62">INDEX($D$101:$AD$160,$C148,C$89)</f>
        <v>68.212000000000003</v>
      </c>
      <c r="D62" s="51" t="s">
        <v>2109</v>
      </c>
      <c r="E62" s="51" t="s">
        <v>2109</v>
      </c>
      <c r="F62" s="58"/>
      <c r="G62" s="18" t="str" cm="1">
        <f t="array" ref="G62">HYPERLINK(TEXT("#"&amp;INDEX($D$172:$AD$231,$C219,C$89),),INDEX($D$172:$AD$231,$C219,C$89))</f>
        <v>A129181162W</v>
      </c>
      <c r="H62" s="51" t="s">
        <v>2109</v>
      </c>
      <c r="I62" s="51" t="s">
        <v>2109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</row>
    <row r="63" spans="2:20">
      <c r="B63" s="50" t="s">
        <v>2111</v>
      </c>
      <c r="C63" s="51" cm="1">
        <f t="array" ref="C63">INDEX($D$101:$AD$160,$C149,C$89)</f>
        <v>2.1840000000000002</v>
      </c>
      <c r="D63" s="51" t="s">
        <v>2109</v>
      </c>
      <c r="E63" s="51" t="s">
        <v>2109</v>
      </c>
      <c r="F63" s="58"/>
      <c r="G63" s="18" t="str" cm="1">
        <f t="array" ref="G63">HYPERLINK(TEXT("#"&amp;INDEX($D$172:$AD$231,$C220,C$89),),INDEX($D$172:$AD$231,$C220,C$89))</f>
        <v>A129181274R</v>
      </c>
      <c r="H63" s="51" t="s">
        <v>2109</v>
      </c>
      <c r="I63" s="51" t="s">
        <v>2109</v>
      </c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</row>
    <row r="64" spans="2:20">
      <c r="B64" s="50" t="s">
        <v>2112</v>
      </c>
      <c r="C64" s="51" cm="1">
        <f t="array" ref="C64">INDEX($D$101:$AD$160,$C150,C$89)</f>
        <v>45.328000000000003</v>
      </c>
      <c r="D64" s="51" t="s">
        <v>2109</v>
      </c>
      <c r="E64" s="51" t="s">
        <v>2109</v>
      </c>
      <c r="F64" s="58"/>
      <c r="G64" s="18" t="str" cm="1">
        <f t="array" ref="G64">HYPERLINK(TEXT("#"&amp;INDEX($D$172:$AD$231,$C221,C$89),),INDEX($D$172:$AD$231,$C221,C$89))</f>
        <v>A129181206L</v>
      </c>
      <c r="H64" s="51" t="s">
        <v>2109</v>
      </c>
      <c r="I64" s="51" t="s">
        <v>2109</v>
      </c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</row>
    <row r="65" spans="1:20">
      <c r="D65" s="59"/>
      <c r="E65" s="18"/>
      <c r="F65" s="58"/>
      <c r="G65" s="18"/>
      <c r="H65" s="18"/>
      <c r="I65" s="1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</row>
    <row r="66" spans="1:20">
      <c r="B66" s="42" t="s">
        <v>2113</v>
      </c>
      <c r="C66" s="43"/>
      <c r="D66" s="43"/>
      <c r="E66" s="43"/>
      <c r="F66" s="58"/>
      <c r="G66" s="43"/>
      <c r="H66" s="43"/>
      <c r="I66" s="43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</row>
    <row r="67" spans="1:20">
      <c r="B67" s="45"/>
      <c r="C67" s="45"/>
      <c r="D67" s="59"/>
      <c r="E67" s="18"/>
      <c r="F67" s="58"/>
      <c r="G67" s="18"/>
      <c r="H67" s="18"/>
      <c r="I67" s="1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</row>
    <row r="68" spans="1:20">
      <c r="B68" s="47" t="s">
        <v>2082</v>
      </c>
      <c r="D68" s="59"/>
      <c r="E68" s="18"/>
      <c r="F68" s="58"/>
      <c r="G68" s="18"/>
      <c r="H68" s="18"/>
      <c r="I68" s="1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</row>
    <row r="69" spans="1:20">
      <c r="B69" s="50" t="s">
        <v>2114</v>
      </c>
      <c r="C69" s="51" cm="1">
        <f t="array" ref="C69">INDEX($D$101:$AD$160,$C155,C$89)</f>
        <v>104.827</v>
      </c>
      <c r="D69" s="51" cm="1">
        <f t="array" ref="D69">INDEX($D$101:$AD$160,$C155,D$89)</f>
        <v>42.317999999999998</v>
      </c>
      <c r="E69" s="51" cm="1">
        <f t="array" ref="E69">INDEX($D$101:$AD$160,$C155,E$89)</f>
        <v>32.161999999999999</v>
      </c>
      <c r="F69" s="58"/>
      <c r="G69" s="18" t="str" cm="1">
        <f t="array" ref="G69">HYPERLINK(TEXT("#"&amp;INDEX($D$172:$AD$231,$C226,C$89),),INDEX($D$172:$AD$231,$C226,C$89))</f>
        <v>A129181278X</v>
      </c>
      <c r="H69" s="18" t="str" cm="1">
        <f t="array" ref="H69">HYPERLINK(TEXT("#"&amp;INDEX($D$172:$AD$231,$C226,D$89),),INDEX($D$172:$AD$231,$C226,D$89))</f>
        <v>A129181178R</v>
      </c>
      <c r="I69" s="18" t="str" cm="1">
        <f t="array" ref="I69">HYPERLINK(TEXT("#"&amp;INDEX($D$172:$AD$231,$C226,E$89),),INDEX($D$172:$AD$231,$C226,E$89))</f>
        <v>A129181534X</v>
      </c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</row>
    <row r="70" spans="1:20">
      <c r="B70" s="50" t="s">
        <v>2115</v>
      </c>
      <c r="C70" s="51" cm="1">
        <f t="array" ref="C70">INDEX($D$101:$AD$160,$C156,C$89)</f>
        <v>60.83</v>
      </c>
      <c r="D70" s="51" cm="1">
        <f t="array" ref="D70">INDEX($D$101:$AD$160,$C156,D$89)</f>
        <v>19.286000000000001</v>
      </c>
      <c r="E70" s="51" cm="1">
        <f t="array" ref="E70">INDEX($D$101:$AD$160,$C156,E$89)</f>
        <v>11.509</v>
      </c>
      <c r="F70" s="58"/>
      <c r="G70" s="18" t="str" cm="1">
        <f t="array" ref="G70">HYPERLINK(TEXT("#"&amp;INDEX($D$172:$AD$231,$C227,C$89),),INDEX($D$172:$AD$231,$C227,C$89))</f>
        <v>A129181346R</v>
      </c>
      <c r="H70" s="18" t="str" cm="1">
        <f t="array" ref="H70">HYPERLINK(TEXT("#"&amp;INDEX($D$172:$AD$231,$C227,D$89),),INDEX($D$172:$AD$231,$C227,D$89))</f>
        <v>A129181226W</v>
      </c>
      <c r="I70" s="18" t="str" cm="1">
        <f t="array" ref="I70">HYPERLINK(TEXT("#"&amp;INDEX($D$172:$AD$231,$C227,E$89),),INDEX($D$172:$AD$231,$C227,E$89))</f>
        <v>A129181538J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</row>
    <row r="71" spans="1:20">
      <c r="B71" s="50" t="s">
        <v>2116</v>
      </c>
      <c r="C71" s="51" cm="1">
        <f t="array" ref="C71">INDEX($D$101:$AD$160,$C157,C$89)</f>
        <v>124.89400000000001</v>
      </c>
      <c r="D71" s="51" cm="1">
        <f t="array" ref="D71">INDEX($D$101:$AD$160,$C157,D$89)</f>
        <v>50.814</v>
      </c>
      <c r="E71" s="51" cm="1">
        <f t="array" ref="E71">INDEX($D$101:$AD$160,$C157,E$89)</f>
        <v>39.433999999999997</v>
      </c>
      <c r="F71" s="58"/>
      <c r="G71" s="18" t="str" cm="1">
        <f t="array" ref="G71">HYPERLINK(TEXT("#"&amp;INDEX($D$172:$AD$231,$C228,C$89),),INDEX($D$172:$AD$231,$C228,C$89))</f>
        <v>A129181282R</v>
      </c>
      <c r="H71" s="18" t="str" cm="1">
        <f t="array" ref="H71">HYPERLINK(TEXT("#"&amp;INDEX($D$172:$AD$231,$C228,D$89),),INDEX($D$172:$AD$231,$C228,D$89))</f>
        <v>A129181134L</v>
      </c>
      <c r="I71" s="18" t="str" cm="1">
        <f t="array" ref="I71">HYPERLINK(TEXT("#"&amp;INDEX($D$172:$AD$231,$C228,E$89),),INDEX($D$172:$AD$231,$C228,E$89))</f>
        <v>A129181430F</v>
      </c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</row>
    <row r="72" spans="1:20">
      <c r="B72" s="50" t="s">
        <v>2117</v>
      </c>
      <c r="C72" s="51" cm="1">
        <f t="array" ref="C72">INDEX($D$101:$AD$160,$C158,C$89)</f>
        <v>40.762999999999998</v>
      </c>
      <c r="D72" s="51" cm="1">
        <f t="array" ref="D72">INDEX($D$101:$AD$160,$C158,D$89)</f>
        <v>10.79</v>
      </c>
      <c r="E72" s="51" cm="1">
        <f t="array" ref="E72">INDEX($D$101:$AD$160,$C158,E$89)</f>
        <v>4.2380000000000004</v>
      </c>
      <c r="F72" s="58"/>
      <c r="G72" s="18" t="str" cm="1">
        <f t="array" ref="G72">HYPERLINK(TEXT("#"&amp;INDEX($D$172:$AD$231,$C229,C$89),),INDEX($D$172:$AD$231,$C229,C$89))</f>
        <v>A129181210C</v>
      </c>
      <c r="H72" s="18" t="str" cm="1">
        <f t="array" ref="H72">HYPERLINK(TEXT("#"&amp;INDEX($D$172:$AD$231,$C229,D$89),),INDEX($D$172:$AD$231,$C229,D$89))</f>
        <v>A129181182F</v>
      </c>
      <c r="I72" s="18" t="str" cm="1">
        <f t="array" ref="I72">HYPERLINK(TEXT("#"&amp;INDEX($D$172:$AD$231,$C229,E$89),),INDEX($D$172:$AD$231,$C229,E$89))</f>
        <v>A129181386J</v>
      </c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</row>
    <row r="73" spans="1:20">
      <c r="B73" s="47" t="s">
        <v>2095</v>
      </c>
      <c r="C73" s="48" cm="1">
        <f t="array" ref="C73">INDEX($D$101:$AD$160,$C159,C$89)</f>
        <v>9.61</v>
      </c>
      <c r="D73" s="48" cm="1">
        <f t="array" ref="D73">INDEX($D$101:$AD$160,$C159,D$89)</f>
        <v>4.1630000000000003</v>
      </c>
      <c r="E73" s="48" cm="1">
        <f t="array" ref="E73">INDEX($D$101:$AD$160,$C159,E$89)</f>
        <v>3.16</v>
      </c>
      <c r="F73" s="58"/>
      <c r="G73" s="18" t="str" cm="1">
        <f t="array" ref="G73">HYPERLINK(TEXT("#"&amp;INDEX($D$172:$AD$231,$C230,C$89),),INDEX($D$172:$AD$231,$C230,C$89))</f>
        <v>A129181406F</v>
      </c>
      <c r="H73" s="18" t="str" cm="1">
        <f t="array" ref="H73">HYPERLINK(TEXT("#"&amp;INDEX($D$172:$AD$231,$C230,D$89),),INDEX($D$172:$AD$231,$C230,D$89))</f>
        <v>A129181138W</v>
      </c>
      <c r="I73" s="18" t="str" cm="1">
        <f t="array" ref="I73">HYPERLINK(TEXT("#"&amp;INDEX($D$172:$AD$231,$C230,E$89),),INDEX($D$172:$AD$231,$C230,E$89))</f>
        <v>A129181542X</v>
      </c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</row>
    <row r="74" spans="1:20">
      <c r="B74" s="47" t="s">
        <v>2108</v>
      </c>
      <c r="C74" s="48" cm="1">
        <f t="array" ref="C74">INDEX($D$101:$AD$160,$C160,C$89)</f>
        <v>1.853</v>
      </c>
      <c r="D74" s="48" t="s">
        <v>2109</v>
      </c>
      <c r="E74" s="48" t="s">
        <v>2109</v>
      </c>
      <c r="F74" s="58"/>
      <c r="G74" s="18" t="str" cm="1">
        <f t="array" ref="G74">HYPERLINK(TEXT("#"&amp;INDEX($D$172:$AD$231,$C231,C$89),),INDEX($D$172:$AD$231,$C231,C$89))</f>
        <v>A129181350F</v>
      </c>
      <c r="H74" s="51" t="s">
        <v>2109</v>
      </c>
      <c r="I74" s="51" t="s">
        <v>2109</v>
      </c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</row>
    <row r="75" spans="1:20">
      <c r="B75" s="65"/>
      <c r="C75" s="66"/>
      <c r="D75" s="59"/>
      <c r="E75" s="18"/>
      <c r="F75" s="58"/>
      <c r="G75" s="18"/>
      <c r="H75" s="18"/>
      <c r="I75" s="1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</row>
    <row r="76" spans="1:20">
      <c r="B76" s="65"/>
      <c r="C76" s="66"/>
      <c r="D76" s="59"/>
      <c r="E76" s="18"/>
      <c r="F76" s="58"/>
      <c r="G76" s="18"/>
      <c r="H76" s="18"/>
      <c r="I76" s="1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</row>
    <row r="77" spans="1:20">
      <c r="A77" s="67" t="s">
        <v>2118</v>
      </c>
      <c r="B77" s="6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</row>
    <row r="78" spans="1:20">
      <c r="A78" s="67"/>
      <c r="B78" s="6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</row>
    <row r="79" spans="1:20" hidden="1">
      <c r="A79" s="57"/>
      <c r="B79" s="69" t="s">
        <v>2075</v>
      </c>
      <c r="C79" s="70">
        <v>1</v>
      </c>
      <c r="D79" s="71"/>
      <c r="E79" s="71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</row>
    <row r="80" spans="1:20" hidden="1">
      <c r="A80" s="57"/>
      <c r="B80" s="69" t="s">
        <v>2119</v>
      </c>
      <c r="C80" s="70">
        <f>C79+3</f>
        <v>4</v>
      </c>
      <c r="D80" s="71"/>
      <c r="E80" s="71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</row>
    <row r="81" spans="1:30" hidden="1">
      <c r="A81" s="57"/>
      <c r="B81" s="69" t="s">
        <v>2120</v>
      </c>
      <c r="C81" s="70">
        <f t="shared" ref="C81:C87" si="0">C80+3</f>
        <v>7</v>
      </c>
      <c r="D81" s="71"/>
      <c r="E81" s="71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</row>
    <row r="82" spans="1:30" hidden="1">
      <c r="A82" s="57"/>
      <c r="B82" s="69" t="s">
        <v>2121</v>
      </c>
      <c r="C82" s="70">
        <f t="shared" si="0"/>
        <v>10</v>
      </c>
      <c r="D82" s="71"/>
      <c r="E82" s="71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</row>
    <row r="83" spans="1:30" hidden="1">
      <c r="A83" s="57"/>
      <c r="B83" s="69" t="s">
        <v>2122</v>
      </c>
      <c r="C83" s="70">
        <f t="shared" si="0"/>
        <v>13</v>
      </c>
      <c r="D83" s="71"/>
      <c r="E83" s="71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</row>
    <row r="84" spans="1:30" hidden="1">
      <c r="A84" s="57"/>
      <c r="B84" s="69" t="s">
        <v>2123</v>
      </c>
      <c r="C84" s="70">
        <f t="shared" si="0"/>
        <v>16</v>
      </c>
      <c r="D84" s="71"/>
      <c r="E84" s="71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</row>
    <row r="85" spans="1:30" hidden="1">
      <c r="A85" s="57"/>
      <c r="B85" s="69" t="s">
        <v>2124</v>
      </c>
      <c r="C85" s="70">
        <f t="shared" si="0"/>
        <v>19</v>
      </c>
      <c r="D85" s="71"/>
      <c r="E85" s="71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</row>
    <row r="86" spans="1:30" hidden="1">
      <c r="A86" s="57"/>
      <c r="B86" s="69" t="s">
        <v>2125</v>
      </c>
      <c r="C86" s="70">
        <f t="shared" si="0"/>
        <v>22</v>
      </c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</row>
    <row r="87" spans="1:30" hidden="1">
      <c r="A87" s="57"/>
      <c r="B87" s="69" t="s">
        <v>2126</v>
      </c>
      <c r="C87" s="70">
        <f t="shared" si="0"/>
        <v>25</v>
      </c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</row>
    <row r="88" spans="1:30" hidden="1">
      <c r="A88" s="57"/>
      <c r="B88" s="6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</row>
    <row r="89" spans="1:30" hidden="1">
      <c r="A89" s="57"/>
      <c r="B89" s="68"/>
      <c r="C89" s="70">
        <f>VLOOKUP(C10,B79:C87,2,FALSE)</f>
        <v>1</v>
      </c>
      <c r="D89" s="70">
        <f>C89+1</f>
        <v>2</v>
      </c>
      <c r="E89" s="70">
        <f>D89+1</f>
        <v>3</v>
      </c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</row>
    <row r="90" spans="1:30" hidden="1">
      <c r="A90" s="57"/>
      <c r="B90" s="6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</row>
    <row r="91" spans="1:30" hidden="1">
      <c r="A91" s="57"/>
      <c r="B91" s="6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</row>
    <row r="92" spans="1:30" hidden="1">
      <c r="A92" s="57"/>
      <c r="B92" s="6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</row>
    <row r="93" spans="1:30" hidden="1">
      <c r="A93" s="57"/>
      <c r="B93" s="68"/>
      <c r="C93" s="68"/>
      <c r="D93" s="58"/>
      <c r="E93" s="58"/>
      <c r="F93" s="58"/>
      <c r="G93" s="58"/>
      <c r="H93" s="58"/>
      <c r="I93" s="58"/>
      <c r="J93" s="58"/>
      <c r="K93" s="58"/>
      <c r="L93" s="58"/>
    </row>
    <row r="94" spans="1:30" hidden="1">
      <c r="A94" s="57"/>
      <c r="B94" s="68"/>
      <c r="C94" s="68"/>
      <c r="D94" s="58"/>
      <c r="E94" s="58"/>
      <c r="F94" s="58"/>
      <c r="G94" s="58"/>
      <c r="H94" s="58"/>
      <c r="I94" s="58"/>
      <c r="J94" s="58"/>
      <c r="K94" s="58"/>
      <c r="L94" s="58"/>
    </row>
    <row r="95" spans="1:30" hidden="1">
      <c r="A95" s="57"/>
      <c r="D95" s="69">
        <v>1</v>
      </c>
      <c r="E95" s="69">
        <v>2</v>
      </c>
      <c r="F95" s="69">
        <v>3</v>
      </c>
      <c r="G95" s="69">
        <v>4</v>
      </c>
      <c r="H95" s="69">
        <v>5</v>
      </c>
      <c r="I95" s="69">
        <v>6</v>
      </c>
      <c r="J95" s="69">
        <v>7</v>
      </c>
      <c r="K95" s="69">
        <v>8</v>
      </c>
      <c r="L95" s="69">
        <v>9</v>
      </c>
      <c r="M95" s="69">
        <v>10</v>
      </c>
      <c r="N95" s="69">
        <v>11</v>
      </c>
      <c r="O95" s="69">
        <v>12</v>
      </c>
      <c r="P95" s="69">
        <v>13</v>
      </c>
      <c r="Q95" s="69">
        <v>14</v>
      </c>
      <c r="R95" s="69">
        <v>15</v>
      </c>
      <c r="S95" s="69">
        <v>16</v>
      </c>
      <c r="T95" s="69">
        <v>17</v>
      </c>
      <c r="U95" s="69">
        <v>18</v>
      </c>
      <c r="V95" s="69">
        <v>19</v>
      </c>
      <c r="W95" s="69">
        <v>20</v>
      </c>
      <c r="X95" s="69">
        <v>21</v>
      </c>
      <c r="Y95" s="69">
        <v>22</v>
      </c>
      <c r="Z95" s="69">
        <v>23</v>
      </c>
      <c r="AA95" s="69">
        <v>24</v>
      </c>
      <c r="AB95" s="69">
        <v>25</v>
      </c>
      <c r="AC95" s="69">
        <v>26</v>
      </c>
      <c r="AD95" s="69">
        <v>27</v>
      </c>
    </row>
    <row r="96" spans="1:30" ht="15" hidden="1" customHeight="1">
      <c r="A96" s="36"/>
      <c r="D96" t="s">
        <v>2127</v>
      </c>
      <c r="G96" t="s">
        <v>2128</v>
      </c>
      <c r="J96" t="s">
        <v>2129</v>
      </c>
      <c r="M96" t="s">
        <v>2130</v>
      </c>
      <c r="P96" t="s">
        <v>2131</v>
      </c>
      <c r="S96" t="s">
        <v>2132</v>
      </c>
      <c r="V96" t="s">
        <v>2133</v>
      </c>
      <c r="Y96" t="s">
        <v>2134</v>
      </c>
      <c r="AB96" t="s">
        <v>2135</v>
      </c>
    </row>
    <row r="97" spans="1:30" ht="57" hidden="1">
      <c r="A97" s="41"/>
      <c r="B97" s="36"/>
      <c r="C97" s="36"/>
      <c r="D97" s="37" t="s">
        <v>2077</v>
      </c>
      <c r="E97" s="37" t="s">
        <v>2078</v>
      </c>
      <c r="F97" s="37" t="s">
        <v>2079</v>
      </c>
      <c r="G97" s="37" t="s">
        <v>2077</v>
      </c>
      <c r="H97" s="37" t="s">
        <v>2078</v>
      </c>
      <c r="I97" s="37" t="s">
        <v>2079</v>
      </c>
      <c r="J97" s="37" t="s">
        <v>2077</v>
      </c>
      <c r="K97" s="37" t="s">
        <v>2078</v>
      </c>
      <c r="L97" s="37" t="s">
        <v>2079</v>
      </c>
      <c r="M97" s="37" t="s">
        <v>2077</v>
      </c>
      <c r="N97" s="37" t="s">
        <v>2078</v>
      </c>
      <c r="O97" s="37" t="s">
        <v>2079</v>
      </c>
      <c r="P97" s="37" t="s">
        <v>2077</v>
      </c>
      <c r="Q97" s="37" t="s">
        <v>2078</v>
      </c>
      <c r="R97" s="37" t="s">
        <v>2079</v>
      </c>
      <c r="S97" s="37" t="s">
        <v>2077</v>
      </c>
      <c r="T97" s="37" t="s">
        <v>2078</v>
      </c>
      <c r="U97" s="37" t="s">
        <v>2079</v>
      </c>
      <c r="V97" s="37" t="s">
        <v>2077</v>
      </c>
      <c r="W97" s="37" t="s">
        <v>2078</v>
      </c>
      <c r="X97" s="37" t="s">
        <v>2079</v>
      </c>
      <c r="Y97" s="37" t="s">
        <v>2077</v>
      </c>
      <c r="Z97" s="37" t="s">
        <v>2078</v>
      </c>
      <c r="AA97" s="37" t="s">
        <v>2079</v>
      </c>
      <c r="AB97" s="37" t="s">
        <v>2077</v>
      </c>
      <c r="AC97" s="37" t="s">
        <v>2078</v>
      </c>
      <c r="AD97" s="37" t="s">
        <v>2079</v>
      </c>
    </row>
    <row r="98" spans="1:30" hidden="1">
      <c r="A98" s="44"/>
      <c r="B98" s="36"/>
      <c r="C98" s="36"/>
      <c r="D98" s="40" t="s">
        <v>2080</v>
      </c>
      <c r="E98" s="40" t="s">
        <v>2080</v>
      </c>
      <c r="F98" s="40" t="s">
        <v>2080</v>
      </c>
      <c r="G98" s="40" t="s">
        <v>2080</v>
      </c>
      <c r="H98" s="40" t="s">
        <v>2080</v>
      </c>
      <c r="I98" s="40" t="s">
        <v>2080</v>
      </c>
      <c r="J98" s="40" t="s">
        <v>2080</v>
      </c>
      <c r="K98" s="40" t="s">
        <v>2080</v>
      </c>
      <c r="L98" s="40" t="s">
        <v>2080</v>
      </c>
      <c r="M98" s="40" t="s">
        <v>2080</v>
      </c>
      <c r="N98" s="40" t="s">
        <v>2080</v>
      </c>
      <c r="O98" s="40" t="s">
        <v>2080</v>
      </c>
      <c r="P98" s="40" t="s">
        <v>2080</v>
      </c>
      <c r="Q98" s="40" t="s">
        <v>2080</v>
      </c>
      <c r="R98" s="40" t="s">
        <v>2080</v>
      </c>
      <c r="S98" s="40" t="s">
        <v>2080</v>
      </c>
      <c r="T98" s="40" t="s">
        <v>2080</v>
      </c>
      <c r="U98" s="40" t="s">
        <v>2080</v>
      </c>
      <c r="V98" s="40" t="s">
        <v>2080</v>
      </c>
      <c r="W98" s="40" t="s">
        <v>2080</v>
      </c>
      <c r="X98" s="40" t="s">
        <v>2080</v>
      </c>
      <c r="Y98" s="40" t="s">
        <v>2080</v>
      </c>
      <c r="Z98" s="40" t="s">
        <v>2080</v>
      </c>
      <c r="AA98" s="40" t="s">
        <v>2080</v>
      </c>
      <c r="AB98" s="40" t="s">
        <v>2080</v>
      </c>
      <c r="AC98" s="40" t="s">
        <v>2080</v>
      </c>
      <c r="AD98" s="40" t="s">
        <v>2080</v>
      </c>
    </row>
    <row r="99" spans="1:30" hidden="1">
      <c r="A99" s="49"/>
      <c r="B99" s="42" t="s">
        <v>2081</v>
      </c>
      <c r="C99" s="42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idden="1">
      <c r="A100" s="49"/>
      <c r="B100" s="45"/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</row>
    <row r="101" spans="1:30" hidden="1">
      <c r="A101" s="49"/>
      <c r="B101" s="47" t="s">
        <v>2136</v>
      </c>
      <c r="C101" s="72">
        <v>1</v>
      </c>
      <c r="D101" s="73">
        <f>A129181434R_Latest</f>
        <v>6162.2820000000002</v>
      </c>
      <c r="E101" s="73">
        <f>A129181354R_Latest</f>
        <v>2665.4560000000001</v>
      </c>
      <c r="F101" s="73">
        <f>A129181522R_Latest</f>
        <v>2185.9740000000002</v>
      </c>
      <c r="G101" s="73">
        <f>A129180078L_Latest</f>
        <v>1934.8150000000001</v>
      </c>
      <c r="H101" s="73">
        <f>A129179998F_Latest</f>
        <v>850.17499999999995</v>
      </c>
      <c r="I101" s="73">
        <f>A129180166L_Latest</f>
        <v>694.87699999999995</v>
      </c>
      <c r="J101" s="73">
        <f>A129178270W_Latest</f>
        <v>1603.125</v>
      </c>
      <c r="K101" s="73">
        <f>A129178190W_Latest</f>
        <v>714.96400000000006</v>
      </c>
      <c r="L101" s="73">
        <f>A129178358R_Latest</f>
        <v>570.61500000000001</v>
      </c>
      <c r="M101" s="73">
        <f>A129180530W_Latest</f>
        <v>1280.7429999999999</v>
      </c>
      <c r="N101" s="73">
        <f>A129180450W_Latest</f>
        <v>527.851</v>
      </c>
      <c r="O101" s="73">
        <f>A129180618R_Latest</f>
        <v>442.77800000000002</v>
      </c>
      <c r="P101" s="73">
        <f>A129180982K_Latest</f>
        <v>415.11900000000003</v>
      </c>
      <c r="Q101" s="73">
        <f>A129180902X_Latest</f>
        <v>168.149</v>
      </c>
      <c r="R101" s="73">
        <f>A129181070L_Latest</f>
        <v>135.303</v>
      </c>
      <c r="S101" s="73">
        <f>A129178722X_Latest</f>
        <v>649.56200000000001</v>
      </c>
      <c r="T101" s="73">
        <f>A129178642X_Latest</f>
        <v>286.709</v>
      </c>
      <c r="U101" s="73">
        <f>A129178810X_Latest</f>
        <v>241.90600000000001</v>
      </c>
      <c r="V101" s="73">
        <f>A129179174R_Latest</f>
        <v>128.94300000000001</v>
      </c>
      <c r="W101" s="73">
        <f>A129179094R_Latest</f>
        <v>45.81</v>
      </c>
      <c r="X101" s="73">
        <f>A129179262R_Latest</f>
        <v>38.941000000000003</v>
      </c>
      <c r="Y101" s="73">
        <f>A129179626T_Latest</f>
        <v>50.168999999999997</v>
      </c>
      <c r="Z101" s="73">
        <f>A129179546T_Latest</f>
        <v>24.007000000000001</v>
      </c>
      <c r="AA101" s="73">
        <f>A129179714T_Latest</f>
        <v>21.2</v>
      </c>
      <c r="AB101" s="73">
        <f>A129177818X_Latest</f>
        <v>99.805000000000007</v>
      </c>
      <c r="AC101" s="73">
        <f>A129177738X_Latest</f>
        <v>47.790999999999997</v>
      </c>
      <c r="AD101" s="73">
        <f>A129177906X_Latest</f>
        <v>40.353999999999999</v>
      </c>
    </row>
    <row r="102" spans="1:30" hidden="1">
      <c r="A102" s="49"/>
      <c r="B102" s="50" t="s">
        <v>2083</v>
      </c>
      <c r="C102" s="72">
        <v>2</v>
      </c>
      <c r="D102" s="73">
        <f>A129181318F_Latest</f>
        <v>3550.393</v>
      </c>
      <c r="E102" s="73">
        <f>A129181498A_Latest</f>
        <v>1904.3979999999999</v>
      </c>
      <c r="F102" s="73">
        <f>A129181526X_Latest</f>
        <v>1548.768</v>
      </c>
      <c r="G102" s="73">
        <f>A129179962C_Latest</f>
        <v>1113.6510000000001</v>
      </c>
      <c r="H102" s="73">
        <f>A129180142V_Latest</f>
        <v>613.40700000000004</v>
      </c>
      <c r="I102" s="73">
        <f>A129180170C_Latest</f>
        <v>498.10300000000001</v>
      </c>
      <c r="J102" s="73">
        <f>A129178154L_Latest</f>
        <v>912.71299999999997</v>
      </c>
      <c r="K102" s="73">
        <f>A129178334W_Latest</f>
        <v>496.40699999999998</v>
      </c>
      <c r="L102" s="73">
        <f>A129178362F_Latest</f>
        <v>391.34199999999998</v>
      </c>
      <c r="M102" s="73">
        <f>A129180414L_Latest</f>
        <v>752.13300000000004</v>
      </c>
      <c r="N102" s="73">
        <f>A129180594J_Latest</f>
        <v>382.64600000000002</v>
      </c>
      <c r="O102" s="73">
        <f>A129180622F_Latest</f>
        <v>321.44900000000001</v>
      </c>
      <c r="P102" s="73">
        <f>A129180866A_Latest</f>
        <v>220.977</v>
      </c>
      <c r="Q102" s="73">
        <f>A129181046L_Latest</f>
        <v>118.83</v>
      </c>
      <c r="R102" s="73">
        <f>A129181074W_Latest</f>
        <v>94.293999999999997</v>
      </c>
      <c r="S102" s="73">
        <f>A129178606R_Latest</f>
        <v>385.19499999999999</v>
      </c>
      <c r="T102" s="73">
        <f>A129178786K_Latest</f>
        <v>202.64099999999999</v>
      </c>
      <c r="U102" s="73">
        <f>A129178814J_Latest</f>
        <v>166.91200000000001</v>
      </c>
      <c r="V102" s="73">
        <f>A129179058F_Latest</f>
        <v>70.835999999999999</v>
      </c>
      <c r="W102" s="73">
        <f>A129179238R_Latest</f>
        <v>34.435000000000002</v>
      </c>
      <c r="X102" s="73">
        <f>A129179266X_Latest</f>
        <v>28.363</v>
      </c>
      <c r="Y102" s="73">
        <f>A129179510R_Latest</f>
        <v>33.503999999999998</v>
      </c>
      <c r="Z102" s="73">
        <f>A129179690K_Latest</f>
        <v>17.533000000000001</v>
      </c>
      <c r="AA102" s="73">
        <f>A129179718A_Latest</f>
        <v>15.618</v>
      </c>
      <c r="AB102" s="73">
        <f>A129177702W_Latest</f>
        <v>61.386000000000003</v>
      </c>
      <c r="AC102" s="73">
        <f>A129177882T_Latest</f>
        <v>38.5</v>
      </c>
      <c r="AD102" s="73">
        <f>A129177910R_Latest</f>
        <v>32.688000000000002</v>
      </c>
    </row>
    <row r="103" spans="1:30" hidden="1">
      <c r="A103" s="49"/>
      <c r="B103" s="50" t="s">
        <v>2084</v>
      </c>
      <c r="C103" s="72">
        <v>3</v>
      </c>
      <c r="D103" s="73">
        <f>A129181438X_Latest</f>
        <v>4778.6390000000001</v>
      </c>
      <c r="E103" s="73">
        <f>A129181114C_Latest</f>
        <v>2519.8629999999998</v>
      </c>
      <c r="F103" s="73">
        <f>A129181370R_Latest</f>
        <v>2072.7080000000001</v>
      </c>
      <c r="G103" s="73">
        <f>A129180082C_Latest</f>
        <v>1500.701</v>
      </c>
      <c r="H103" s="73">
        <f>A129179758V_Latest</f>
        <v>799.404</v>
      </c>
      <c r="I103" s="73">
        <f>A129180014A_Latest</f>
        <v>656.69899999999996</v>
      </c>
      <c r="J103" s="73">
        <f>A129178274F_Latest</f>
        <v>1248.3620000000001</v>
      </c>
      <c r="K103" s="73">
        <f>A129177950J_Latest</f>
        <v>677.64800000000002</v>
      </c>
      <c r="L103" s="73">
        <f>A129178206C_Latest</f>
        <v>542.428</v>
      </c>
      <c r="M103" s="73">
        <f>A129180534F_Latest</f>
        <v>980.26900000000001</v>
      </c>
      <c r="N103" s="73">
        <f>A129180210K_Latest</f>
        <v>498.995</v>
      </c>
      <c r="O103" s="73">
        <f>A129180466R_Latest</f>
        <v>418.35700000000003</v>
      </c>
      <c r="P103" s="73">
        <f>A129180986V_Latest</f>
        <v>301.15199999999999</v>
      </c>
      <c r="Q103" s="73">
        <f>A129180662X_Latest</f>
        <v>155.761</v>
      </c>
      <c r="R103" s="73">
        <f>A129180918T_Latest</f>
        <v>126.28100000000001</v>
      </c>
      <c r="S103" s="73">
        <f>A129178726J_Latest</f>
        <v>534.24400000000003</v>
      </c>
      <c r="T103" s="73">
        <f>A129178402L_Latest</f>
        <v>278.26600000000002</v>
      </c>
      <c r="U103" s="73">
        <f>A129178658T_Latest</f>
        <v>235.30099999999999</v>
      </c>
      <c r="V103" s="73">
        <f>A129179178X_Latest</f>
        <v>95.188000000000002</v>
      </c>
      <c r="W103" s="73">
        <f>A129178854A_Latest</f>
        <v>43.447000000000003</v>
      </c>
      <c r="X103" s="73">
        <f>A129179110C_Latest</f>
        <v>36.578000000000003</v>
      </c>
      <c r="Y103" s="73">
        <f>A129179630J_Latest</f>
        <v>42.643999999999998</v>
      </c>
      <c r="Z103" s="73">
        <f>A129179306F_Latest</f>
        <v>21.472000000000001</v>
      </c>
      <c r="AA103" s="73">
        <f>A129179562T_Latest</f>
        <v>19.081</v>
      </c>
      <c r="AB103" s="73">
        <f>A129177822R_Latest</f>
        <v>76.078999999999994</v>
      </c>
      <c r="AC103" s="73">
        <f>A129177498X_Latest</f>
        <v>44.87</v>
      </c>
      <c r="AD103" s="73">
        <f>A129177754X_Latest</f>
        <v>37.982999999999997</v>
      </c>
    </row>
    <row r="104" spans="1:30" hidden="1">
      <c r="A104" s="49"/>
      <c r="B104" s="50" t="s">
        <v>2085</v>
      </c>
      <c r="C104" s="72">
        <v>4</v>
      </c>
      <c r="D104" s="73">
        <f>A129181442R_Latest</f>
        <v>1258.749</v>
      </c>
      <c r="E104" s="73">
        <f>A129181286X_Latest</f>
        <v>94.778000000000006</v>
      </c>
      <c r="F104" s="73">
        <f>A129181418R_Latest</f>
        <v>73.831999999999994</v>
      </c>
      <c r="G104" s="73">
        <f>A129180086L_Latest</f>
        <v>392.995</v>
      </c>
      <c r="H104" s="73">
        <f>A129179930K_Latest</f>
        <v>34.393000000000001</v>
      </c>
      <c r="I104" s="73">
        <f>A129180062V_Latest</f>
        <v>26.41</v>
      </c>
      <c r="J104" s="73">
        <f>A129178278R_Latest</f>
        <v>327.79500000000002</v>
      </c>
      <c r="K104" s="73">
        <f>A129178122V_Latest</f>
        <v>28.978999999999999</v>
      </c>
      <c r="L104" s="73">
        <f>A129178254W_Latest</f>
        <v>22.108000000000001</v>
      </c>
      <c r="M104" s="73">
        <f>A129180538R_Latest</f>
        <v>269.03100000000001</v>
      </c>
      <c r="N104" s="73">
        <f>A129180382F_Latest</f>
        <v>14.933999999999999</v>
      </c>
      <c r="O104" s="73">
        <f>A129180514W_Latest</f>
        <v>12.183</v>
      </c>
      <c r="P104" s="73">
        <f>A129180990K_Latest</f>
        <v>104.718</v>
      </c>
      <c r="Q104" s="73">
        <f>A129180834J_Latest</f>
        <v>8.0779999999999994</v>
      </c>
      <c r="R104" s="73">
        <f>A129180966K_Latest</f>
        <v>6.1959999999999997</v>
      </c>
      <c r="S104" s="73">
        <f>A129178730X_Latest</f>
        <v>107.494</v>
      </c>
      <c r="T104" s="73">
        <f>A129178574J_Latest</f>
        <v>4.6660000000000004</v>
      </c>
      <c r="U104" s="73">
        <f>A129178706X_Latest</f>
        <v>3.677</v>
      </c>
      <c r="V104" s="73">
        <f>A129179182R_Latest</f>
        <v>31.721</v>
      </c>
      <c r="W104" s="73">
        <f>A129179026L_Latest</f>
        <v>1.6619999999999999</v>
      </c>
      <c r="X104" s="73">
        <f>A129179158R_Latest</f>
        <v>1.6619999999999999</v>
      </c>
      <c r="Y104" s="73">
        <f>A129179634T_Latest</f>
        <v>4.6509999999999998</v>
      </c>
      <c r="Z104" s="73">
        <f>A129179478A_Latest</f>
        <v>0.98699999999999999</v>
      </c>
      <c r="AA104" s="73">
        <f>A129179610X_Latest</f>
        <v>0.86199999999999999</v>
      </c>
      <c r="AB104" s="73">
        <f>A129177826X_Latest</f>
        <v>20.344999999999999</v>
      </c>
      <c r="AC104" s="73">
        <f>A129177670R_Latest</f>
        <v>1.077</v>
      </c>
      <c r="AD104" s="73">
        <f>A129177802F_Latest</f>
        <v>0.73399999999999999</v>
      </c>
    </row>
    <row r="105" spans="1:30" hidden="1">
      <c r="A105" s="49"/>
      <c r="B105" s="52"/>
      <c r="C105" s="72">
        <v>5</v>
      </c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</row>
    <row r="106" spans="1:30" hidden="1">
      <c r="A106" s="49"/>
      <c r="B106" s="42" t="s">
        <v>2086</v>
      </c>
      <c r="C106" s="72">
        <v>6</v>
      </c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</row>
    <row r="107" spans="1:30" hidden="1">
      <c r="A107" s="49"/>
      <c r="B107" s="45"/>
      <c r="C107" s="72">
        <v>7</v>
      </c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</row>
    <row r="108" spans="1:30" hidden="1">
      <c r="A108" s="49"/>
      <c r="B108" s="74" t="s">
        <v>2087</v>
      </c>
      <c r="C108" s="72">
        <v>8</v>
      </c>
      <c r="D108" s="73">
        <f>A129181322W_Latest</f>
        <v>4431.79</v>
      </c>
      <c r="E108" s="73">
        <f>A129181166F_Latest</f>
        <v>2417.1260000000002</v>
      </c>
      <c r="F108" s="73">
        <f>A129181142L_Latest</f>
        <v>1995.72</v>
      </c>
      <c r="G108" s="73">
        <f>A129179966L_Latest</f>
        <v>1388.2660000000001</v>
      </c>
      <c r="H108" s="73">
        <f>A129179810T_Latest</f>
        <v>769.84</v>
      </c>
      <c r="I108" s="73">
        <f>A129179786C_Latest</f>
        <v>633.52599999999995</v>
      </c>
      <c r="J108" s="73">
        <f>A129178158W_Latest</f>
        <v>1158.441</v>
      </c>
      <c r="K108" s="73">
        <f>A129178002A_Latest</f>
        <v>643.82399999999996</v>
      </c>
      <c r="L108" s="73">
        <f>A129177978K_Latest</f>
        <v>518.24599999999998</v>
      </c>
      <c r="M108" s="73">
        <f>A129180418W_Latest</f>
        <v>919.60500000000002</v>
      </c>
      <c r="N108" s="73">
        <f>A129180262L_Latest</f>
        <v>484.31</v>
      </c>
      <c r="O108" s="73">
        <f>A129180238L_Latest</f>
        <v>409.15</v>
      </c>
      <c r="P108" s="73">
        <f>A129180870T_Latest</f>
        <v>275.351</v>
      </c>
      <c r="Q108" s="73">
        <f>A129180714R_Latest</f>
        <v>148.89699999999999</v>
      </c>
      <c r="R108" s="73">
        <f>A129180690J_Latest</f>
        <v>121.137</v>
      </c>
      <c r="S108" s="73">
        <f>A129178610F_Latest</f>
        <v>492.387</v>
      </c>
      <c r="T108" s="73">
        <f>A129178454R_Latest</f>
        <v>265.20499999999998</v>
      </c>
      <c r="U108" s="73">
        <f>A129178430W_Latest</f>
        <v>223.977</v>
      </c>
      <c r="V108" s="73">
        <f>A129179062W_Latest</f>
        <v>85.296000000000006</v>
      </c>
      <c r="W108" s="73">
        <f>A129178906T_Latest</f>
        <v>40.944000000000003</v>
      </c>
      <c r="X108" s="73">
        <f>A129178882K_Latest</f>
        <v>34.185000000000002</v>
      </c>
      <c r="Y108" s="73">
        <f>A129179514X_Latest</f>
        <v>40.057000000000002</v>
      </c>
      <c r="Z108" s="73">
        <f>A129179358J_Latest</f>
        <v>20.765000000000001</v>
      </c>
      <c r="AA108" s="73">
        <f>A129179334R_Latest</f>
        <v>18.466000000000001</v>
      </c>
      <c r="AB108" s="73">
        <f>A129177706F_Latest</f>
        <v>72.387</v>
      </c>
      <c r="AC108" s="73">
        <f>A129177550W_Latest</f>
        <v>43.341000000000001</v>
      </c>
      <c r="AD108" s="73">
        <f>A129177526W_Latest</f>
        <v>37.033000000000001</v>
      </c>
    </row>
    <row r="109" spans="1:30" hidden="1">
      <c r="A109" s="49"/>
      <c r="B109" s="50" t="s">
        <v>2088</v>
      </c>
      <c r="C109" s="72">
        <v>9</v>
      </c>
      <c r="D109" s="73">
        <f>A129181326F_Latest</f>
        <v>3550.393</v>
      </c>
      <c r="E109" s="73">
        <f>A129181358X_Latest</f>
        <v>1904.3979999999999</v>
      </c>
      <c r="F109" s="73">
        <f>A129181230L_Latest</f>
        <v>1548.768</v>
      </c>
      <c r="G109" s="73">
        <f>A129179970C_Latest</f>
        <v>1113.6510000000001</v>
      </c>
      <c r="H109" s="73">
        <f>A129180002T_Latest</f>
        <v>613.40700000000004</v>
      </c>
      <c r="I109" s="73">
        <f>A129179874C_Latest</f>
        <v>498.10300000000001</v>
      </c>
      <c r="J109" s="73">
        <f>A129178162L_Latest</f>
        <v>912.71299999999997</v>
      </c>
      <c r="K109" s="73">
        <f>A129178194F_Latest</f>
        <v>496.40699999999998</v>
      </c>
      <c r="L109" s="73">
        <f>A129178066L_Latest</f>
        <v>391.34199999999998</v>
      </c>
      <c r="M109" s="73">
        <f>A129180422L_Latest</f>
        <v>752.13300000000004</v>
      </c>
      <c r="N109" s="73">
        <f>A129180454F_Latest</f>
        <v>382.64600000000002</v>
      </c>
      <c r="O109" s="73">
        <f>A129180326L_Latest</f>
        <v>321.44900000000001</v>
      </c>
      <c r="P109" s="73">
        <f>A129180874A_Latest</f>
        <v>220.977</v>
      </c>
      <c r="Q109" s="73">
        <f>A129180906J_Latest</f>
        <v>118.83</v>
      </c>
      <c r="R109" s="73">
        <f>A129180778A_Latest</f>
        <v>94.293999999999997</v>
      </c>
      <c r="S109" s="73">
        <f>A129178614R_Latest</f>
        <v>385.19499999999999</v>
      </c>
      <c r="T109" s="73">
        <f>A129178646J_Latest</f>
        <v>202.64099999999999</v>
      </c>
      <c r="U109" s="73">
        <f>A129178518R_Latest</f>
        <v>166.91200000000001</v>
      </c>
      <c r="V109" s="73">
        <f>A129179066F_Latest</f>
        <v>70.835999999999999</v>
      </c>
      <c r="W109" s="73">
        <f>A129179098X_Latest</f>
        <v>34.435000000000002</v>
      </c>
      <c r="X109" s="73">
        <f>A129178970K_Latest</f>
        <v>28.363</v>
      </c>
      <c r="Y109" s="73">
        <f>A129179518J_Latest</f>
        <v>33.503999999999998</v>
      </c>
      <c r="Z109" s="73">
        <f>A129179550J_Latest</f>
        <v>17.533000000000001</v>
      </c>
      <c r="AA109" s="73">
        <f>A129179422R_Latest</f>
        <v>15.618</v>
      </c>
      <c r="AB109" s="73">
        <f>A129177710W_Latest</f>
        <v>61.386000000000003</v>
      </c>
      <c r="AC109" s="73">
        <f>A129177742R_Latest</f>
        <v>38.5</v>
      </c>
      <c r="AD109" s="73">
        <f>A129177614W_Latest</f>
        <v>32.688000000000002</v>
      </c>
    </row>
    <row r="110" spans="1:30" hidden="1">
      <c r="A110" s="49"/>
      <c r="B110" s="50" t="s">
        <v>2089</v>
      </c>
      <c r="C110" s="72">
        <v>10</v>
      </c>
      <c r="D110" s="73">
        <f>A129181390X_Latest</f>
        <v>67.866</v>
      </c>
      <c r="E110" s="73">
        <f>A129181362R_Latest</f>
        <v>43.628999999999998</v>
      </c>
      <c r="F110" s="73">
        <f>A129181374X_Latest</f>
        <v>36.677</v>
      </c>
      <c r="G110" s="73">
        <f>A129180034K_Latest</f>
        <v>22.222999999999999</v>
      </c>
      <c r="H110" s="73">
        <f>A129180006A_Latest</f>
        <v>14.768000000000001</v>
      </c>
      <c r="I110" s="73">
        <f>A129180018K_Latest</f>
        <v>11.722</v>
      </c>
      <c r="J110" s="73">
        <f>A129178226L_Latest</f>
        <v>21.15</v>
      </c>
      <c r="K110" s="73">
        <f>A129178198R_Latest</f>
        <v>12.14</v>
      </c>
      <c r="L110" s="73">
        <f>A129178210V_Latest</f>
        <v>10.884</v>
      </c>
      <c r="M110" s="73">
        <f>A129180486X_Latest</f>
        <v>13.629</v>
      </c>
      <c r="N110" s="73">
        <f>A129180458R_Latest</f>
        <v>9.8439999999999994</v>
      </c>
      <c r="O110" s="73">
        <f>A129180470F_Latest</f>
        <v>8.6319999999999997</v>
      </c>
      <c r="P110" s="73">
        <f>A129180938A_Latest</f>
        <v>2.9420000000000002</v>
      </c>
      <c r="Q110" s="73">
        <f>A129180910X_Latest</f>
        <v>1.7490000000000001</v>
      </c>
      <c r="R110" s="73">
        <f>A129180922J_Latest</f>
        <v>1.3979999999999999</v>
      </c>
      <c r="S110" s="73">
        <f>A129178678A_Latest</f>
        <v>5.0339999999999998</v>
      </c>
      <c r="T110" s="73">
        <f>A129178650X_Latest</f>
        <v>3.64</v>
      </c>
      <c r="U110" s="73">
        <f>A129178662J_Latest</f>
        <v>2.798</v>
      </c>
      <c r="V110" s="73">
        <f>A129179130L_Latest</f>
        <v>0.60499999999999998</v>
      </c>
      <c r="W110" s="73">
        <f>A129179102C_Latest</f>
        <v>0.23</v>
      </c>
      <c r="X110" s="73">
        <f>A129179114L_Latest</f>
        <v>0.23</v>
      </c>
      <c r="Y110" s="73">
        <f>A129179582A_Latest</f>
        <v>1.212</v>
      </c>
      <c r="Z110" s="73">
        <f>A129179554T_Latest</f>
        <v>0.61099999999999999</v>
      </c>
      <c r="AA110" s="73">
        <f>A129179566A_Latest</f>
        <v>0.36599999999999999</v>
      </c>
      <c r="AB110" s="73">
        <f>A129177774J_Latest</f>
        <v>1.0720000000000001</v>
      </c>
      <c r="AC110" s="73">
        <f>A129177746X_Latest</f>
        <v>0.64700000000000002</v>
      </c>
      <c r="AD110" s="73">
        <f>A129177758J_Latest</f>
        <v>0.64700000000000002</v>
      </c>
    </row>
    <row r="111" spans="1:30" hidden="1">
      <c r="A111" s="49"/>
      <c r="B111" s="50" t="s">
        <v>2090</v>
      </c>
      <c r="C111" s="72">
        <v>11</v>
      </c>
      <c r="D111" s="73">
        <f>A129181258R_Latest</f>
        <v>797.15800000000002</v>
      </c>
      <c r="E111" s="73">
        <f>A129181214L_Latest</f>
        <v>461.51499999999999</v>
      </c>
      <c r="F111" s="73">
        <f>A129181146W_Latest</f>
        <v>403.34100000000001</v>
      </c>
      <c r="G111" s="73">
        <f>A129179902A_Latest</f>
        <v>247.035</v>
      </c>
      <c r="H111" s="73">
        <f>A129179858C_Latest</f>
        <v>138.39099999999999</v>
      </c>
      <c r="I111" s="73">
        <f>A129179790V_Latest</f>
        <v>120.426</v>
      </c>
      <c r="J111" s="73">
        <f>A129178094W_Latest</f>
        <v>219.88800000000001</v>
      </c>
      <c r="K111" s="73">
        <f>A129178050V_Latest</f>
        <v>134.22</v>
      </c>
      <c r="L111" s="73">
        <f>A129177982A_Latest</f>
        <v>114.96299999999999</v>
      </c>
      <c r="M111" s="73">
        <f>A129180354W_Latest</f>
        <v>149.38999999999999</v>
      </c>
      <c r="N111" s="73">
        <f>A129180310V_Latest</f>
        <v>90.033000000000001</v>
      </c>
      <c r="O111" s="73">
        <f>A129180242C_Latest</f>
        <v>77.930000000000007</v>
      </c>
      <c r="P111" s="73">
        <f>A129180806X_Latest</f>
        <v>50.981999999999999</v>
      </c>
      <c r="Q111" s="73">
        <f>A129180762J_Latest</f>
        <v>28.09</v>
      </c>
      <c r="R111" s="73">
        <f>A129180694T_Latest</f>
        <v>25.218</v>
      </c>
      <c r="S111" s="73">
        <f>A129178546X_Latest</f>
        <v>101.358</v>
      </c>
      <c r="T111" s="73">
        <f>A129178502W_Latest</f>
        <v>58.122999999999998</v>
      </c>
      <c r="U111" s="73">
        <f>A129178434F_Latest</f>
        <v>53.466999999999999</v>
      </c>
      <c r="V111" s="73">
        <f>A129178998L_Latest</f>
        <v>13.736000000000001</v>
      </c>
      <c r="W111" s="73">
        <f>A129178954K_Latest</f>
        <v>6.16</v>
      </c>
      <c r="X111" s="73">
        <f>A129178886V_Latest</f>
        <v>5.4729999999999999</v>
      </c>
      <c r="Y111" s="73">
        <f>A129179450X_Latest</f>
        <v>5.0430000000000001</v>
      </c>
      <c r="Z111" s="73">
        <f>A129179406R_Latest</f>
        <v>2.508</v>
      </c>
      <c r="AA111" s="73">
        <f>A129179338X_Latest</f>
        <v>2.3690000000000002</v>
      </c>
      <c r="AB111" s="73">
        <f>A129177642F_Latest</f>
        <v>9.7260000000000009</v>
      </c>
      <c r="AC111" s="73">
        <f>A129177598J_Latest</f>
        <v>3.99</v>
      </c>
      <c r="AD111" s="73">
        <f>A129177530L_Latest</f>
        <v>3.4950000000000001</v>
      </c>
    </row>
    <row r="112" spans="1:30" hidden="1">
      <c r="A112" s="49"/>
      <c r="B112" s="50"/>
      <c r="C112" s="72">
        <v>12</v>
      </c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</row>
    <row r="113" spans="1:30" hidden="1">
      <c r="A113" s="49"/>
      <c r="B113" s="74" t="s">
        <v>2091</v>
      </c>
      <c r="C113" s="72">
        <v>13</v>
      </c>
      <c r="D113" s="73">
        <f>A129181446X_Latest</f>
        <v>70.921000000000006</v>
      </c>
      <c r="E113" s="73">
        <f>A129181118L_Latest</f>
        <v>37.554000000000002</v>
      </c>
      <c r="F113" s="73">
        <f>A129181234W_Latest</f>
        <v>33.786999999999999</v>
      </c>
      <c r="G113" s="73">
        <f>A129180090C_Latest</f>
        <v>23.46</v>
      </c>
      <c r="H113" s="73">
        <f>A129179762K_Latest</f>
        <v>13.407999999999999</v>
      </c>
      <c r="I113" s="73">
        <f>A129179878L_Latest</f>
        <v>12.334</v>
      </c>
      <c r="J113" s="73">
        <f>A129178282F_Latest</f>
        <v>17.766999999999999</v>
      </c>
      <c r="K113" s="73">
        <f>A129177954T_Latest</f>
        <v>11.228999999999999</v>
      </c>
      <c r="L113" s="73">
        <f>A129178070C_Latest</f>
        <v>9.8919999999999995</v>
      </c>
      <c r="M113" s="73">
        <f>A129180542F_Latest</f>
        <v>14.085000000000001</v>
      </c>
      <c r="N113" s="73">
        <f>A129180214V_Latest</f>
        <v>5.742</v>
      </c>
      <c r="O113" s="73">
        <f>A129180330C_Latest</f>
        <v>5.1269999999999998</v>
      </c>
      <c r="P113" s="73">
        <f>A129180994V_Latest</f>
        <v>6.3520000000000003</v>
      </c>
      <c r="Q113" s="73">
        <f>A129180666J_Latest</f>
        <v>3.17</v>
      </c>
      <c r="R113" s="73">
        <f>A129180782T_Latest</f>
        <v>2.4279999999999999</v>
      </c>
      <c r="S113" s="73">
        <f>A129178734J_Latest</f>
        <v>6.3440000000000003</v>
      </c>
      <c r="T113" s="73">
        <f>A129178406W_Latest</f>
        <v>2.661</v>
      </c>
      <c r="U113" s="73">
        <f>A129178522F_Latest</f>
        <v>2.661</v>
      </c>
      <c r="V113" s="73">
        <f>A129179186X_Latest</f>
        <v>1.857</v>
      </c>
      <c r="W113" s="73">
        <f>A129178858K_Latest</f>
        <v>0.97399999999999998</v>
      </c>
      <c r="X113" s="73">
        <f>A129178974V_Latest</f>
        <v>0.97399999999999998</v>
      </c>
      <c r="Y113" s="73">
        <f>A129179638A_Latest</f>
        <v>0.61399999999999999</v>
      </c>
      <c r="Z113" s="73">
        <f>A129179310W_Latest</f>
        <v>0.17199999999999999</v>
      </c>
      <c r="AA113" s="73">
        <f>A129179426X_Latest</f>
        <v>0.17199999999999999</v>
      </c>
      <c r="AB113" s="73">
        <f>A129177830R_Latest</f>
        <v>0.442</v>
      </c>
      <c r="AC113" s="73">
        <f>A129177502C_Latest</f>
        <v>0.19900000000000001</v>
      </c>
      <c r="AD113" s="73">
        <f>A129177618F_Latest</f>
        <v>0.19900000000000001</v>
      </c>
    </row>
    <row r="114" spans="1:30" hidden="1">
      <c r="A114" s="49"/>
      <c r="B114" s="50" t="s">
        <v>2088</v>
      </c>
      <c r="C114" s="72">
        <v>14</v>
      </c>
      <c r="D114" s="73">
        <f>A129181394J_Latest</f>
        <v>41.976999999999997</v>
      </c>
      <c r="E114" s="73">
        <f>A129181502F_Latest</f>
        <v>22.597999999999999</v>
      </c>
      <c r="F114" s="73">
        <f>A129181378J_Latest</f>
        <v>19.132999999999999</v>
      </c>
      <c r="G114" s="73">
        <f>A129180038V_Latest</f>
        <v>15.571</v>
      </c>
      <c r="H114" s="73">
        <f>A129180146C_Latest</f>
        <v>9.0269999999999992</v>
      </c>
      <c r="I114" s="73">
        <f>A129180022A_Latest</f>
        <v>7.9530000000000003</v>
      </c>
      <c r="J114" s="73">
        <f>A129178230C_Latest</f>
        <v>9.5440000000000005</v>
      </c>
      <c r="K114" s="73">
        <f>A129178338F_Latest</f>
        <v>6.4930000000000003</v>
      </c>
      <c r="L114" s="73">
        <f>A129178214C_Latest</f>
        <v>5.1559999999999997</v>
      </c>
      <c r="M114" s="73">
        <f>A129180490R_Latest</f>
        <v>6.9649999999999999</v>
      </c>
      <c r="N114" s="73">
        <f>A129180598T_Latest</f>
        <v>2.9049999999999998</v>
      </c>
      <c r="O114" s="73">
        <f>A129180474R_Latest</f>
        <v>2.29</v>
      </c>
      <c r="P114" s="73">
        <f>A129180942T_Latest</f>
        <v>3.7269999999999999</v>
      </c>
      <c r="Q114" s="73">
        <f>A129181050C_Latest</f>
        <v>1.2350000000000001</v>
      </c>
      <c r="R114" s="73">
        <f>A129180926T_Latest</f>
        <v>0.79400000000000004</v>
      </c>
      <c r="S114" s="73">
        <f>A129178682T_Latest</f>
        <v>4.5410000000000004</v>
      </c>
      <c r="T114" s="73">
        <f>A129178790A_Latest</f>
        <v>2.3919999999999999</v>
      </c>
      <c r="U114" s="73">
        <f>A129178666T_Latest</f>
        <v>2.3919999999999999</v>
      </c>
      <c r="V114" s="73">
        <f>A129179134W_Latest</f>
        <v>1.284</v>
      </c>
      <c r="W114" s="73">
        <f>A129179242F_Latest</f>
        <v>0.54700000000000004</v>
      </c>
      <c r="X114" s="73">
        <f>A129179118W_Latest</f>
        <v>0.54700000000000004</v>
      </c>
      <c r="Y114" s="73">
        <f>A129179586K_Latest</f>
        <v>0.34599999999999997</v>
      </c>
      <c r="Z114" s="73">
        <f>A129179694V_Latest</f>
        <v>0</v>
      </c>
      <c r="AA114" s="73">
        <f>A129179570T_Latest</f>
        <v>0</v>
      </c>
      <c r="AB114" s="73">
        <f>A129177778T_Latest</f>
        <v>0</v>
      </c>
      <c r="AC114" s="73">
        <f>A129177886A_Latest</f>
        <v>0</v>
      </c>
      <c r="AD114" s="73">
        <f>A129177762X_Latest</f>
        <v>0</v>
      </c>
    </row>
    <row r="115" spans="1:30" hidden="1">
      <c r="A115" s="49"/>
      <c r="B115" s="50" t="s">
        <v>2089</v>
      </c>
      <c r="C115" s="72">
        <v>15</v>
      </c>
      <c r="D115" s="73">
        <f>A129181486T_Latest</f>
        <v>5.2679999999999998</v>
      </c>
      <c r="E115" s="73">
        <f>A129181290R_Latest</f>
        <v>1.125</v>
      </c>
      <c r="F115" s="73">
        <f>A129181422F_Latest</f>
        <v>1.125</v>
      </c>
      <c r="G115" s="73">
        <f>A129180130K_Latest</f>
        <v>0.80700000000000005</v>
      </c>
      <c r="H115" s="73">
        <f>A129179934V_Latest</f>
        <v>0.36699999999999999</v>
      </c>
      <c r="I115" s="73">
        <f>A129180066C_Latest</f>
        <v>0.36699999999999999</v>
      </c>
      <c r="J115" s="73">
        <f>A129178322L_Latest</f>
        <v>1.6559999999999999</v>
      </c>
      <c r="K115" s="73">
        <f>A129178126C_Latest</f>
        <v>0.45400000000000001</v>
      </c>
      <c r="L115" s="73">
        <f>A129178258F_Latest</f>
        <v>0.45400000000000001</v>
      </c>
      <c r="M115" s="73">
        <f>A129180582X_Latest</f>
        <v>1.071</v>
      </c>
      <c r="N115" s="73">
        <f>A129180386R_Latest</f>
        <v>0</v>
      </c>
      <c r="O115" s="73">
        <f>A129180518F_Latest</f>
        <v>0</v>
      </c>
      <c r="P115" s="73">
        <f>A129181034C_Latest</f>
        <v>0.39700000000000002</v>
      </c>
      <c r="Q115" s="73">
        <f>A129180838T_Latest</f>
        <v>0.16600000000000001</v>
      </c>
      <c r="R115" s="73">
        <f>A129180970A_Latest</f>
        <v>0.16600000000000001</v>
      </c>
      <c r="S115" s="73">
        <f>A129178774A_Latest</f>
        <v>0.91600000000000004</v>
      </c>
      <c r="T115" s="73">
        <f>A129178578T_Latest</f>
        <v>0</v>
      </c>
      <c r="U115" s="73">
        <f>A129178710R_Latest</f>
        <v>0</v>
      </c>
      <c r="V115" s="73">
        <f>A129179226F_Latest</f>
        <v>0.17899999999999999</v>
      </c>
      <c r="W115" s="73">
        <f>A129179030C_Latest</f>
        <v>0.13800000000000001</v>
      </c>
      <c r="X115" s="73">
        <f>A129179162F_Latest</f>
        <v>0.13800000000000001</v>
      </c>
      <c r="Y115" s="73">
        <f>A129179678V_Latest</f>
        <v>0</v>
      </c>
      <c r="Z115" s="73">
        <f>A129179482T_Latest</f>
        <v>0</v>
      </c>
      <c r="AA115" s="73">
        <f>A129179614J_Latest</f>
        <v>0</v>
      </c>
      <c r="AB115" s="73">
        <f>A129177870J_Latest</f>
        <v>0.24199999999999999</v>
      </c>
      <c r="AC115" s="73">
        <f>A129177674X_Latest</f>
        <v>0</v>
      </c>
      <c r="AD115" s="73">
        <f>A129177806R_Latest</f>
        <v>0</v>
      </c>
    </row>
    <row r="116" spans="1:30" hidden="1">
      <c r="A116" s="49"/>
      <c r="B116" s="50" t="s">
        <v>2090</v>
      </c>
      <c r="C116" s="72">
        <v>16</v>
      </c>
      <c r="D116" s="73">
        <f>A129181262F_Latest</f>
        <v>23.58</v>
      </c>
      <c r="E116" s="73">
        <f>A129181410W_Latest</f>
        <v>13.831</v>
      </c>
      <c r="F116" s="73">
        <f>A129181426R_Latest</f>
        <v>13.53</v>
      </c>
      <c r="G116" s="73">
        <f>A129179906K_Latest</f>
        <v>7.0830000000000002</v>
      </c>
      <c r="H116" s="73">
        <f>A129180054V_Latest</f>
        <v>4.0140000000000002</v>
      </c>
      <c r="I116" s="73">
        <f>A129180070V_Latest</f>
        <v>4.0140000000000002</v>
      </c>
      <c r="J116" s="73">
        <f>A129178098F_Latest</f>
        <v>6.5670000000000002</v>
      </c>
      <c r="K116" s="73">
        <f>A129178246W_Latest</f>
        <v>4.282</v>
      </c>
      <c r="L116" s="73">
        <f>A129178262W_Latest</f>
        <v>4.282</v>
      </c>
      <c r="M116" s="73">
        <f>A129180358F_Latest</f>
        <v>6.05</v>
      </c>
      <c r="N116" s="73">
        <f>A129180506W_Latest</f>
        <v>2.8370000000000002</v>
      </c>
      <c r="O116" s="73">
        <f>A129180522W_Latest</f>
        <v>2.8370000000000002</v>
      </c>
      <c r="P116" s="73">
        <f>A129180810R_Latest</f>
        <v>2.2290000000000001</v>
      </c>
      <c r="Q116" s="73">
        <f>A129180958K_Latest</f>
        <v>1.77</v>
      </c>
      <c r="R116" s="73">
        <f>A129180974K_Latest</f>
        <v>1.468</v>
      </c>
      <c r="S116" s="73">
        <f>A129178550R_Latest</f>
        <v>0.88700000000000001</v>
      </c>
      <c r="T116" s="73">
        <f>A129178698K_Latest</f>
        <v>0.26900000000000002</v>
      </c>
      <c r="U116" s="73">
        <f>A129178714X_Latest</f>
        <v>0.26900000000000002</v>
      </c>
      <c r="V116" s="73">
        <f>A129179002V_Latest</f>
        <v>0.39400000000000002</v>
      </c>
      <c r="W116" s="73">
        <f>A129179150W_Latest</f>
        <v>0.28899999999999998</v>
      </c>
      <c r="X116" s="73">
        <f>A129179166R_Latest</f>
        <v>0.28899999999999998</v>
      </c>
      <c r="Y116" s="73">
        <f>A129179454J_Latest</f>
        <v>0.17199999999999999</v>
      </c>
      <c r="Z116" s="73">
        <f>A129179602X_Latest</f>
        <v>0.17199999999999999</v>
      </c>
      <c r="AA116" s="73">
        <f>A129179618T_Latest</f>
        <v>0.17199999999999999</v>
      </c>
      <c r="AB116" s="73">
        <f>A129177646R_Latest</f>
        <v>0.19900000000000001</v>
      </c>
      <c r="AC116" s="73">
        <f>A129177794T_Latest</f>
        <v>0.19900000000000001</v>
      </c>
      <c r="AD116" s="73">
        <f>A129177810F_Latest</f>
        <v>0.19900000000000001</v>
      </c>
    </row>
    <row r="117" spans="1:30" hidden="1">
      <c r="A117" s="49"/>
      <c r="B117" s="50"/>
      <c r="C117" s="72">
        <v>17</v>
      </c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</row>
    <row r="118" spans="1:30" hidden="1">
      <c r="A118" s="49"/>
      <c r="B118" s="74" t="s">
        <v>2092</v>
      </c>
      <c r="C118" s="72">
        <v>18</v>
      </c>
      <c r="D118" s="73">
        <f>A129181094F_Latest</f>
        <v>1554.7439999999999</v>
      </c>
      <c r="E118" s="73">
        <f>A129181506R_Latest</f>
        <v>168.45699999999999</v>
      </c>
      <c r="F118" s="73">
        <f>A129181150L_Latest</f>
        <v>124.30500000000001</v>
      </c>
      <c r="G118" s="73">
        <f>A129179738K_Latest</f>
        <v>487.71899999999999</v>
      </c>
      <c r="H118" s="73">
        <f>A129180150V_Latest</f>
        <v>53.823</v>
      </c>
      <c r="I118" s="73">
        <f>A129179794C_Latest</f>
        <v>40.524000000000001</v>
      </c>
      <c r="J118" s="73">
        <f>A129177930X_Latest</f>
        <v>406.27699999999999</v>
      </c>
      <c r="K118" s="73">
        <f>A129178342W_Latest</f>
        <v>52.631</v>
      </c>
      <c r="L118" s="73">
        <f>A129177986K_Latest</f>
        <v>37.454000000000001</v>
      </c>
      <c r="M118" s="73">
        <f>A129180190L_Latest</f>
        <v>320.06400000000002</v>
      </c>
      <c r="N118" s="73">
        <f>A129180602W_Latest</f>
        <v>25.664000000000001</v>
      </c>
      <c r="O118" s="73">
        <f>A129180246L_Latest</f>
        <v>17.402000000000001</v>
      </c>
      <c r="P118" s="73">
        <f>A129180642R_Latest</f>
        <v>124.61799999999999</v>
      </c>
      <c r="Q118" s="73">
        <f>A129181054L_Latest</f>
        <v>12</v>
      </c>
      <c r="R118" s="73">
        <f>A129180698A_Latest</f>
        <v>9.14</v>
      </c>
      <c r="S118" s="73">
        <f>A129178382R_Latest</f>
        <v>145.035</v>
      </c>
      <c r="T118" s="73">
        <f>A129178794K_Latest</f>
        <v>16.78</v>
      </c>
      <c r="U118" s="73">
        <f>A129178438R_Latest</f>
        <v>13.477</v>
      </c>
      <c r="V118" s="73">
        <f>A129178834T_Latest</f>
        <v>40.121000000000002</v>
      </c>
      <c r="W118" s="73">
        <f>A129179246R_Latest</f>
        <v>3.31</v>
      </c>
      <c r="X118" s="73">
        <f>A129178890K_Latest</f>
        <v>3.2</v>
      </c>
      <c r="Y118" s="73">
        <f>A129179286J_Latest</f>
        <v>7.1120000000000001</v>
      </c>
      <c r="Z118" s="73">
        <f>A129179698C_Latest</f>
        <v>1.635</v>
      </c>
      <c r="AA118" s="73">
        <f>A129179342R_Latest</f>
        <v>1.4179999999999999</v>
      </c>
      <c r="AB118" s="73">
        <f>A129177478R_Latest</f>
        <v>23.798999999999999</v>
      </c>
      <c r="AC118" s="73">
        <f>A129177890T_Latest</f>
        <v>2.6110000000000002</v>
      </c>
      <c r="AD118" s="73">
        <f>A129177534W_Latest</f>
        <v>1.6879999999999999</v>
      </c>
    </row>
    <row r="119" spans="1:30" hidden="1">
      <c r="A119" s="49"/>
      <c r="B119" s="50" t="s">
        <v>2088</v>
      </c>
      <c r="C119" s="72">
        <v>19</v>
      </c>
      <c r="D119" s="73">
        <f>A129181154W_Latest</f>
        <v>321.245</v>
      </c>
      <c r="E119" s="73">
        <f>A129181122C_Latest</f>
        <v>87.721999999999994</v>
      </c>
      <c r="F119" s="73">
        <f>A129181302L_Latest</f>
        <v>64.790000000000006</v>
      </c>
      <c r="G119" s="73">
        <f>A129179798L_Latest</f>
        <v>102.22199999999999</v>
      </c>
      <c r="H119" s="73">
        <f>A129179766V_Latest</f>
        <v>23.811</v>
      </c>
      <c r="I119" s="73">
        <f>A129179946C_Latest</f>
        <v>18.495000000000001</v>
      </c>
      <c r="J119" s="73">
        <f>A129177990A_Latest</f>
        <v>85.066999999999993</v>
      </c>
      <c r="K119" s="73">
        <f>A129177958A_Latest</f>
        <v>28.388000000000002</v>
      </c>
      <c r="L119" s="73">
        <f>A129178138L_Latest</f>
        <v>20.082999999999998</v>
      </c>
      <c r="M119" s="73">
        <f>A129180250C_Latest</f>
        <v>58.152999999999999</v>
      </c>
      <c r="N119" s="73">
        <f>A129180218C_Latest</f>
        <v>13.567</v>
      </c>
      <c r="O119" s="73">
        <f>A129180398X_Latest</f>
        <v>8.0559999999999992</v>
      </c>
      <c r="P119" s="73">
        <f>A129180702F_Latest</f>
        <v>22.524999999999999</v>
      </c>
      <c r="Q119" s="73">
        <f>A129180670X_Latest</f>
        <v>5.8579999999999997</v>
      </c>
      <c r="R119" s="73">
        <f>A129180850J_Latest</f>
        <v>4.577</v>
      </c>
      <c r="S119" s="73">
        <f>A129178442F_Latest</f>
        <v>38.116999999999997</v>
      </c>
      <c r="T119" s="73">
        <f>A129178410L_Latest</f>
        <v>11.47</v>
      </c>
      <c r="U119" s="73">
        <f>A129178590J_Latest</f>
        <v>9.7319999999999993</v>
      </c>
      <c r="V119" s="73">
        <f>A129178894V_Latest</f>
        <v>8.7270000000000003</v>
      </c>
      <c r="W119" s="73">
        <f>A129178862A_Latest</f>
        <v>2.0750000000000002</v>
      </c>
      <c r="X119" s="73">
        <f>A129179042L_Latest</f>
        <v>1.9650000000000001</v>
      </c>
      <c r="Y119" s="73">
        <f>A129179346X_Latest</f>
        <v>2.5390000000000001</v>
      </c>
      <c r="Z119" s="73">
        <f>A129179314F_Latest</f>
        <v>0.82</v>
      </c>
      <c r="AA119" s="73">
        <f>A129179494A_Latest</f>
        <v>0.72799999999999998</v>
      </c>
      <c r="AB119" s="73">
        <f>A129177538F_Latest</f>
        <v>3.8959999999999999</v>
      </c>
      <c r="AC119" s="73">
        <f>A129177506L_Latest</f>
        <v>1.7330000000000001</v>
      </c>
      <c r="AD119" s="73">
        <f>A129177686J_Latest</f>
        <v>1.1539999999999999</v>
      </c>
    </row>
    <row r="120" spans="1:30" hidden="1">
      <c r="A120" s="49"/>
      <c r="B120" s="50" t="s">
        <v>2089</v>
      </c>
      <c r="C120" s="72">
        <v>20</v>
      </c>
      <c r="D120" s="73">
        <f>A129181330W_Latest</f>
        <v>9.5719999999999992</v>
      </c>
      <c r="E120" s="73">
        <f>A129181218W_Latest</f>
        <v>3.952</v>
      </c>
      <c r="F120" s="73">
        <f>A129181238F_Latest</f>
        <v>2.5710000000000002</v>
      </c>
      <c r="G120" s="73">
        <f>A129179974L_Latest</f>
        <v>2.3180000000000001</v>
      </c>
      <c r="H120" s="73">
        <f>A129179862V_Latest</f>
        <v>1.9139999999999999</v>
      </c>
      <c r="I120" s="73">
        <f>A129179882C_Latest</f>
        <v>0.90300000000000002</v>
      </c>
      <c r="J120" s="73">
        <f>A129178166W_Latest</f>
        <v>1.44</v>
      </c>
      <c r="K120" s="73">
        <f>A129178054C_Latest</f>
        <v>0.438</v>
      </c>
      <c r="L120" s="73">
        <f>A129178074L_Latest</f>
        <v>0.438</v>
      </c>
      <c r="M120" s="73">
        <f>A129180426W_Latest</f>
        <v>2.6920000000000002</v>
      </c>
      <c r="N120" s="73">
        <f>A129180314C_Latest</f>
        <v>0.60299999999999998</v>
      </c>
      <c r="O120" s="73">
        <f>A129180334L_Latest</f>
        <v>0.60299999999999998</v>
      </c>
      <c r="P120" s="73">
        <f>A129180878K_Latest</f>
        <v>0.89900000000000002</v>
      </c>
      <c r="Q120" s="73">
        <f>A129180766T_Latest</f>
        <v>0.29299999999999998</v>
      </c>
      <c r="R120" s="73">
        <f>A129180786A_Latest</f>
        <v>0.29299999999999998</v>
      </c>
      <c r="S120" s="73">
        <f>A129178618X_Latest</f>
        <v>1.9019999999999999</v>
      </c>
      <c r="T120" s="73">
        <f>A129178506F_Latest</f>
        <v>0.70399999999999996</v>
      </c>
      <c r="U120" s="73">
        <f>A129178526R_Latest</f>
        <v>0.33400000000000002</v>
      </c>
      <c r="V120" s="73">
        <f>A129179070W_Latest</f>
        <v>0.32100000000000001</v>
      </c>
      <c r="W120" s="73">
        <f>A129178958V_Latest</f>
        <v>0</v>
      </c>
      <c r="X120" s="73">
        <f>A129178978C_Latest</f>
        <v>0</v>
      </c>
      <c r="Y120" s="73">
        <f>A129179522X_Latest</f>
        <v>0</v>
      </c>
      <c r="Z120" s="73">
        <f>A129179410F_Latest</f>
        <v>0</v>
      </c>
      <c r="AA120" s="73">
        <f>A129179430R_Latest</f>
        <v>0</v>
      </c>
      <c r="AB120" s="73">
        <f>A129177714F_Latest</f>
        <v>0</v>
      </c>
      <c r="AC120" s="73">
        <f>A129177602L_Latest</f>
        <v>0</v>
      </c>
      <c r="AD120" s="73">
        <f>A129177622W_Latest</f>
        <v>0</v>
      </c>
    </row>
    <row r="121" spans="1:30" hidden="1">
      <c r="A121" s="56"/>
      <c r="B121" s="50" t="s">
        <v>2090</v>
      </c>
      <c r="C121" s="72">
        <v>21</v>
      </c>
      <c r="D121" s="73">
        <f>A129181158F_Latest</f>
        <v>1220.329</v>
      </c>
      <c r="E121" s="73">
        <f>A129181366X_Latest</f>
        <v>75.87</v>
      </c>
      <c r="F121" s="73">
        <f>A129181306W_Latest</f>
        <v>56.606000000000002</v>
      </c>
      <c r="G121" s="73">
        <f>A129179802T_Latest</f>
        <v>382.78699999999998</v>
      </c>
      <c r="H121" s="73">
        <f>A129180010T_Latest</f>
        <v>28.099</v>
      </c>
      <c r="I121" s="73">
        <f>A129179950V_Latest</f>
        <v>21.126000000000001</v>
      </c>
      <c r="J121" s="73">
        <f>A129177994K_Latest</f>
        <v>318.13200000000001</v>
      </c>
      <c r="K121" s="73">
        <f>A129178202V_Latest</f>
        <v>23.805</v>
      </c>
      <c r="L121" s="73">
        <f>A129178142C_Latest</f>
        <v>16.934000000000001</v>
      </c>
      <c r="M121" s="73">
        <f>A129180254L_Latest</f>
        <v>259.21899999999999</v>
      </c>
      <c r="N121" s="73">
        <f>A129180462F_Latest</f>
        <v>11.494999999999999</v>
      </c>
      <c r="O121" s="73">
        <f>A129180402C_Latest</f>
        <v>8.7430000000000003</v>
      </c>
      <c r="P121" s="73">
        <f>A129180706R_Latest</f>
        <v>101.194</v>
      </c>
      <c r="Q121" s="73">
        <f>A129180914J_Latest</f>
        <v>5.85</v>
      </c>
      <c r="R121" s="73">
        <f>A129180854T_Latest</f>
        <v>4.2699999999999996</v>
      </c>
      <c r="S121" s="73">
        <f>A129178446R_Latest</f>
        <v>103.788</v>
      </c>
      <c r="T121" s="73">
        <f>A129178654J_Latest</f>
        <v>3.694</v>
      </c>
      <c r="U121" s="73">
        <f>A129178594T_Latest</f>
        <v>3.073</v>
      </c>
      <c r="V121" s="73">
        <f>A129178898C_Latest</f>
        <v>30.827000000000002</v>
      </c>
      <c r="W121" s="73">
        <f>A129179106L_Latest</f>
        <v>1.2350000000000001</v>
      </c>
      <c r="X121" s="73">
        <f>A129179046W_Latest</f>
        <v>1.2350000000000001</v>
      </c>
      <c r="Y121" s="73">
        <f>A129179350R_Latest</f>
        <v>4.4790000000000001</v>
      </c>
      <c r="Z121" s="73">
        <f>A129179558A_Latest</f>
        <v>0.81499999999999995</v>
      </c>
      <c r="AA121" s="73">
        <f>A129179498K_Latest</f>
        <v>0.69</v>
      </c>
      <c r="AB121" s="73">
        <f>A129177542W_Latest</f>
        <v>19.904</v>
      </c>
      <c r="AC121" s="73">
        <f>A129177750R_Latest</f>
        <v>0.878</v>
      </c>
      <c r="AD121" s="73">
        <f>A129177690X_Latest</f>
        <v>0.53500000000000003</v>
      </c>
    </row>
    <row r="122" spans="1:30" hidden="1">
      <c r="A122" s="57"/>
      <c r="B122" s="50"/>
      <c r="C122" s="72">
        <v>22</v>
      </c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</row>
    <row r="123" spans="1:30" hidden="1">
      <c r="A123" s="29"/>
      <c r="B123" s="75" t="s">
        <v>2093</v>
      </c>
      <c r="C123" s="72">
        <v>23</v>
      </c>
      <c r="D123" s="73">
        <f>A129181434R_Latest</f>
        <v>6162.2820000000002</v>
      </c>
      <c r="E123" s="73">
        <f>A129181354R_Latest</f>
        <v>2665.4560000000001</v>
      </c>
      <c r="F123" s="73">
        <f>A129181522R_Latest</f>
        <v>2185.9740000000002</v>
      </c>
      <c r="G123" s="73">
        <f>A129180078L_Latest</f>
        <v>1934.8150000000001</v>
      </c>
      <c r="H123" s="73">
        <f>A129179998F_Latest</f>
        <v>850.17499999999995</v>
      </c>
      <c r="I123" s="73">
        <f>A129180166L_Latest</f>
        <v>694.87699999999995</v>
      </c>
      <c r="J123" s="73">
        <f>A129178270W_Latest</f>
        <v>1603.125</v>
      </c>
      <c r="K123" s="73">
        <f>A129178190W_Latest</f>
        <v>714.96400000000006</v>
      </c>
      <c r="L123" s="73">
        <f>A129178358R_Latest</f>
        <v>570.61500000000001</v>
      </c>
      <c r="M123" s="73">
        <f>A129180530W_Latest</f>
        <v>1280.7429999999999</v>
      </c>
      <c r="N123" s="73">
        <f>A129180450W_Latest</f>
        <v>527.851</v>
      </c>
      <c r="O123" s="73">
        <f>A129180618R_Latest</f>
        <v>442.77800000000002</v>
      </c>
      <c r="P123" s="73">
        <f>A129180982K_Latest</f>
        <v>415.11900000000003</v>
      </c>
      <c r="Q123" s="73">
        <f>A129180902X_Latest</f>
        <v>168.149</v>
      </c>
      <c r="R123" s="73">
        <f>A129181070L_Latest</f>
        <v>135.303</v>
      </c>
      <c r="S123" s="73">
        <f>A129178722X_Latest</f>
        <v>649.56200000000001</v>
      </c>
      <c r="T123" s="73">
        <f>A129178642X_Latest</f>
        <v>286.709</v>
      </c>
      <c r="U123" s="73">
        <f>A129178810X_Latest</f>
        <v>241.90600000000001</v>
      </c>
      <c r="V123" s="73">
        <f>A129179174R_Latest</f>
        <v>128.94300000000001</v>
      </c>
      <c r="W123" s="73">
        <f>A129179094R_Latest</f>
        <v>45.81</v>
      </c>
      <c r="X123" s="73">
        <f>A129179262R_Latest</f>
        <v>38.941000000000003</v>
      </c>
      <c r="Y123" s="73">
        <f>A129179626T_Latest</f>
        <v>50.168999999999997</v>
      </c>
      <c r="Z123" s="73">
        <f>A129179546T_Latest</f>
        <v>24.007000000000001</v>
      </c>
      <c r="AA123" s="73">
        <f>A129179714T_Latest</f>
        <v>21.2</v>
      </c>
      <c r="AB123" s="73">
        <f>A129177818X_Latest</f>
        <v>99.805000000000007</v>
      </c>
      <c r="AC123" s="73">
        <f>A129177738X_Latest</f>
        <v>47.790999999999997</v>
      </c>
      <c r="AD123" s="73">
        <f>A129177906X_Latest</f>
        <v>40.353999999999999</v>
      </c>
    </row>
    <row r="124" spans="1:30" hidden="1">
      <c r="B124" s="50" t="s">
        <v>2088</v>
      </c>
      <c r="C124" s="72">
        <v>24</v>
      </c>
      <c r="D124" s="73">
        <f>A129181334F_Latest</f>
        <v>3958.2420000000002</v>
      </c>
      <c r="E124" s="73">
        <f>A129181222L_Latest</f>
        <v>2036.252</v>
      </c>
      <c r="F124" s="73">
        <f>A129181310L_Latest</f>
        <v>1651.3789999999999</v>
      </c>
      <c r="G124" s="73">
        <f>A129179978W_Latest</f>
        <v>1240.857</v>
      </c>
      <c r="H124" s="73">
        <f>A129179866C_Latest</f>
        <v>651.29999999999995</v>
      </c>
      <c r="I124" s="73">
        <f>A129179954C_Latest</f>
        <v>528.76800000000003</v>
      </c>
      <c r="J124" s="73">
        <f>A129178170L_Latest</f>
        <v>1017.578</v>
      </c>
      <c r="K124" s="73">
        <f>A129178058L_Latest</f>
        <v>535.33100000000002</v>
      </c>
      <c r="L124" s="73">
        <f>A129178146L_Latest</f>
        <v>419.98700000000002</v>
      </c>
      <c r="M124" s="73">
        <f>A129180430L_Latest</f>
        <v>832.20399999999995</v>
      </c>
      <c r="N124" s="73">
        <f>A129180318L_Latest</f>
        <v>406.779</v>
      </c>
      <c r="O124" s="73">
        <f>A129180406L_Latest</f>
        <v>338.97</v>
      </c>
      <c r="P124" s="73">
        <f>A129180882A_Latest</f>
        <v>251.703</v>
      </c>
      <c r="Q124" s="73">
        <f>A129180770J_Latest</f>
        <v>127.90600000000001</v>
      </c>
      <c r="R124" s="73">
        <f>A129180858A_Latest</f>
        <v>101.038</v>
      </c>
      <c r="S124" s="73">
        <f>A129178622R_Latest</f>
        <v>430.06</v>
      </c>
      <c r="T124" s="73">
        <f>A129178510W_Latest</f>
        <v>217.17599999999999</v>
      </c>
      <c r="U124" s="73">
        <f>A129178598A_Latest</f>
        <v>179.43600000000001</v>
      </c>
      <c r="V124" s="73">
        <f>A129179074F_Latest</f>
        <v>81.438000000000002</v>
      </c>
      <c r="W124" s="73">
        <f>A129178962K_Latest</f>
        <v>37.448</v>
      </c>
      <c r="X124" s="73">
        <f>A129179050L_Latest</f>
        <v>31.265999999999998</v>
      </c>
      <c r="Y124" s="73">
        <f>A129179526J_Latest</f>
        <v>37.600999999999999</v>
      </c>
      <c r="Z124" s="73">
        <f>A129179414R_Latest</f>
        <v>19.184999999999999</v>
      </c>
      <c r="AA124" s="73">
        <f>A129179502R_Latest</f>
        <v>17.178000000000001</v>
      </c>
      <c r="AB124" s="73">
        <f>A129177718R_Latest</f>
        <v>66.801000000000002</v>
      </c>
      <c r="AC124" s="73">
        <f>A129177606W_Latest</f>
        <v>41.128</v>
      </c>
      <c r="AD124" s="73">
        <f>A129177694J_Latest</f>
        <v>34.735999999999997</v>
      </c>
    </row>
    <row r="125" spans="1:30" hidden="1">
      <c r="B125" s="50" t="s">
        <v>2089</v>
      </c>
      <c r="C125" s="72">
        <v>25</v>
      </c>
      <c r="D125" s="73">
        <f>A129181338R_Latest</f>
        <v>85.926000000000002</v>
      </c>
      <c r="E125" s="73">
        <f>A129181458J_Latest</f>
        <v>51.290999999999997</v>
      </c>
      <c r="F125" s="73">
        <f>A129181186R_Latest</f>
        <v>42.957999999999998</v>
      </c>
      <c r="G125" s="73">
        <f>A129179982L_Latest</f>
        <v>25.981999999999999</v>
      </c>
      <c r="H125" s="73">
        <f>A129180102A_Latest</f>
        <v>17.048999999999999</v>
      </c>
      <c r="I125" s="73">
        <f>A129179830A_Latest</f>
        <v>12.992000000000001</v>
      </c>
      <c r="J125" s="73">
        <f>A129178174W_Latest</f>
        <v>24.821999999999999</v>
      </c>
      <c r="K125" s="73">
        <f>A129178294R_Latest</f>
        <v>13.608000000000001</v>
      </c>
      <c r="L125" s="73">
        <f>A129178022K_Latest</f>
        <v>12.352</v>
      </c>
      <c r="M125" s="73">
        <f>A129180434W_Latest</f>
        <v>19.401</v>
      </c>
      <c r="N125" s="73">
        <f>A129180554R_Latest</f>
        <v>12.457000000000001</v>
      </c>
      <c r="O125" s="73">
        <f>A129180282W_Latest</f>
        <v>11.244999999999999</v>
      </c>
      <c r="P125" s="73">
        <f>A129180886K_Latest</f>
        <v>4.2370000000000001</v>
      </c>
      <c r="Q125" s="73">
        <f>A129181006V_Latest</f>
        <v>2.2080000000000002</v>
      </c>
      <c r="R125" s="73">
        <f>A129180734X_Latest</f>
        <v>1.8560000000000001</v>
      </c>
      <c r="S125" s="73">
        <f>A129178626X_Latest</f>
        <v>7.8520000000000003</v>
      </c>
      <c r="T125" s="73">
        <f>A129178746T_Latest</f>
        <v>4.3440000000000003</v>
      </c>
      <c r="U125" s="73">
        <f>A129178474X_Latest</f>
        <v>3.1320000000000001</v>
      </c>
      <c r="V125" s="73">
        <f>A129179078R_Latest</f>
        <v>1.105</v>
      </c>
      <c r="W125" s="73">
        <f>A129179198J_Latest</f>
        <v>0.36799999999999999</v>
      </c>
      <c r="X125" s="73">
        <f>A129178926A_Latest</f>
        <v>0.36799999999999999</v>
      </c>
      <c r="Y125" s="73">
        <f>A129179530X_Latest</f>
        <v>1.212</v>
      </c>
      <c r="Z125" s="73">
        <f>A129179650T_Latest</f>
        <v>0.61099999999999999</v>
      </c>
      <c r="AA125" s="73">
        <f>A129179378T_Latest</f>
        <v>0.36599999999999999</v>
      </c>
      <c r="AB125" s="73">
        <f>A129177722F_Latest</f>
        <v>1.3140000000000001</v>
      </c>
      <c r="AC125" s="73">
        <f>A129177842X_Latest</f>
        <v>0.64700000000000002</v>
      </c>
      <c r="AD125" s="73">
        <f>A129177570F_Latest</f>
        <v>0.64700000000000002</v>
      </c>
    </row>
    <row r="126" spans="1:30" hidden="1">
      <c r="B126" s="50" t="s">
        <v>2090</v>
      </c>
      <c r="C126" s="72">
        <v>26</v>
      </c>
      <c r="D126" s="73">
        <f>A129181490J_Latest</f>
        <v>2057.2840000000001</v>
      </c>
      <c r="E126" s="73">
        <f>A129181126L_Latest</f>
        <v>558.62599999999998</v>
      </c>
      <c r="F126" s="73">
        <f>A129181474J_Latest</f>
        <v>480.12799999999999</v>
      </c>
      <c r="G126" s="73">
        <f>A129180134V_Latest</f>
        <v>643.98199999999997</v>
      </c>
      <c r="H126" s="73">
        <f>A129179770K_Latest</f>
        <v>173.54599999999999</v>
      </c>
      <c r="I126" s="73">
        <f>A129180118V_Latest</f>
        <v>148.608</v>
      </c>
      <c r="J126" s="73">
        <f>A129178326W_Latest</f>
        <v>547.16800000000001</v>
      </c>
      <c r="K126" s="73">
        <f>A129177962T_Latest</f>
        <v>162.90299999999999</v>
      </c>
      <c r="L126" s="73">
        <f>A129178310C_Latest</f>
        <v>136.774</v>
      </c>
      <c r="M126" s="73">
        <f>A129180586J_Latest</f>
        <v>417.89600000000002</v>
      </c>
      <c r="N126" s="73">
        <f>A129180222V_Latest</f>
        <v>105.425</v>
      </c>
      <c r="O126" s="73">
        <f>A129180570R_Latest</f>
        <v>90.570999999999998</v>
      </c>
      <c r="P126" s="73">
        <f>A129181038L_Latest</f>
        <v>155.791</v>
      </c>
      <c r="Q126" s="73">
        <f>A129180674J_Latest</f>
        <v>36.798000000000002</v>
      </c>
      <c r="R126" s="73">
        <f>A129181022V_Latest</f>
        <v>31.443999999999999</v>
      </c>
      <c r="S126" s="73">
        <f>A129178778K_Latest</f>
        <v>207.078</v>
      </c>
      <c r="T126" s="73">
        <f>A129178414W_Latest</f>
        <v>63.13</v>
      </c>
      <c r="U126" s="73">
        <f>A129178762T_Latest</f>
        <v>57.853999999999999</v>
      </c>
      <c r="V126" s="73">
        <f>A129179230W_Latest</f>
        <v>45.286999999999999</v>
      </c>
      <c r="W126" s="73">
        <f>A129178866K_Latest</f>
        <v>7.7919999999999998</v>
      </c>
      <c r="X126" s="73">
        <f>A129179214W_Latest</f>
        <v>7.1050000000000004</v>
      </c>
      <c r="Y126" s="73">
        <f>A129179682K_Latest</f>
        <v>10.254</v>
      </c>
      <c r="Z126" s="73">
        <f>A129179318R_Latest</f>
        <v>3.9649999999999999</v>
      </c>
      <c r="AA126" s="73">
        <f>A129179666K_Latest</f>
        <v>3.5430000000000001</v>
      </c>
      <c r="AB126" s="73">
        <f>A129177874T_Latest</f>
        <v>29.827999999999999</v>
      </c>
      <c r="AC126" s="73">
        <f>A129177510C_Latest</f>
        <v>5.0670000000000002</v>
      </c>
      <c r="AD126" s="73">
        <f>A129177858T_Latest</f>
        <v>4.2290000000000001</v>
      </c>
    </row>
    <row r="127" spans="1:30" hidden="1">
      <c r="B127" s="50"/>
      <c r="C127" s="72">
        <v>27</v>
      </c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</row>
    <row r="128" spans="1:30" hidden="1">
      <c r="B128" s="42" t="s">
        <v>2094</v>
      </c>
      <c r="C128" s="72">
        <v>28</v>
      </c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</row>
    <row r="129" spans="1:30" hidden="1">
      <c r="B129" s="60"/>
      <c r="C129" s="72">
        <v>29</v>
      </c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</row>
    <row r="130" spans="1:30" hidden="1">
      <c r="B130" s="61" t="s">
        <v>2137</v>
      </c>
      <c r="C130" s="72">
        <v>30</v>
      </c>
      <c r="D130" s="73">
        <f>A129181098R_Latest</f>
        <v>1042.499</v>
      </c>
      <c r="E130" s="73">
        <f>A129181462X_Latest</f>
        <v>652.31200000000001</v>
      </c>
      <c r="F130" s="73">
        <f>A129181242W_Latest</f>
        <v>512.75300000000004</v>
      </c>
      <c r="G130" s="73">
        <f>A129179742A_Latest</f>
        <v>330.27199999999999</v>
      </c>
      <c r="H130" s="73">
        <f>A129180106K_Latest</f>
        <v>202.06299999999999</v>
      </c>
      <c r="I130" s="73">
        <f>A129179886L_Latest</f>
        <v>159.24600000000001</v>
      </c>
      <c r="J130" s="73">
        <f>A129177934J_Latest</f>
        <v>244.59700000000001</v>
      </c>
      <c r="K130" s="73">
        <f>A129178298X_Latest</f>
        <v>144.613</v>
      </c>
      <c r="L130" s="73">
        <f>A129178078W_Latest</f>
        <v>112.57899999999999</v>
      </c>
      <c r="M130" s="73">
        <f>A129180194W_Latest</f>
        <v>219.27099999999999</v>
      </c>
      <c r="N130" s="73">
        <f>A129180558X_Latest</f>
        <v>146.39699999999999</v>
      </c>
      <c r="O130" s="73">
        <f>A129180338W_Latest</f>
        <v>117.633</v>
      </c>
      <c r="P130" s="73">
        <f>A129180646X_Latest</f>
        <v>84.728999999999999</v>
      </c>
      <c r="Q130" s="73">
        <f>A129181010K_Latest</f>
        <v>52.491</v>
      </c>
      <c r="R130" s="73">
        <f>A129180790T_Latest</f>
        <v>40.829000000000001</v>
      </c>
      <c r="S130" s="73">
        <f>A129178386X_Latest</f>
        <v>115.01600000000001</v>
      </c>
      <c r="T130" s="73">
        <f>A129178750J_Latest</f>
        <v>74.241</v>
      </c>
      <c r="U130" s="73">
        <f>A129178530F_Latest</f>
        <v>56.045999999999999</v>
      </c>
      <c r="V130" s="73">
        <f>A129178838A_Latest</f>
        <v>24.856999999999999</v>
      </c>
      <c r="W130" s="73">
        <f>A129179202L_Latest</f>
        <v>16.984999999999999</v>
      </c>
      <c r="X130" s="73">
        <f>A129178982V_Latest</f>
        <v>13.8</v>
      </c>
      <c r="Y130" s="73">
        <f>A129179290X_Latest</f>
        <v>7.3760000000000003</v>
      </c>
      <c r="Z130" s="73">
        <f>A129179654A_Latest</f>
        <v>4.9580000000000002</v>
      </c>
      <c r="AA130" s="73">
        <f>A129179434X_Latest</f>
        <v>4.2990000000000004</v>
      </c>
      <c r="AB130" s="73">
        <f>A129177482F_Latest</f>
        <v>16.381</v>
      </c>
      <c r="AC130" s="73">
        <f>A129177846J_Latest</f>
        <v>10.564</v>
      </c>
      <c r="AD130" s="73">
        <f>A129177626F_Latest</f>
        <v>8.3219999999999992</v>
      </c>
    </row>
    <row r="131" spans="1:30" hidden="1">
      <c r="B131" s="50" t="s">
        <v>2096</v>
      </c>
      <c r="C131" s="72">
        <v>31</v>
      </c>
      <c r="D131" s="73">
        <f>A129181450R_Latest</f>
        <v>615.49599999999998</v>
      </c>
      <c r="E131" s="73">
        <f>A129181294X_Latest</f>
        <v>448.464</v>
      </c>
      <c r="F131" s="73">
        <f>A129181190F_Latest</f>
        <v>343.57499999999999</v>
      </c>
      <c r="G131" s="73">
        <f>A129180094L_Latest</f>
        <v>187.11799999999999</v>
      </c>
      <c r="H131" s="73">
        <f>A129179938C_Latest</f>
        <v>138.40799999999999</v>
      </c>
      <c r="I131" s="73">
        <f>A129179834K_Latest</f>
        <v>104.874</v>
      </c>
      <c r="J131" s="73">
        <f>A129178286R_Latest</f>
        <v>145.06100000000001</v>
      </c>
      <c r="K131" s="73">
        <f>A129178130V_Latest</f>
        <v>102.001</v>
      </c>
      <c r="L131" s="73">
        <f>A129178026V_Latest</f>
        <v>81.533000000000001</v>
      </c>
      <c r="M131" s="73">
        <f>A129180546R_Latest</f>
        <v>133.149</v>
      </c>
      <c r="N131" s="73">
        <f>A129180390F_Latest</f>
        <v>99.05</v>
      </c>
      <c r="O131" s="73">
        <f>A129180286F_Latest</f>
        <v>78.049000000000007</v>
      </c>
      <c r="P131" s="73">
        <f>A129180998C_Latest</f>
        <v>51.654000000000003</v>
      </c>
      <c r="Q131" s="73">
        <f>A129180842J_Latest</f>
        <v>36.487000000000002</v>
      </c>
      <c r="R131" s="73">
        <f>A129180738J_Latest</f>
        <v>26.212</v>
      </c>
      <c r="S131" s="73">
        <f>A129178738T_Latest</f>
        <v>68.463999999999999</v>
      </c>
      <c r="T131" s="73">
        <f>A129178582J_Latest</f>
        <v>50.637</v>
      </c>
      <c r="U131" s="73">
        <f>A129178478J_Latest</f>
        <v>35.475999999999999</v>
      </c>
      <c r="V131" s="73">
        <f>A129179190R_Latest</f>
        <v>14.388999999999999</v>
      </c>
      <c r="W131" s="73">
        <f>A129179034L_Latest</f>
        <v>10.862</v>
      </c>
      <c r="X131" s="73">
        <f>A129178930T_Latest</f>
        <v>8.8000000000000007</v>
      </c>
      <c r="Y131" s="73">
        <f>A129179642T_Latest</f>
        <v>4.7030000000000003</v>
      </c>
      <c r="Z131" s="73">
        <f>A129179486A_Latest</f>
        <v>3.2679999999999998</v>
      </c>
      <c r="AA131" s="73">
        <f>A129179382J_Latest</f>
        <v>2.6739999999999999</v>
      </c>
      <c r="AB131" s="73">
        <f>A129177834X_Latest</f>
        <v>10.957000000000001</v>
      </c>
      <c r="AC131" s="73">
        <f>A129177678J_Latest</f>
        <v>7.75</v>
      </c>
      <c r="AD131" s="73">
        <f>A129177574R_Latest</f>
        <v>5.9580000000000002</v>
      </c>
    </row>
    <row r="132" spans="1:30" hidden="1">
      <c r="B132" s="50" t="s">
        <v>2097</v>
      </c>
      <c r="C132" s="72">
        <v>32</v>
      </c>
      <c r="D132" s="73">
        <f>A129181454X_Latest</f>
        <v>36.564</v>
      </c>
      <c r="E132" s="73">
        <f>A129181170W_Latest</f>
        <v>27.02</v>
      </c>
      <c r="F132" s="73">
        <f>A129181246F_Latest</f>
        <v>23.077000000000002</v>
      </c>
      <c r="G132" s="73">
        <f>A129180098W_Latest</f>
        <v>9.8480000000000008</v>
      </c>
      <c r="H132" s="73">
        <f>A129179814A_Latest</f>
        <v>7.3259999999999996</v>
      </c>
      <c r="I132" s="73">
        <f>A129179890C_Latest</f>
        <v>6.3289999999999997</v>
      </c>
      <c r="J132" s="73">
        <f>A129178290F_Latest</f>
        <v>5.78</v>
      </c>
      <c r="K132" s="73">
        <f>A129178006K_Latest</f>
        <v>4.8680000000000003</v>
      </c>
      <c r="L132" s="73">
        <f>A129178082L_Latest</f>
        <v>3.7610000000000001</v>
      </c>
      <c r="M132" s="73">
        <f>A129180550F_Latest</f>
        <v>11.154999999999999</v>
      </c>
      <c r="N132" s="73">
        <f>A129180266W_Latest</f>
        <v>7.5460000000000003</v>
      </c>
      <c r="O132" s="73">
        <f>A129180342L_Latest</f>
        <v>6.4340000000000002</v>
      </c>
      <c r="P132" s="73">
        <f>A129181002K_Latest</f>
        <v>2.36</v>
      </c>
      <c r="Q132" s="73">
        <f>A129180718X_Latest</f>
        <v>2.0510000000000002</v>
      </c>
      <c r="R132" s="73">
        <f>A129180794A_Latest</f>
        <v>2.0510000000000002</v>
      </c>
      <c r="S132" s="73">
        <f>A129178742J_Latest</f>
        <v>5.8380000000000001</v>
      </c>
      <c r="T132" s="73">
        <f>A129178458X_Latest</f>
        <v>3.8780000000000001</v>
      </c>
      <c r="U132" s="73">
        <f>A129178534R_Latest</f>
        <v>3.15</v>
      </c>
      <c r="V132" s="73">
        <f>A129179194X_Latest</f>
        <v>0.66500000000000004</v>
      </c>
      <c r="W132" s="73">
        <f>A129178910J_Latest</f>
        <v>0.55700000000000005</v>
      </c>
      <c r="X132" s="73">
        <f>A129178986C_Latest</f>
        <v>0.55700000000000005</v>
      </c>
      <c r="Y132" s="73">
        <f>A129179646A_Latest</f>
        <v>0.46700000000000003</v>
      </c>
      <c r="Z132" s="73">
        <f>A129179362X_Latest</f>
        <v>0.46700000000000003</v>
      </c>
      <c r="AA132" s="73">
        <f>A129179438J_Latest</f>
        <v>0.46700000000000003</v>
      </c>
      <c r="AB132" s="73">
        <f>A129177838J_Latest</f>
        <v>0.45100000000000001</v>
      </c>
      <c r="AC132" s="73">
        <f>A129177554F_Latest</f>
        <v>0.32700000000000001</v>
      </c>
      <c r="AD132" s="73">
        <f>A129177630W_Latest</f>
        <v>0.32700000000000001</v>
      </c>
    </row>
    <row r="133" spans="1:30" hidden="1">
      <c r="B133" s="50" t="s">
        <v>2098</v>
      </c>
      <c r="C133" s="72">
        <v>33</v>
      </c>
      <c r="D133" s="73">
        <f>A129181102V_Latest</f>
        <v>380.83</v>
      </c>
      <c r="E133" s="73">
        <f>A129181414F_Latest</f>
        <v>172.66499999999999</v>
      </c>
      <c r="F133" s="73">
        <f>A129181478T_Latest</f>
        <v>142.94200000000001</v>
      </c>
      <c r="G133" s="73">
        <f>A129179746K_Latest</f>
        <v>131.19399999999999</v>
      </c>
      <c r="H133" s="73">
        <f>A129180058C_Latest</f>
        <v>55.22</v>
      </c>
      <c r="I133" s="73">
        <f>A129180122K_Latest</f>
        <v>46.933</v>
      </c>
      <c r="J133" s="73">
        <f>A129177938T_Latest</f>
        <v>90.228999999999999</v>
      </c>
      <c r="K133" s="73">
        <f>A129178250L_Latest</f>
        <v>36.368000000000002</v>
      </c>
      <c r="L133" s="73">
        <f>A129178314L_Latest</f>
        <v>26.308</v>
      </c>
      <c r="M133" s="73">
        <f>A129180198F_Latest</f>
        <v>73.872</v>
      </c>
      <c r="N133" s="73">
        <f>A129180510L_Latest</f>
        <v>39.25</v>
      </c>
      <c r="O133" s="73">
        <f>A129180574X_Latest</f>
        <v>32.597999999999999</v>
      </c>
      <c r="P133" s="73">
        <f>A129180650R_Latest</f>
        <v>29.792999999999999</v>
      </c>
      <c r="Q133" s="73">
        <f>A129180962A_Latest</f>
        <v>13.654999999999999</v>
      </c>
      <c r="R133" s="73">
        <f>A129181026C_Latest</f>
        <v>12.567</v>
      </c>
      <c r="S133" s="73">
        <f>A129178390R_Latest</f>
        <v>39.606000000000002</v>
      </c>
      <c r="T133" s="73">
        <f>A129178702R_Latest</f>
        <v>19.420000000000002</v>
      </c>
      <c r="U133" s="73">
        <f>A129178766A_Latest</f>
        <v>17.420000000000002</v>
      </c>
      <c r="V133" s="73">
        <f>A129178842T_Latest</f>
        <v>9.5269999999999992</v>
      </c>
      <c r="W133" s="73">
        <f>A129179154F_Latest</f>
        <v>5.415</v>
      </c>
      <c r="X133" s="73">
        <f>A129179218F_Latest</f>
        <v>4.2919999999999998</v>
      </c>
      <c r="Y133" s="73">
        <f>A129179294J_Latest</f>
        <v>2.109</v>
      </c>
      <c r="Z133" s="73">
        <f>A129179606J_Latest</f>
        <v>1.125</v>
      </c>
      <c r="AA133" s="73">
        <f>A129179670A_Latest</f>
        <v>1.0609999999999999</v>
      </c>
      <c r="AB133" s="73">
        <f>A129177486R_Latest</f>
        <v>4.4989999999999997</v>
      </c>
      <c r="AC133" s="73">
        <f>A129177798A_Latest</f>
        <v>2.2109999999999999</v>
      </c>
      <c r="AD133" s="73">
        <f>A129177862J_Latest</f>
        <v>1.7609999999999999</v>
      </c>
    </row>
    <row r="134" spans="1:30" hidden="1">
      <c r="B134" s="50"/>
      <c r="C134" s="72">
        <v>34</v>
      </c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</row>
    <row r="135" spans="1:30" hidden="1">
      <c r="B135" s="50" t="s">
        <v>2099</v>
      </c>
      <c r="C135" s="72">
        <v>35</v>
      </c>
      <c r="D135" s="73">
        <f>A129181266R_Latest</f>
        <v>833.07899999999995</v>
      </c>
      <c r="E135" s="73">
        <f>A129181510F_Latest</f>
        <v>540.00300000000004</v>
      </c>
      <c r="F135" s="73">
        <f>A129181250W_Latest</f>
        <v>434.803</v>
      </c>
      <c r="G135" s="73">
        <f>A129179910A_Latest</f>
        <v>263.96100000000001</v>
      </c>
      <c r="H135" s="73">
        <f>A129180154C_Latest</f>
        <v>170.08600000000001</v>
      </c>
      <c r="I135" s="73">
        <f>A129179894L_Latest</f>
        <v>136.09800000000001</v>
      </c>
      <c r="J135" s="73">
        <f>A129178102K_Latest</f>
        <v>199.328</v>
      </c>
      <c r="K135" s="73">
        <f>A129178346F_Latest</f>
        <v>121.825</v>
      </c>
      <c r="L135" s="73">
        <f>A129178086W_Latest</f>
        <v>96.975999999999999</v>
      </c>
      <c r="M135" s="73">
        <f>A129180362W_Latest</f>
        <v>174.364</v>
      </c>
      <c r="N135" s="73">
        <f>A129180606F_Latest</f>
        <v>120.282</v>
      </c>
      <c r="O135" s="73">
        <f>A129180346W_Latest</f>
        <v>99.061000000000007</v>
      </c>
      <c r="P135" s="73">
        <f>A129180814X_Latest</f>
        <v>66.207999999999998</v>
      </c>
      <c r="Q135" s="73">
        <f>A129181058W_Latest</f>
        <v>43.470999999999997</v>
      </c>
      <c r="R135" s="73">
        <f>A129180798K_Latest</f>
        <v>35.277999999999999</v>
      </c>
      <c r="S135" s="73">
        <f>A129178554X_Latest</f>
        <v>91.643000000000001</v>
      </c>
      <c r="T135" s="73">
        <f>A129178798V_Latest</f>
        <v>58.639000000000003</v>
      </c>
      <c r="U135" s="73">
        <f>A129178538X_Latest</f>
        <v>46.216000000000001</v>
      </c>
      <c r="V135" s="73">
        <f>A129179006C_Latest</f>
        <v>19.097000000000001</v>
      </c>
      <c r="W135" s="73">
        <f>A129179250F_Latest</f>
        <v>12.978999999999999</v>
      </c>
      <c r="X135" s="73">
        <f>A129178990V_Latest</f>
        <v>10.954000000000001</v>
      </c>
      <c r="Y135" s="73">
        <f>A129179458T_Latest</f>
        <v>6.048</v>
      </c>
      <c r="Z135" s="73">
        <f>A129179702J_Latest</f>
        <v>4.4089999999999998</v>
      </c>
      <c r="AA135" s="73">
        <f>A129179442X_Latest</f>
        <v>3.7509999999999999</v>
      </c>
      <c r="AB135" s="73">
        <f>A129177650F_Latest</f>
        <v>12.432</v>
      </c>
      <c r="AC135" s="73">
        <f>A129177894A_Latest</f>
        <v>8.3109999999999999</v>
      </c>
      <c r="AD135" s="73">
        <f>A129177634F_Latest</f>
        <v>6.47</v>
      </c>
    </row>
    <row r="136" spans="1:30" hidden="1">
      <c r="B136" s="63" t="s">
        <v>2100</v>
      </c>
      <c r="C136" s="72">
        <v>36</v>
      </c>
      <c r="D136" s="73">
        <f>A129181342F_Latest</f>
        <v>486.13299999999998</v>
      </c>
      <c r="E136" s="73">
        <f>A129181174F_Latest</f>
        <v>363.654</v>
      </c>
      <c r="F136" s="73">
        <f>A129181530R_Latest</f>
        <v>284.05399999999997</v>
      </c>
      <c r="G136" s="73">
        <f>A129179986W_Latest</f>
        <v>149.411</v>
      </c>
      <c r="H136" s="73">
        <f>A129179818K_Latest</f>
        <v>114.236</v>
      </c>
      <c r="I136" s="73">
        <f>A129180174L_Latest</f>
        <v>87.516999999999996</v>
      </c>
      <c r="J136" s="73">
        <f>A129178178F_Latest</f>
        <v>116.765</v>
      </c>
      <c r="K136" s="73">
        <f>A129178010A_Latest</f>
        <v>85.233999999999995</v>
      </c>
      <c r="L136" s="73">
        <f>A129178366R_Latest</f>
        <v>69.370999999999995</v>
      </c>
      <c r="M136" s="73">
        <f>A129180438F_Latest</f>
        <v>105.629</v>
      </c>
      <c r="N136" s="73">
        <f>A129180270L_Latest</f>
        <v>80.873000000000005</v>
      </c>
      <c r="O136" s="73">
        <f>A129180626R_Latest</f>
        <v>63.972000000000001</v>
      </c>
      <c r="P136" s="73">
        <f>A129180890A_Latest</f>
        <v>39.485999999999997</v>
      </c>
      <c r="Q136" s="73">
        <f>A129180722R_Latest</f>
        <v>29.26</v>
      </c>
      <c r="R136" s="73">
        <f>A129181078F_Latest</f>
        <v>21.908999999999999</v>
      </c>
      <c r="S136" s="73">
        <f>A129178630R_Latest</f>
        <v>52.848999999999997</v>
      </c>
      <c r="T136" s="73">
        <f>A129178462R_Latest</f>
        <v>37.695999999999998</v>
      </c>
      <c r="U136" s="73">
        <f>A129178818T_Latest</f>
        <v>27.971</v>
      </c>
      <c r="V136" s="73">
        <f>A129179082F_Latest</f>
        <v>9.9320000000000004</v>
      </c>
      <c r="W136" s="73">
        <f>A129178914T_Latest</f>
        <v>7.5</v>
      </c>
      <c r="X136" s="73">
        <f>A129179270R_Latest</f>
        <v>6.4450000000000003</v>
      </c>
      <c r="Y136" s="73">
        <f>A129179534J_Latest</f>
        <v>3.79</v>
      </c>
      <c r="Z136" s="73">
        <f>A129179366J_Latest</f>
        <v>2.8730000000000002</v>
      </c>
      <c r="AA136" s="73">
        <f>A129179722T_Latest</f>
        <v>2.278</v>
      </c>
      <c r="AB136" s="73">
        <f>A129177726R_Latest</f>
        <v>8.2690000000000001</v>
      </c>
      <c r="AC136" s="73">
        <f>A129177558R_Latest</f>
        <v>5.9829999999999997</v>
      </c>
      <c r="AD136" s="73">
        <f>A129177914X_Latest</f>
        <v>4.5919999999999996</v>
      </c>
    </row>
    <row r="137" spans="1:30" hidden="1">
      <c r="B137" s="63" t="s">
        <v>2101</v>
      </c>
      <c r="C137" s="72">
        <v>37</v>
      </c>
      <c r="D137" s="73">
        <f>A129181494T_Latest</f>
        <v>30.227</v>
      </c>
      <c r="E137" s="73">
        <f>A129181298J_Latest</f>
        <v>23.34</v>
      </c>
      <c r="F137" s="73">
        <f>A129181482J_Latest</f>
        <v>21.204000000000001</v>
      </c>
      <c r="G137" s="73">
        <f>A129180138C_Latest</f>
        <v>8.8160000000000007</v>
      </c>
      <c r="H137" s="73">
        <f>A129179942V_Latest</f>
        <v>7.3259999999999996</v>
      </c>
      <c r="I137" s="73">
        <f>A129180126V_Latest</f>
        <v>6.3289999999999997</v>
      </c>
      <c r="J137" s="73">
        <f>A129178330L_Latest</f>
        <v>4.6509999999999998</v>
      </c>
      <c r="K137" s="73">
        <f>A129178134C_Latest</f>
        <v>3.7389999999999999</v>
      </c>
      <c r="L137" s="73">
        <f>A129178318W_Latest</f>
        <v>3.3279999999999998</v>
      </c>
      <c r="M137" s="73">
        <f>A129180590X_Latest</f>
        <v>8.5419999999999998</v>
      </c>
      <c r="N137" s="73">
        <f>A129180394R_Latest</f>
        <v>6.4340000000000002</v>
      </c>
      <c r="O137" s="73">
        <f>A129180578J_Latest</f>
        <v>6.4340000000000002</v>
      </c>
      <c r="P137" s="73">
        <f>A129181042C_Latest</f>
        <v>2.0699999999999998</v>
      </c>
      <c r="Q137" s="73">
        <f>A129180846T_Latest</f>
        <v>1.7609999999999999</v>
      </c>
      <c r="R137" s="73">
        <f>A129181030V_Latest</f>
        <v>1.7609999999999999</v>
      </c>
      <c r="S137" s="73">
        <f>A129178782A_Latest</f>
        <v>5.0590000000000002</v>
      </c>
      <c r="T137" s="73">
        <f>A129178586T_Latest</f>
        <v>3.0990000000000002</v>
      </c>
      <c r="U137" s="73">
        <f>A129178770T_Latest</f>
        <v>2.371</v>
      </c>
      <c r="V137" s="73">
        <f>A129179234F_Latest</f>
        <v>0.66500000000000004</v>
      </c>
      <c r="W137" s="73">
        <f>A129179038W_Latest</f>
        <v>0.55700000000000005</v>
      </c>
      <c r="X137" s="73">
        <f>A129179222W_Latest</f>
        <v>0.55700000000000005</v>
      </c>
      <c r="Y137" s="73">
        <f>A129179686V_Latest</f>
        <v>0.42299999999999999</v>
      </c>
      <c r="Z137" s="73">
        <f>A129179490T_Latest</f>
        <v>0.42299999999999999</v>
      </c>
      <c r="AA137" s="73">
        <f>A129179674K_Latest</f>
        <v>0.42299999999999999</v>
      </c>
      <c r="AB137" s="73">
        <f>A129177878A_Latest</f>
        <v>0</v>
      </c>
      <c r="AC137" s="73">
        <f>A129177682X_Latest</f>
        <v>0</v>
      </c>
      <c r="AD137" s="73">
        <f>A129177866T_Latest</f>
        <v>0</v>
      </c>
    </row>
    <row r="138" spans="1:30" hidden="1">
      <c r="B138" s="63" t="s">
        <v>2102</v>
      </c>
      <c r="C138" s="72">
        <v>38</v>
      </c>
      <c r="D138" s="73">
        <f>A129181106C_Latest</f>
        <v>310.84500000000003</v>
      </c>
      <c r="E138" s="73">
        <f>A129181466J_Latest</f>
        <v>150.053</v>
      </c>
      <c r="F138" s="73">
        <f>A129181194R_Latest</f>
        <v>127.194</v>
      </c>
      <c r="G138" s="73">
        <f>A129179750A_Latest</f>
        <v>103.622</v>
      </c>
      <c r="H138" s="73">
        <f>A129180110A_Latest</f>
        <v>47.415999999999997</v>
      </c>
      <c r="I138" s="73">
        <f>A129179838V_Latest</f>
        <v>41.143000000000001</v>
      </c>
      <c r="J138" s="73">
        <f>A129177942J_Latest</f>
        <v>76.507000000000005</v>
      </c>
      <c r="K138" s="73">
        <f>A129178302C_Latest</f>
        <v>32.436999999999998</v>
      </c>
      <c r="L138" s="73">
        <f>A129178030K_Latest</f>
        <v>23.863</v>
      </c>
      <c r="M138" s="73">
        <f>A129180202K_Latest</f>
        <v>59.640999999999998</v>
      </c>
      <c r="N138" s="73">
        <f>A129180562R_Latest</f>
        <v>32.423000000000002</v>
      </c>
      <c r="O138" s="73">
        <f>A129180290W_Latest</f>
        <v>28.103000000000002</v>
      </c>
      <c r="P138" s="73">
        <f>A129180654X_Latest</f>
        <v>24.353000000000002</v>
      </c>
      <c r="Q138" s="73">
        <f>A129181014V_Latest</f>
        <v>12.151999999999999</v>
      </c>
      <c r="R138" s="73">
        <f>A129180742X_Latest</f>
        <v>11.606999999999999</v>
      </c>
      <c r="S138" s="73">
        <f>A129178394X_Latest</f>
        <v>32.627000000000002</v>
      </c>
      <c r="T138" s="73">
        <f>A129178754T_Latest</f>
        <v>17.536999999999999</v>
      </c>
      <c r="U138" s="73">
        <f>A129178482X_Latest</f>
        <v>15.874000000000001</v>
      </c>
      <c r="V138" s="73">
        <f>A129178846A_Latest</f>
        <v>8.3740000000000006</v>
      </c>
      <c r="W138" s="73">
        <f>A129179206W_Latest</f>
        <v>4.9219999999999997</v>
      </c>
      <c r="X138" s="73">
        <f>A129178934A_Latest</f>
        <v>3.952</v>
      </c>
      <c r="Y138" s="73">
        <f>A129179298T_Latest</f>
        <v>1.835</v>
      </c>
      <c r="Z138" s="73">
        <f>A129179658K_Latest</f>
        <v>1.1140000000000001</v>
      </c>
      <c r="AA138" s="73">
        <f>A129179386T_Latest</f>
        <v>1.05</v>
      </c>
      <c r="AB138" s="73">
        <f>A129177490F_Latest</f>
        <v>3.887</v>
      </c>
      <c r="AC138" s="73">
        <f>A129177850X_Latest</f>
        <v>2.0529999999999999</v>
      </c>
      <c r="AD138" s="73">
        <f>A129177578X_Latest</f>
        <v>1.603</v>
      </c>
    </row>
    <row r="139" spans="1:30" hidden="1">
      <c r="B139" s="50"/>
      <c r="C139" s="72">
        <v>39</v>
      </c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</row>
    <row r="140" spans="1:30" hidden="1">
      <c r="A140" s="49"/>
      <c r="B140" s="50" t="s">
        <v>2103</v>
      </c>
      <c r="C140" s="72">
        <v>40</v>
      </c>
      <c r="D140" s="73">
        <f>A129181398T_Latest</f>
        <v>209.42</v>
      </c>
      <c r="E140" s="73">
        <f>A129181470X_Latest</f>
        <v>112.309</v>
      </c>
      <c r="F140" s="73">
        <f>A129181254F_Latest</f>
        <v>77.95</v>
      </c>
      <c r="G140" s="73">
        <f>A129180042K_Latest</f>
        <v>66.311000000000007</v>
      </c>
      <c r="H140" s="73">
        <f>A129180114K_Latest</f>
        <v>31.977</v>
      </c>
      <c r="I140" s="73">
        <f>A129179898W_Latest</f>
        <v>23.148</v>
      </c>
      <c r="J140" s="73">
        <f>A129178234L_Latest</f>
        <v>45.27</v>
      </c>
      <c r="K140" s="73">
        <f>A129178306L_Latest</f>
        <v>22.786999999999999</v>
      </c>
      <c r="L140" s="73">
        <f>A129178090L_Latest</f>
        <v>15.603</v>
      </c>
      <c r="M140" s="73">
        <f>A129180494X_Latest</f>
        <v>44.906999999999996</v>
      </c>
      <c r="N140" s="73">
        <f>A129180566X_Latest</f>
        <v>26.114999999999998</v>
      </c>
      <c r="O140" s="73">
        <f>A129180350L_Latest</f>
        <v>18.571999999999999</v>
      </c>
      <c r="P140" s="73">
        <f>A129180946A_Latest</f>
        <v>18.521999999999998</v>
      </c>
      <c r="Q140" s="73">
        <f>A129181018C_Latest</f>
        <v>9.0210000000000008</v>
      </c>
      <c r="R140" s="73">
        <f>A129180802R_Latest</f>
        <v>5.5519999999999996</v>
      </c>
      <c r="S140" s="73">
        <f>A129178686A_Latest</f>
        <v>23.373000000000001</v>
      </c>
      <c r="T140" s="73">
        <f>A129178758A_Latest</f>
        <v>15.602</v>
      </c>
      <c r="U140" s="73">
        <f>A129178542R_Latest</f>
        <v>9.83</v>
      </c>
      <c r="V140" s="73">
        <f>A129179138F_Latest</f>
        <v>5.76</v>
      </c>
      <c r="W140" s="73">
        <f>A129179210L_Latest</f>
        <v>4.0060000000000002</v>
      </c>
      <c r="X140" s="73">
        <f>A129178994C_Latest</f>
        <v>2.8460000000000001</v>
      </c>
      <c r="Y140" s="73">
        <f>A129179590A_Latest</f>
        <v>1.329</v>
      </c>
      <c r="Z140" s="73">
        <f>A129179662A_Latest</f>
        <v>0.54800000000000004</v>
      </c>
      <c r="AA140" s="73">
        <f>A129179446J_Latest</f>
        <v>0.54800000000000004</v>
      </c>
      <c r="AB140" s="73">
        <f>A129177782J_Latest</f>
        <v>3.9489999999999998</v>
      </c>
      <c r="AC140" s="73">
        <f>A129177854J_Latest</f>
        <v>2.2519999999999998</v>
      </c>
      <c r="AD140" s="73">
        <f>A129177638R_Latest</f>
        <v>1.8520000000000001</v>
      </c>
    </row>
    <row r="141" spans="1:30" hidden="1">
      <c r="A141" s="49"/>
      <c r="B141" s="63" t="s">
        <v>2104</v>
      </c>
      <c r="C141" s="72">
        <v>41</v>
      </c>
      <c r="D141" s="73">
        <f>A129181402W_Latest</f>
        <v>129.363</v>
      </c>
      <c r="E141" s="73">
        <f>A129181514R_Latest</f>
        <v>84.81</v>
      </c>
      <c r="F141" s="73">
        <f>A129181314W_Latest</f>
        <v>59.521000000000001</v>
      </c>
      <c r="G141" s="73">
        <f>A129180046V_Latest</f>
        <v>37.707000000000001</v>
      </c>
      <c r="H141" s="73">
        <f>A129180158L_Latest</f>
        <v>24.172000000000001</v>
      </c>
      <c r="I141" s="73">
        <f>A129179958L_Latest</f>
        <v>17.358000000000001</v>
      </c>
      <c r="J141" s="73">
        <f>A129178238W_Latest</f>
        <v>28.297000000000001</v>
      </c>
      <c r="K141" s="73">
        <f>A129178350W_Latest</f>
        <v>16.766999999999999</v>
      </c>
      <c r="L141" s="73">
        <f>A129178150C_Latest</f>
        <v>12.163</v>
      </c>
      <c r="M141" s="73">
        <f>A129180498J_Latest</f>
        <v>27.52</v>
      </c>
      <c r="N141" s="73">
        <f>A129180610W_Latest</f>
        <v>18.177</v>
      </c>
      <c r="O141" s="73">
        <f>A129180410C_Latest</f>
        <v>14.077</v>
      </c>
      <c r="P141" s="73">
        <f>A129180950T_Latest</f>
        <v>12.167999999999999</v>
      </c>
      <c r="Q141" s="73">
        <f>A129181062L_Latest</f>
        <v>7.2270000000000003</v>
      </c>
      <c r="R141" s="73">
        <f>A129180862T_Latest</f>
        <v>4.3029999999999999</v>
      </c>
      <c r="S141" s="73">
        <f>A129178690T_Latest</f>
        <v>15.614000000000001</v>
      </c>
      <c r="T141" s="73">
        <f>A129178802X_Latest</f>
        <v>12.941000000000001</v>
      </c>
      <c r="U141" s="73">
        <f>A129178602F_Latest</f>
        <v>7.5049999999999999</v>
      </c>
      <c r="V141" s="73">
        <f>A129179142W_Latest</f>
        <v>4.4569999999999999</v>
      </c>
      <c r="W141" s="73">
        <f>A129179254R_Latest</f>
        <v>3.363</v>
      </c>
      <c r="X141" s="73">
        <f>A129179054W_Latest</f>
        <v>2.355</v>
      </c>
      <c r="Y141" s="73">
        <f>A129179594K_Latest</f>
        <v>0.91200000000000003</v>
      </c>
      <c r="Z141" s="73">
        <f>A129179706T_Latest</f>
        <v>0.39600000000000002</v>
      </c>
      <c r="AA141" s="73">
        <f>A129179506X_Latest</f>
        <v>0.39600000000000002</v>
      </c>
      <c r="AB141" s="73">
        <f>A129177786T_Latest</f>
        <v>2.6880000000000002</v>
      </c>
      <c r="AC141" s="73">
        <f>A129177898K_Latest</f>
        <v>1.7669999999999999</v>
      </c>
      <c r="AD141" s="73">
        <f>A129177698T_Latest</f>
        <v>1.3660000000000001</v>
      </c>
    </row>
    <row r="142" spans="1:30" hidden="1">
      <c r="A142" s="57"/>
      <c r="B142" s="63" t="s">
        <v>2105</v>
      </c>
      <c r="C142" s="72">
        <v>42</v>
      </c>
      <c r="D142" s="73">
        <f>A129181202C_Latest</f>
        <v>6.3380000000000001</v>
      </c>
      <c r="E142" s="73">
        <f>A129181518X_Latest</f>
        <v>3.68</v>
      </c>
      <c r="F142" s="73">
        <f>A129181198X_Latest</f>
        <v>1.8720000000000001</v>
      </c>
      <c r="G142" s="73">
        <f>A129179846V_Latest</f>
        <v>1.032</v>
      </c>
      <c r="H142" s="73">
        <f>A129180162C_Latest</f>
        <v>0</v>
      </c>
      <c r="I142" s="73">
        <f>A129179842K_Latest</f>
        <v>0</v>
      </c>
      <c r="J142" s="73">
        <f>A129178038C_Latest</f>
        <v>1.129</v>
      </c>
      <c r="K142" s="73">
        <f>A129178354F_Latest</f>
        <v>1.129</v>
      </c>
      <c r="L142" s="73">
        <f>A129178034V_Latest</f>
        <v>0.433</v>
      </c>
      <c r="M142" s="73">
        <f>A129180298R_Latest</f>
        <v>2.613</v>
      </c>
      <c r="N142" s="73">
        <f>A129180614F_Latest</f>
        <v>1.111</v>
      </c>
      <c r="O142" s="73">
        <f>A129180294F_Latest</f>
        <v>0</v>
      </c>
      <c r="P142" s="73">
        <f>A129180750X_Latest</f>
        <v>0.28899999999999998</v>
      </c>
      <c r="Q142" s="73">
        <f>A129181066W_Latest</f>
        <v>0.28899999999999998</v>
      </c>
      <c r="R142" s="73">
        <f>A129180746J_Latest</f>
        <v>0.28899999999999998</v>
      </c>
      <c r="S142" s="73">
        <f>A129178490X_Latest</f>
        <v>0.77900000000000003</v>
      </c>
      <c r="T142" s="73">
        <f>A129178806J_Latest</f>
        <v>0.77900000000000003</v>
      </c>
      <c r="U142" s="73">
        <f>A129178486J_Latest</f>
        <v>0.77900000000000003</v>
      </c>
      <c r="V142" s="73">
        <f>A129178942A_Latest</f>
        <v>0</v>
      </c>
      <c r="W142" s="73">
        <f>A129179258X_Latest</f>
        <v>0</v>
      </c>
      <c r="X142" s="73">
        <f>A129178938K_Latest</f>
        <v>0</v>
      </c>
      <c r="Y142" s="73">
        <f>A129179394T_Latest</f>
        <v>4.3999999999999997E-2</v>
      </c>
      <c r="Z142" s="73">
        <f>A129179710J_Latest</f>
        <v>4.3999999999999997E-2</v>
      </c>
      <c r="AA142" s="73">
        <f>A129179390J_Latest</f>
        <v>4.3999999999999997E-2</v>
      </c>
      <c r="AB142" s="73">
        <f>A129177586X_Latest</f>
        <v>0.45100000000000001</v>
      </c>
      <c r="AC142" s="73">
        <f>A129177902R_Latest</f>
        <v>0.32700000000000001</v>
      </c>
      <c r="AD142" s="73">
        <f>A129177582R_Latest</f>
        <v>0.32700000000000001</v>
      </c>
    </row>
    <row r="143" spans="1:30" ht="15" hidden="1" customHeight="1">
      <c r="A143" s="36"/>
      <c r="B143" s="63" t="s">
        <v>2106</v>
      </c>
      <c r="C143" s="72">
        <v>43</v>
      </c>
      <c r="D143" s="73">
        <f>A129181110V_Latest</f>
        <v>69.984999999999999</v>
      </c>
      <c r="E143" s="73">
        <f>A129181130C_Latest</f>
        <v>22.611999999999998</v>
      </c>
      <c r="F143" s="73">
        <f>A129181382X_Latest</f>
        <v>15.747</v>
      </c>
      <c r="G143" s="73">
        <f>A129179754K_Latest</f>
        <v>27.573</v>
      </c>
      <c r="H143" s="73">
        <f>A129179774V_Latest</f>
        <v>7.8040000000000003</v>
      </c>
      <c r="I143" s="73">
        <f>A129180026K_Latest</f>
        <v>5.79</v>
      </c>
      <c r="J143" s="73">
        <f>A129177946T_Latest</f>
        <v>13.722</v>
      </c>
      <c r="K143" s="73">
        <f>A129177966A_Latest</f>
        <v>3.931</v>
      </c>
      <c r="L143" s="73">
        <f>A129178218L_Latest</f>
        <v>2.4460000000000002</v>
      </c>
      <c r="M143" s="73">
        <f>A129180206V_Latest</f>
        <v>14.23</v>
      </c>
      <c r="N143" s="73">
        <f>A129180226C_Latest</f>
        <v>6.827</v>
      </c>
      <c r="O143" s="73">
        <f>A129180478X_Latest</f>
        <v>4.4950000000000001</v>
      </c>
      <c r="P143" s="73">
        <f>A129180658J_Latest</f>
        <v>5.4409999999999998</v>
      </c>
      <c r="Q143" s="73">
        <f>A129180678T_Latest</f>
        <v>1.504</v>
      </c>
      <c r="R143" s="73">
        <f>A129180930J_Latest</f>
        <v>0.96</v>
      </c>
      <c r="S143" s="73">
        <f>A129178398J_Latest</f>
        <v>6.98</v>
      </c>
      <c r="T143" s="73">
        <f>A129178418F_Latest</f>
        <v>1.883</v>
      </c>
      <c r="U143" s="73">
        <f>A129178670J_Latest</f>
        <v>1.5469999999999999</v>
      </c>
      <c r="V143" s="73">
        <f>A129178850T_Latest</f>
        <v>1.153</v>
      </c>
      <c r="W143" s="73">
        <f>A129178870A_Latest</f>
        <v>0.49299999999999999</v>
      </c>
      <c r="X143" s="73">
        <f>A129179122L_Latest</f>
        <v>0.34</v>
      </c>
      <c r="Y143" s="73">
        <f>A129179302W_Latest</f>
        <v>0.27500000000000002</v>
      </c>
      <c r="Z143" s="73">
        <f>A129179322F_Latest</f>
        <v>1.0999999999999999E-2</v>
      </c>
      <c r="AA143" s="73">
        <f>A129179574A_Latest</f>
        <v>1.0999999999999999E-2</v>
      </c>
      <c r="AB143" s="73">
        <f>A129177494R_Latest</f>
        <v>0.61199999999999999</v>
      </c>
      <c r="AC143" s="73">
        <f>A129177514L_Latest</f>
        <v>0.159</v>
      </c>
      <c r="AD143" s="73">
        <f>A129177766J_Latest</f>
        <v>0.159</v>
      </c>
    </row>
    <row r="144" spans="1:30" hidden="1">
      <c r="A144" s="41"/>
      <c r="B144" s="52"/>
      <c r="C144" s="72">
        <v>44</v>
      </c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</row>
    <row r="145" spans="1:30" hidden="1">
      <c r="A145" s="44"/>
      <c r="B145" s="42" t="s">
        <v>2107</v>
      </c>
      <c r="C145" s="72">
        <v>45</v>
      </c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</row>
    <row r="146" spans="1:30" hidden="1">
      <c r="A146" s="49"/>
      <c r="B146" s="45"/>
      <c r="C146" s="72">
        <v>46</v>
      </c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</row>
    <row r="147" spans="1:30" hidden="1">
      <c r="A147" s="49"/>
      <c r="B147" s="64" t="s">
        <v>2108</v>
      </c>
      <c r="C147" s="72">
        <v>47</v>
      </c>
      <c r="D147" s="73">
        <f>A129181270F_Latest</f>
        <v>117.577</v>
      </c>
      <c r="E147" s="73"/>
      <c r="F147" s="73"/>
      <c r="G147" s="73">
        <f>A129179914K_Latest</f>
        <v>39.677</v>
      </c>
      <c r="H147" s="73"/>
      <c r="I147" s="73"/>
      <c r="J147" s="73">
        <f>A129178106V_Latest</f>
        <v>27.992000000000001</v>
      </c>
      <c r="K147" s="73"/>
      <c r="L147" s="73"/>
      <c r="M147" s="73">
        <f>A129180366F_Latest</f>
        <v>24.885999999999999</v>
      </c>
      <c r="N147" s="73"/>
      <c r="O147" s="73"/>
      <c r="P147" s="73">
        <f>A129180818J_Latest</f>
        <v>10.535</v>
      </c>
      <c r="Q147" s="73"/>
      <c r="R147" s="73"/>
      <c r="S147" s="73">
        <f>A129178558J_Latest</f>
        <v>8.8119999999999994</v>
      </c>
      <c r="T147" s="73"/>
      <c r="U147" s="73"/>
      <c r="V147" s="73">
        <f>A129179010V_Latest</f>
        <v>2.2909999999999999</v>
      </c>
      <c r="W147" s="73"/>
      <c r="X147" s="73"/>
      <c r="Y147" s="73">
        <f>A129179462J_Latest</f>
        <v>1.8320000000000001</v>
      </c>
      <c r="Z147" s="73"/>
      <c r="AA147" s="73"/>
      <c r="AB147" s="73">
        <f>A129177654R_Latest</f>
        <v>1.5509999999999999</v>
      </c>
      <c r="AC147" s="73"/>
      <c r="AD147" s="73"/>
    </row>
    <row r="148" spans="1:30" hidden="1">
      <c r="A148" s="49"/>
      <c r="B148" s="50" t="s">
        <v>2110</v>
      </c>
      <c r="C148" s="72">
        <v>48</v>
      </c>
      <c r="D148" s="73">
        <f>A129181162W_Latest</f>
        <v>68.212000000000003</v>
      </c>
      <c r="E148" s="73"/>
      <c r="F148" s="73"/>
      <c r="G148" s="73">
        <f>A129179806A_Latest</f>
        <v>20.532</v>
      </c>
      <c r="H148" s="73"/>
      <c r="I148" s="73"/>
      <c r="J148" s="73">
        <f>A129177998V_Latest</f>
        <v>17.463000000000001</v>
      </c>
      <c r="K148" s="73"/>
      <c r="L148" s="73"/>
      <c r="M148" s="73">
        <f>A129180258W_Latest</f>
        <v>15.872999999999999</v>
      </c>
      <c r="N148" s="73"/>
      <c r="O148" s="73"/>
      <c r="P148" s="73">
        <f>A129180710F_Latest</f>
        <v>6.4960000000000004</v>
      </c>
      <c r="Q148" s="73"/>
      <c r="R148" s="73"/>
      <c r="S148" s="73">
        <f>A129178450F_Latest</f>
        <v>4.68</v>
      </c>
      <c r="T148" s="73"/>
      <c r="U148" s="73"/>
      <c r="V148" s="73">
        <f>A129178902J_Latest</f>
        <v>1.25</v>
      </c>
      <c r="W148" s="73"/>
      <c r="X148" s="73"/>
      <c r="Y148" s="73">
        <f>A129179354X_Latest</f>
        <v>0.79300000000000004</v>
      </c>
      <c r="Z148" s="73"/>
      <c r="AA148" s="73"/>
      <c r="AB148" s="73">
        <f>A129177546F_Latest</f>
        <v>1.125</v>
      </c>
      <c r="AC148" s="73"/>
      <c r="AD148" s="73"/>
    </row>
    <row r="149" spans="1:30" hidden="1">
      <c r="A149" s="49"/>
      <c r="B149" s="50" t="s">
        <v>2111</v>
      </c>
      <c r="C149" s="72">
        <v>49</v>
      </c>
      <c r="D149" s="73">
        <f>A129181274R_Latest</f>
        <v>2.1840000000000002</v>
      </c>
      <c r="E149" s="73"/>
      <c r="F149" s="73"/>
      <c r="G149" s="73">
        <f>A129179918V_Latest</f>
        <v>0.56100000000000005</v>
      </c>
      <c r="H149" s="73"/>
      <c r="I149" s="73"/>
      <c r="J149" s="73">
        <f>A129178110K_Latest</f>
        <v>0</v>
      </c>
      <c r="K149" s="73"/>
      <c r="L149" s="73"/>
      <c r="M149" s="73">
        <f>A129180370W_Latest</f>
        <v>0</v>
      </c>
      <c r="N149" s="73"/>
      <c r="O149" s="73"/>
      <c r="P149" s="73">
        <f>A129180822X_Latest</f>
        <v>0.218</v>
      </c>
      <c r="Q149" s="73"/>
      <c r="R149" s="73"/>
      <c r="S149" s="73">
        <f>A129178562X_Latest</f>
        <v>1.159</v>
      </c>
      <c r="T149" s="73"/>
      <c r="U149" s="73"/>
      <c r="V149" s="73">
        <f>A129179014C_Latest</f>
        <v>4.2000000000000003E-2</v>
      </c>
      <c r="W149" s="73"/>
      <c r="X149" s="73"/>
      <c r="Y149" s="73">
        <f>A129179466T_Latest</f>
        <v>0.20399999999999999</v>
      </c>
      <c r="Z149" s="73"/>
      <c r="AA149" s="73"/>
      <c r="AB149" s="73">
        <f>A129177658X_Latest</f>
        <v>0</v>
      </c>
      <c r="AC149" s="73"/>
      <c r="AD149" s="73"/>
    </row>
    <row r="150" spans="1:30" hidden="1">
      <c r="A150" s="49"/>
      <c r="B150" s="50" t="s">
        <v>2112</v>
      </c>
      <c r="C150" s="72">
        <v>50</v>
      </c>
      <c r="D150" s="73">
        <f>A129181206L_Latest</f>
        <v>45.328000000000003</v>
      </c>
      <c r="E150" s="73"/>
      <c r="F150" s="73"/>
      <c r="G150" s="73">
        <f>A129179850K_Latest</f>
        <v>17.670999999999999</v>
      </c>
      <c r="H150" s="73"/>
      <c r="I150" s="73"/>
      <c r="J150" s="73">
        <f>A129178042V_Latest</f>
        <v>9.9740000000000002</v>
      </c>
      <c r="K150" s="73"/>
      <c r="L150" s="73"/>
      <c r="M150" s="73">
        <f>A129180302V_Latest</f>
        <v>9.0129999999999999</v>
      </c>
      <c r="N150" s="73"/>
      <c r="O150" s="73"/>
      <c r="P150" s="73">
        <f>A129180754J_Latest</f>
        <v>3.82</v>
      </c>
      <c r="Q150" s="73"/>
      <c r="R150" s="73"/>
      <c r="S150" s="73">
        <f>A129178494J_Latest</f>
        <v>2.9729999999999999</v>
      </c>
      <c r="T150" s="73"/>
      <c r="U150" s="73"/>
      <c r="V150" s="73">
        <f>A129178946K_Latest</f>
        <v>0.999</v>
      </c>
      <c r="W150" s="73"/>
      <c r="X150" s="73"/>
      <c r="Y150" s="73">
        <f>A129179398A_Latest</f>
        <v>0.70399999999999996</v>
      </c>
      <c r="Z150" s="73"/>
      <c r="AA150" s="73"/>
      <c r="AB150" s="73">
        <f>A129177590R_Latest</f>
        <v>0.17299999999999999</v>
      </c>
      <c r="AC150" s="73"/>
      <c r="AD150" s="73"/>
    </row>
    <row r="151" spans="1:30" hidden="1">
      <c r="A151" s="49"/>
      <c r="C151" s="72">
        <v>51</v>
      </c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</row>
    <row r="152" spans="1:30" hidden="1">
      <c r="A152" s="49"/>
      <c r="B152" s="42" t="s">
        <v>2113</v>
      </c>
      <c r="C152" s="72">
        <v>52</v>
      </c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</row>
    <row r="153" spans="1:30" hidden="1">
      <c r="A153" s="49"/>
      <c r="B153" s="45"/>
      <c r="C153" s="72">
        <v>53</v>
      </c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</row>
    <row r="154" spans="1:30" hidden="1">
      <c r="A154" s="49"/>
      <c r="B154" s="74" t="s">
        <v>2082</v>
      </c>
      <c r="C154" s="72">
        <v>54</v>
      </c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</row>
    <row r="155" spans="1:30" hidden="1">
      <c r="A155" s="49"/>
      <c r="B155" s="50" t="s">
        <v>2114</v>
      </c>
      <c r="C155" s="72">
        <v>55</v>
      </c>
      <c r="D155" s="73">
        <f>A129181278X_Latest</f>
        <v>104.827</v>
      </c>
      <c r="E155" s="73">
        <f>A129181178R_Latest</f>
        <v>42.317999999999998</v>
      </c>
      <c r="F155" s="73">
        <f>A129181534X_Latest</f>
        <v>32.161999999999999</v>
      </c>
      <c r="G155" s="73">
        <f>A129179922K_Latest</f>
        <v>35.369999999999997</v>
      </c>
      <c r="H155" s="73">
        <f>A129179822A_Latest</f>
        <v>13.103</v>
      </c>
      <c r="I155" s="73">
        <f>A129180178W_Latest</f>
        <v>8.4930000000000003</v>
      </c>
      <c r="J155" s="73">
        <f>A129178114V_Latest</f>
        <v>20.64</v>
      </c>
      <c r="K155" s="73">
        <f>A129178014K_Latest</f>
        <v>7.2809999999999997</v>
      </c>
      <c r="L155" s="73">
        <f>A129178370F_Latest</f>
        <v>5.0220000000000002</v>
      </c>
      <c r="M155" s="73">
        <f>A129180374F_Latest</f>
        <v>26.99</v>
      </c>
      <c r="N155" s="73">
        <f>A129180274W_Latest</f>
        <v>12.135</v>
      </c>
      <c r="O155" s="73">
        <f>A129180630F_Latest</f>
        <v>11.1</v>
      </c>
      <c r="P155" s="73">
        <f>A129180826J_Latest</f>
        <v>8.798</v>
      </c>
      <c r="Q155" s="73">
        <f>A129180726X_Latest</f>
        <v>4.0810000000000004</v>
      </c>
      <c r="R155" s="73">
        <f>A129181082W_Latest</f>
        <v>2.5979999999999999</v>
      </c>
      <c r="S155" s="73">
        <f>A129178566J_Latest</f>
        <v>5.7969999999999997</v>
      </c>
      <c r="T155" s="73">
        <f>A129178466X_Latest</f>
        <v>2.0630000000000002</v>
      </c>
      <c r="U155" s="73">
        <f>A129178822J_Latest</f>
        <v>1.79</v>
      </c>
      <c r="V155" s="73">
        <f>A129179018L_Latest</f>
        <v>1.67</v>
      </c>
      <c r="W155" s="73">
        <f>A129178918A_Latest</f>
        <v>0.58099999999999996</v>
      </c>
      <c r="X155" s="73">
        <f>A129179274X_Latest</f>
        <v>0.58099999999999996</v>
      </c>
      <c r="Y155" s="73">
        <f>A129179470J_Latest</f>
        <v>2.3849999999999998</v>
      </c>
      <c r="Z155" s="73">
        <f>A129179370X_Latest</f>
        <v>1.4350000000000001</v>
      </c>
      <c r="AA155" s="73">
        <f>A129179726A_Latest</f>
        <v>1.1439999999999999</v>
      </c>
      <c r="AB155" s="73">
        <f>A129177662R_Latest</f>
        <v>3.177</v>
      </c>
      <c r="AC155" s="73">
        <f>A129177562F_Latest</f>
        <v>1.639</v>
      </c>
      <c r="AD155" s="73">
        <f>A129177918J_Latest</f>
        <v>1.4339999999999999</v>
      </c>
    </row>
    <row r="156" spans="1:30" hidden="1">
      <c r="A156" s="49"/>
      <c r="B156" s="50" t="s">
        <v>2115</v>
      </c>
      <c r="C156" s="72">
        <v>56</v>
      </c>
      <c r="D156" s="73">
        <f>A129181346R_Latest</f>
        <v>60.83</v>
      </c>
      <c r="E156" s="73">
        <f>A129181226W_Latest</f>
        <v>19.286000000000001</v>
      </c>
      <c r="F156" s="73">
        <f>A129181538J_Latest</f>
        <v>11.509</v>
      </c>
      <c r="G156" s="73">
        <f>A129179990L_Latest</f>
        <v>23.994</v>
      </c>
      <c r="H156" s="73">
        <f>A129179870V_Latest</f>
        <v>8.2799999999999994</v>
      </c>
      <c r="I156" s="73">
        <f>A129180182L_Latest</f>
        <v>4.508</v>
      </c>
      <c r="J156" s="73">
        <f>A129178182W_Latest</f>
        <v>13.558</v>
      </c>
      <c r="K156" s="73">
        <f>A129178062C_Latest</f>
        <v>3.1230000000000002</v>
      </c>
      <c r="L156" s="73">
        <f>A129178374R_Latest</f>
        <v>1.5009999999999999</v>
      </c>
      <c r="M156" s="73">
        <f>A129180442W_Latest</f>
        <v>11.242000000000001</v>
      </c>
      <c r="N156" s="73">
        <f>A129180322C_Latest</f>
        <v>3.1909999999999998</v>
      </c>
      <c r="O156" s="73">
        <f>A129180634R_Latest</f>
        <v>1.9930000000000001</v>
      </c>
      <c r="P156" s="73">
        <f>A129180894K_Latest</f>
        <v>3.3879999999999999</v>
      </c>
      <c r="Q156" s="73">
        <f>A129180774T_Latest</f>
        <v>1.236</v>
      </c>
      <c r="R156" s="73">
        <f>A129181086F_Latest</f>
        <v>0.96499999999999997</v>
      </c>
      <c r="S156" s="73">
        <f>A129178634X_Latest</f>
        <v>4.5720000000000001</v>
      </c>
      <c r="T156" s="73">
        <f>A129178514F_Latest</f>
        <v>2.06</v>
      </c>
      <c r="U156" s="73">
        <f>A129178826T_Latest</f>
        <v>1.4850000000000001</v>
      </c>
      <c r="V156" s="73">
        <f>A129179086R_Latest</f>
        <v>1.113</v>
      </c>
      <c r="W156" s="73">
        <f>A129178966V_Latest</f>
        <v>0.20100000000000001</v>
      </c>
      <c r="X156" s="73">
        <f>A129179278J_Latest</f>
        <v>0.20100000000000001</v>
      </c>
      <c r="Y156" s="73">
        <f>A129179538T_Latest</f>
        <v>1.101</v>
      </c>
      <c r="Z156" s="73">
        <f>A129179418X_Latest</f>
        <v>0.246</v>
      </c>
      <c r="AA156" s="73">
        <f>A129179730T_Latest</f>
        <v>0.113</v>
      </c>
      <c r="AB156" s="73">
        <f>A129177730F_Latest</f>
        <v>1.8620000000000001</v>
      </c>
      <c r="AC156" s="73">
        <f>A129177610L_Latest</f>
        <v>0.94799999999999995</v>
      </c>
      <c r="AD156" s="73">
        <f>A129177922X_Latest</f>
        <v>0.74299999999999999</v>
      </c>
    </row>
    <row r="157" spans="1:30" hidden="1">
      <c r="A157" s="49"/>
      <c r="B157" s="50" t="s">
        <v>2116</v>
      </c>
      <c r="C157" s="72">
        <v>57</v>
      </c>
      <c r="D157" s="73">
        <f>A129181282R_Latest</f>
        <v>124.89400000000001</v>
      </c>
      <c r="E157" s="73">
        <f>A129181134L_Latest</f>
        <v>50.814</v>
      </c>
      <c r="F157" s="73">
        <f>A129181430F_Latest</f>
        <v>39.433999999999997</v>
      </c>
      <c r="G157" s="73">
        <f>A129179926V_Latest</f>
        <v>41.12</v>
      </c>
      <c r="H157" s="73">
        <f>A129179778C_Latest</f>
        <v>16.376999999999999</v>
      </c>
      <c r="I157" s="73">
        <f>A129180074C_Latest</f>
        <v>11.766999999999999</v>
      </c>
      <c r="J157" s="73">
        <f>A129178118C_Latest</f>
        <v>26.968</v>
      </c>
      <c r="K157" s="73">
        <f>A129177970T_Latest</f>
        <v>8.3379999999999992</v>
      </c>
      <c r="L157" s="73">
        <f>A129178266F_Latest</f>
        <v>6.0789999999999997</v>
      </c>
      <c r="M157" s="73">
        <f>A129180378R_Latest</f>
        <v>31.443000000000001</v>
      </c>
      <c r="N157" s="73">
        <f>A129180230V_Latest</f>
        <v>13.922000000000001</v>
      </c>
      <c r="O157" s="73">
        <f>A129180526F_Latest</f>
        <v>12.238</v>
      </c>
      <c r="P157" s="73">
        <f>A129180830X_Latest</f>
        <v>9.2490000000000006</v>
      </c>
      <c r="Q157" s="73">
        <f>A129180682J_Latest</f>
        <v>4.3090000000000002</v>
      </c>
      <c r="R157" s="73">
        <f>A129180978V_Latest</f>
        <v>2.8260000000000001</v>
      </c>
      <c r="S157" s="73">
        <f>A129178570X_Latest</f>
        <v>7.8239999999999998</v>
      </c>
      <c r="T157" s="73">
        <f>A129178422W_Latest</f>
        <v>3.7770000000000001</v>
      </c>
      <c r="U157" s="73">
        <f>A129178718J_Latest</f>
        <v>2.9279999999999999</v>
      </c>
      <c r="V157" s="73">
        <f>A129179022C_Latest</f>
        <v>2.0339999999999998</v>
      </c>
      <c r="W157" s="73">
        <f>A129178874K_Latest</f>
        <v>0.7</v>
      </c>
      <c r="X157" s="73">
        <f>A129179170F_Latest</f>
        <v>0.7</v>
      </c>
      <c r="Y157" s="73">
        <f>A129179474T_Latest</f>
        <v>2.8740000000000001</v>
      </c>
      <c r="Z157" s="73">
        <f>A129179326R_Latest</f>
        <v>1.548</v>
      </c>
      <c r="AA157" s="73">
        <f>A129179622J_Latest</f>
        <v>1.2569999999999999</v>
      </c>
      <c r="AB157" s="73">
        <f>A129177666X_Latest</f>
        <v>3.3809999999999998</v>
      </c>
      <c r="AC157" s="73">
        <f>A129177518W_Latest</f>
        <v>1.8440000000000001</v>
      </c>
      <c r="AD157" s="73">
        <f>A129177814R_Latest</f>
        <v>1.6379999999999999</v>
      </c>
    </row>
    <row r="158" spans="1:30" hidden="1">
      <c r="A158" s="49"/>
      <c r="B158" s="50" t="s">
        <v>2117</v>
      </c>
      <c r="C158" s="72">
        <v>58</v>
      </c>
      <c r="D158" s="73">
        <f>A129181210C_Latest</f>
        <v>40.762999999999998</v>
      </c>
      <c r="E158" s="73">
        <f>A129181182F_Latest</f>
        <v>10.79</v>
      </c>
      <c r="F158" s="73">
        <f>A129181386J_Latest</f>
        <v>4.2380000000000004</v>
      </c>
      <c r="G158" s="73">
        <f>A129179854V_Latest</f>
        <v>18.244</v>
      </c>
      <c r="H158" s="73">
        <f>A129179826K_Latest</f>
        <v>5.0060000000000002</v>
      </c>
      <c r="I158" s="73">
        <f>A129180030A_Latest</f>
        <v>1.234</v>
      </c>
      <c r="J158" s="73">
        <f>A129178046C_Latest</f>
        <v>7.23</v>
      </c>
      <c r="K158" s="73">
        <f>A129178018V_Latest</f>
        <v>2.0659999999999998</v>
      </c>
      <c r="L158" s="73">
        <f>A129178222C_Latest</f>
        <v>0.44400000000000001</v>
      </c>
      <c r="M158" s="73">
        <f>A129180306C_Latest</f>
        <v>6.7889999999999997</v>
      </c>
      <c r="N158" s="73">
        <f>A129180278F_Latest</f>
        <v>1.4039999999999999</v>
      </c>
      <c r="O158" s="73">
        <f>A129180482R_Latest</f>
        <v>0.85499999999999998</v>
      </c>
      <c r="P158" s="73">
        <f>A129180758T_Latest</f>
        <v>2.9380000000000002</v>
      </c>
      <c r="Q158" s="73">
        <f>A129180730R_Latest</f>
        <v>1.008</v>
      </c>
      <c r="R158" s="73">
        <f>A129180934T_Latest</f>
        <v>0.73699999999999999</v>
      </c>
      <c r="S158" s="73">
        <f>A129178498T_Latest</f>
        <v>2.544</v>
      </c>
      <c r="T158" s="73">
        <f>A129178470R_Latest</f>
        <v>0.34699999999999998</v>
      </c>
      <c r="U158" s="73">
        <f>A129178674T_Latest</f>
        <v>0.34699999999999998</v>
      </c>
      <c r="V158" s="73">
        <f>A129178950A_Latest</f>
        <v>0.748</v>
      </c>
      <c r="W158" s="73">
        <f>A129178922T_Latest</f>
        <v>8.2000000000000003E-2</v>
      </c>
      <c r="X158" s="73">
        <f>A129179126W_Latest</f>
        <v>8.2000000000000003E-2</v>
      </c>
      <c r="Y158" s="73">
        <f>A129179402F_Latest</f>
        <v>0.61299999999999999</v>
      </c>
      <c r="Z158" s="73">
        <f>A129179374J_Latest</f>
        <v>0.13300000000000001</v>
      </c>
      <c r="AA158" s="73">
        <f>A129179578K_Latest</f>
        <v>0</v>
      </c>
      <c r="AB158" s="73">
        <f>A129177594X_Latest</f>
        <v>1.657</v>
      </c>
      <c r="AC158" s="73">
        <f>A129177566R_Latest</f>
        <v>0.74399999999999999</v>
      </c>
      <c r="AD158" s="73">
        <f>A129177770X_Latest</f>
        <v>0.53800000000000003</v>
      </c>
    </row>
    <row r="159" spans="1:30" hidden="1">
      <c r="A159" s="49"/>
      <c r="B159" s="74" t="s">
        <v>2095</v>
      </c>
      <c r="C159" s="72">
        <v>59</v>
      </c>
      <c r="D159" s="73">
        <f>A129181406F_Latest</f>
        <v>9.61</v>
      </c>
      <c r="E159" s="73">
        <f>A129181138W_Latest</f>
        <v>4.1630000000000003</v>
      </c>
      <c r="F159" s="73">
        <f>A129181542X_Latest</f>
        <v>3.16</v>
      </c>
      <c r="G159" s="73">
        <f>A129180050K_Latest</f>
        <v>2.1120000000000001</v>
      </c>
      <c r="H159" s="73">
        <f>A129179782V_Latest</f>
        <v>1.109</v>
      </c>
      <c r="I159" s="73">
        <f>A129180186W_Latest</f>
        <v>1.109</v>
      </c>
      <c r="J159" s="73">
        <f>A129178242L_Latest</f>
        <v>3.5270000000000001</v>
      </c>
      <c r="K159" s="73">
        <f>A129177974A_Latest</f>
        <v>1.375</v>
      </c>
      <c r="L159" s="73">
        <f>A129178378X_Latest</f>
        <v>0.97599999999999998</v>
      </c>
      <c r="M159" s="73">
        <f>A129180502L_Latest</f>
        <v>1.095</v>
      </c>
      <c r="N159" s="73">
        <f>A129180234C_Latest</f>
        <v>0.55100000000000005</v>
      </c>
      <c r="O159" s="73">
        <f>A129180638X_Latest</f>
        <v>0.55100000000000005</v>
      </c>
      <c r="P159" s="73">
        <f>A129180954A_Latest</f>
        <v>0.92200000000000004</v>
      </c>
      <c r="Q159" s="73">
        <f>A129180686T_Latest</f>
        <v>0.29799999999999999</v>
      </c>
      <c r="R159" s="73">
        <f>A129181090W_Latest</f>
        <v>0</v>
      </c>
      <c r="S159" s="73">
        <f>A129178694A_Latest</f>
        <v>1.107</v>
      </c>
      <c r="T159" s="73">
        <f>A129178426F_Latest</f>
        <v>0.307</v>
      </c>
      <c r="U159" s="73">
        <f>A129178830J_Latest</f>
        <v>0</v>
      </c>
      <c r="V159" s="73">
        <f>A129179146F_Latest</f>
        <v>0.27600000000000002</v>
      </c>
      <c r="W159" s="73">
        <f>A129178878V_Latest</f>
        <v>0.15</v>
      </c>
      <c r="X159" s="73">
        <f>A129179282X_Latest</f>
        <v>0.15</v>
      </c>
      <c r="Y159" s="73">
        <f>A129179598V_Latest</f>
        <v>9.7000000000000003E-2</v>
      </c>
      <c r="Z159" s="73">
        <f>A129179330F_Latest</f>
        <v>9.7000000000000003E-2</v>
      </c>
      <c r="AA159" s="73">
        <f>A129179734A_Latest</f>
        <v>9.7000000000000003E-2</v>
      </c>
      <c r="AB159" s="73">
        <f>A129177790J_Latest</f>
        <v>0.47399999999999998</v>
      </c>
      <c r="AC159" s="73">
        <f>A129177522L_Latest</f>
        <v>0.27500000000000002</v>
      </c>
      <c r="AD159" s="73">
        <f>A129177926J_Latest</f>
        <v>0.27500000000000002</v>
      </c>
    </row>
    <row r="160" spans="1:30" hidden="1">
      <c r="A160" s="49"/>
      <c r="B160" s="74" t="s">
        <v>2108</v>
      </c>
      <c r="C160" s="72">
        <v>60</v>
      </c>
      <c r="D160" s="73">
        <f>A129181350F_Latest</f>
        <v>1.853</v>
      </c>
      <c r="E160" s="73"/>
      <c r="F160" s="73"/>
      <c r="G160" s="73">
        <f>A129179994W_Latest</f>
        <v>0.91200000000000003</v>
      </c>
      <c r="H160" s="73"/>
      <c r="I160" s="73"/>
      <c r="J160" s="73">
        <f>A129178186F_Latest</f>
        <v>0.55600000000000005</v>
      </c>
      <c r="K160" s="73"/>
      <c r="L160" s="73"/>
      <c r="M160" s="73">
        <f>A129180446F_Latest</f>
        <v>0</v>
      </c>
      <c r="N160" s="73"/>
      <c r="O160" s="73"/>
      <c r="P160" s="73">
        <f>A129180898V_Latest</f>
        <v>0</v>
      </c>
      <c r="Q160" s="73"/>
      <c r="R160" s="73"/>
      <c r="S160" s="73">
        <f>A129178638J_Latest</f>
        <v>0</v>
      </c>
      <c r="T160" s="73"/>
      <c r="U160" s="73"/>
      <c r="V160" s="73">
        <f>A129179090F_Latest</f>
        <v>0</v>
      </c>
      <c r="W160" s="73"/>
      <c r="X160" s="73"/>
      <c r="Y160" s="73">
        <f>A129179542J_Latest</f>
        <v>0.13200000000000001</v>
      </c>
      <c r="Z160" s="73"/>
      <c r="AA160" s="73"/>
      <c r="AB160" s="73">
        <f>A129177734R_Latest</f>
        <v>0.253</v>
      </c>
      <c r="AC160" s="73"/>
      <c r="AD160" s="73"/>
    </row>
    <row r="161" spans="1:30" hidden="1">
      <c r="A161" s="49"/>
    </row>
    <row r="162" spans="1:30" hidden="1">
      <c r="A162" s="49"/>
    </row>
    <row r="163" spans="1:30" hidden="1">
      <c r="A163" s="49"/>
    </row>
    <row r="164" spans="1:30" hidden="1">
      <c r="A164" s="49"/>
    </row>
    <row r="165" spans="1:30" hidden="1">
      <c r="A165" s="49"/>
    </row>
    <row r="166" spans="1:30" hidden="1">
      <c r="A166" s="49"/>
      <c r="D166" s="69">
        <v>1</v>
      </c>
      <c r="E166" s="69">
        <v>2</v>
      </c>
      <c r="F166" s="69">
        <v>3</v>
      </c>
      <c r="G166" s="69">
        <v>4</v>
      </c>
      <c r="H166" s="69">
        <v>5</v>
      </c>
      <c r="I166" s="69">
        <v>6</v>
      </c>
      <c r="J166" s="69">
        <v>7</v>
      </c>
      <c r="K166" s="69">
        <v>8</v>
      </c>
      <c r="L166" s="69">
        <v>9</v>
      </c>
      <c r="M166" s="69">
        <v>10</v>
      </c>
      <c r="N166" s="69">
        <v>11</v>
      </c>
      <c r="O166" s="69">
        <v>12</v>
      </c>
      <c r="P166" s="69">
        <v>13</v>
      </c>
      <c r="Q166" s="69">
        <v>14</v>
      </c>
      <c r="R166" s="69">
        <v>15</v>
      </c>
      <c r="S166" s="69">
        <v>16</v>
      </c>
      <c r="T166" s="69">
        <v>17</v>
      </c>
      <c r="U166" s="69">
        <v>18</v>
      </c>
      <c r="V166" s="69">
        <v>19</v>
      </c>
      <c r="W166" s="69">
        <v>20</v>
      </c>
      <c r="X166" s="69">
        <v>21</v>
      </c>
      <c r="Y166" s="69">
        <v>22</v>
      </c>
      <c r="Z166" s="69">
        <v>23</v>
      </c>
      <c r="AA166" s="69">
        <v>24</v>
      </c>
      <c r="AB166" s="69">
        <v>25</v>
      </c>
      <c r="AC166" s="69">
        <v>26</v>
      </c>
      <c r="AD166" s="69">
        <v>27</v>
      </c>
    </row>
    <row r="167" spans="1:30" hidden="1">
      <c r="A167" s="49"/>
      <c r="D167" t="s">
        <v>2127</v>
      </c>
      <c r="G167" t="s">
        <v>2128</v>
      </c>
      <c r="J167" t="s">
        <v>2129</v>
      </c>
      <c r="M167" t="s">
        <v>2130</v>
      </c>
      <c r="P167" t="s">
        <v>2131</v>
      </c>
      <c r="S167" t="s">
        <v>2132</v>
      </c>
      <c r="V167" t="s">
        <v>2133</v>
      </c>
      <c r="Y167" t="s">
        <v>2134</v>
      </c>
      <c r="AB167" t="s">
        <v>2135</v>
      </c>
    </row>
    <row r="168" spans="1:30" ht="57" hidden="1">
      <c r="A168" s="56"/>
      <c r="B168" s="36"/>
      <c r="C168" s="36"/>
      <c r="D168" s="37" t="s">
        <v>2077</v>
      </c>
      <c r="E168" s="37" t="s">
        <v>2078</v>
      </c>
      <c r="F168" s="37" t="s">
        <v>2079</v>
      </c>
      <c r="G168" s="37" t="s">
        <v>2077</v>
      </c>
      <c r="H168" s="37" t="s">
        <v>2078</v>
      </c>
      <c r="I168" s="37" t="s">
        <v>2079</v>
      </c>
      <c r="J168" s="37" t="s">
        <v>2077</v>
      </c>
      <c r="K168" s="37" t="s">
        <v>2078</v>
      </c>
      <c r="L168" s="37" t="s">
        <v>2079</v>
      </c>
      <c r="M168" s="37" t="s">
        <v>2077</v>
      </c>
      <c r="N168" s="37" t="s">
        <v>2078</v>
      </c>
      <c r="O168" s="37" t="s">
        <v>2079</v>
      </c>
      <c r="P168" s="37" t="s">
        <v>2077</v>
      </c>
      <c r="Q168" s="37" t="s">
        <v>2078</v>
      </c>
      <c r="R168" s="37" t="s">
        <v>2079</v>
      </c>
      <c r="S168" s="37" t="s">
        <v>2077</v>
      </c>
      <c r="T168" s="37" t="s">
        <v>2078</v>
      </c>
      <c r="U168" s="37" t="s">
        <v>2079</v>
      </c>
      <c r="V168" s="37" t="s">
        <v>2077</v>
      </c>
      <c r="W168" s="37" t="s">
        <v>2078</v>
      </c>
      <c r="X168" s="37" t="s">
        <v>2079</v>
      </c>
      <c r="Y168" s="37" t="s">
        <v>2077</v>
      </c>
      <c r="Z168" s="37" t="s">
        <v>2078</v>
      </c>
      <c r="AA168" s="37" t="s">
        <v>2079</v>
      </c>
      <c r="AB168" s="37" t="s">
        <v>2077</v>
      </c>
      <c r="AC168" s="37" t="s">
        <v>2078</v>
      </c>
      <c r="AD168" s="37" t="s">
        <v>2079</v>
      </c>
    </row>
    <row r="169" spans="1:30" hidden="1">
      <c r="A169" s="57"/>
      <c r="B169" s="36"/>
      <c r="C169" s="36"/>
      <c r="D169" s="40" t="s">
        <v>2080</v>
      </c>
      <c r="E169" s="40" t="s">
        <v>2080</v>
      </c>
      <c r="F169" s="40" t="s">
        <v>2080</v>
      </c>
      <c r="G169" s="40" t="s">
        <v>2080</v>
      </c>
      <c r="H169" s="40" t="s">
        <v>2080</v>
      </c>
      <c r="I169" s="40" t="s">
        <v>2080</v>
      </c>
      <c r="J169" s="40" t="s">
        <v>2080</v>
      </c>
      <c r="K169" s="40" t="s">
        <v>2080</v>
      </c>
      <c r="L169" s="40" t="s">
        <v>2080</v>
      </c>
      <c r="M169" s="40" t="s">
        <v>2080</v>
      </c>
      <c r="N169" s="40" t="s">
        <v>2080</v>
      </c>
      <c r="O169" s="40" t="s">
        <v>2080</v>
      </c>
      <c r="P169" s="40" t="s">
        <v>2080</v>
      </c>
      <c r="Q169" s="40" t="s">
        <v>2080</v>
      </c>
      <c r="R169" s="40" t="s">
        <v>2080</v>
      </c>
      <c r="S169" s="40" t="s">
        <v>2080</v>
      </c>
      <c r="T169" s="40" t="s">
        <v>2080</v>
      </c>
      <c r="U169" s="40" t="s">
        <v>2080</v>
      </c>
      <c r="V169" s="40" t="s">
        <v>2080</v>
      </c>
      <c r="W169" s="40" t="s">
        <v>2080</v>
      </c>
      <c r="X169" s="40" t="s">
        <v>2080</v>
      </c>
      <c r="Y169" s="40" t="s">
        <v>2080</v>
      </c>
      <c r="Z169" s="40" t="s">
        <v>2080</v>
      </c>
      <c r="AA169" s="40" t="s">
        <v>2080</v>
      </c>
      <c r="AB169" s="40" t="s">
        <v>2080</v>
      </c>
      <c r="AC169" s="40" t="s">
        <v>2080</v>
      </c>
      <c r="AD169" s="40" t="s">
        <v>2080</v>
      </c>
    </row>
    <row r="170" spans="1:30" hidden="1">
      <c r="A170" s="29"/>
      <c r="B170" s="42" t="s">
        <v>2081</v>
      </c>
      <c r="C170" s="42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idden="1">
      <c r="B171" s="45"/>
      <c r="C171" s="45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</row>
    <row r="172" spans="1:30" hidden="1">
      <c r="B172" s="47" t="s">
        <v>2136</v>
      </c>
      <c r="C172" s="72">
        <v>1</v>
      </c>
      <c r="D172" s="18" t="s">
        <v>263</v>
      </c>
      <c r="E172" s="18" t="s">
        <v>304</v>
      </c>
      <c r="F172" s="18" t="s">
        <v>340</v>
      </c>
      <c r="G172" s="18" t="s">
        <v>376</v>
      </c>
      <c r="H172" s="18" t="s">
        <v>417</v>
      </c>
      <c r="I172" s="18" t="s">
        <v>453</v>
      </c>
      <c r="J172" s="18" t="s">
        <v>489</v>
      </c>
      <c r="K172" s="18" t="s">
        <v>780</v>
      </c>
      <c r="L172" s="18" t="s">
        <v>816</v>
      </c>
      <c r="M172" s="18" t="s">
        <v>852</v>
      </c>
      <c r="N172" s="18" t="s">
        <v>893</v>
      </c>
      <c r="O172" s="18" t="s">
        <v>929</v>
      </c>
      <c r="P172" s="18" t="s">
        <v>965</v>
      </c>
      <c r="Q172" s="18" t="s">
        <v>1006</v>
      </c>
      <c r="R172" s="18" t="s">
        <v>1292</v>
      </c>
      <c r="S172" s="18" t="s">
        <v>1328</v>
      </c>
      <c r="T172" s="18" t="s">
        <v>1369</v>
      </c>
      <c r="U172" s="18" t="s">
        <v>1405</v>
      </c>
      <c r="V172" s="18" t="s">
        <v>1441</v>
      </c>
      <c r="W172" s="18" t="s">
        <v>1482</v>
      </c>
      <c r="X172" s="18" t="s">
        <v>1768</v>
      </c>
      <c r="Y172" s="18" t="s">
        <v>1804</v>
      </c>
      <c r="Z172" s="18" t="s">
        <v>1845</v>
      </c>
      <c r="AA172" s="18" t="s">
        <v>1881</v>
      </c>
      <c r="AB172" s="18" t="s">
        <v>1917</v>
      </c>
      <c r="AC172" s="18" t="s">
        <v>1958</v>
      </c>
      <c r="AD172" s="18" t="s">
        <v>1994</v>
      </c>
    </row>
    <row r="173" spans="1:30" hidden="1">
      <c r="B173" s="50" t="s">
        <v>2083</v>
      </c>
      <c r="C173" s="72">
        <v>2</v>
      </c>
      <c r="D173" s="18" t="s">
        <v>264</v>
      </c>
      <c r="E173" s="18" t="s">
        <v>305</v>
      </c>
      <c r="F173" s="18" t="s">
        <v>341</v>
      </c>
      <c r="G173" s="18" t="s">
        <v>377</v>
      </c>
      <c r="H173" s="18" t="s">
        <v>418</v>
      </c>
      <c r="I173" s="18" t="s">
        <v>454</v>
      </c>
      <c r="J173" s="18" t="s">
        <v>490</v>
      </c>
      <c r="K173" s="18" t="s">
        <v>781</v>
      </c>
      <c r="L173" s="18" t="s">
        <v>817</v>
      </c>
      <c r="M173" s="18" t="s">
        <v>853</v>
      </c>
      <c r="N173" s="18" t="s">
        <v>894</v>
      </c>
      <c r="O173" s="18" t="s">
        <v>930</v>
      </c>
      <c r="P173" s="18" t="s">
        <v>966</v>
      </c>
      <c r="Q173" s="18" t="s">
        <v>1007</v>
      </c>
      <c r="R173" s="18" t="s">
        <v>1293</v>
      </c>
      <c r="S173" s="18" t="s">
        <v>1329</v>
      </c>
      <c r="T173" s="18" t="s">
        <v>1370</v>
      </c>
      <c r="U173" s="18" t="s">
        <v>1406</v>
      </c>
      <c r="V173" s="18" t="s">
        <v>1442</v>
      </c>
      <c r="W173" s="18" t="s">
        <v>1483</v>
      </c>
      <c r="X173" s="18" t="s">
        <v>1769</v>
      </c>
      <c r="Y173" s="18" t="s">
        <v>1805</v>
      </c>
      <c r="Z173" s="18" t="s">
        <v>1846</v>
      </c>
      <c r="AA173" s="18" t="s">
        <v>1882</v>
      </c>
      <c r="AB173" s="18" t="s">
        <v>1918</v>
      </c>
      <c r="AC173" s="18" t="s">
        <v>1959</v>
      </c>
      <c r="AD173" s="18" t="s">
        <v>1995</v>
      </c>
    </row>
    <row r="174" spans="1:30" hidden="1">
      <c r="B174" s="50" t="s">
        <v>2084</v>
      </c>
      <c r="C174" s="72">
        <v>3</v>
      </c>
      <c r="D174" s="18" t="s">
        <v>265</v>
      </c>
      <c r="E174" s="18" t="s">
        <v>306</v>
      </c>
      <c r="F174" s="18" t="s">
        <v>342</v>
      </c>
      <c r="G174" s="18" t="s">
        <v>378</v>
      </c>
      <c r="H174" s="18" t="s">
        <v>419</v>
      </c>
      <c r="I174" s="18" t="s">
        <v>455</v>
      </c>
      <c r="J174" s="18" t="s">
        <v>491</v>
      </c>
      <c r="K174" s="18" t="s">
        <v>782</v>
      </c>
      <c r="L174" s="18" t="s">
        <v>818</v>
      </c>
      <c r="M174" s="18" t="s">
        <v>854</v>
      </c>
      <c r="N174" s="18" t="s">
        <v>895</v>
      </c>
      <c r="O174" s="18" t="s">
        <v>931</v>
      </c>
      <c r="P174" s="18" t="s">
        <v>967</v>
      </c>
      <c r="Q174" s="18" t="s">
        <v>1008</v>
      </c>
      <c r="R174" s="18" t="s">
        <v>1294</v>
      </c>
      <c r="S174" s="18" t="s">
        <v>1330</v>
      </c>
      <c r="T174" s="18" t="s">
        <v>1371</v>
      </c>
      <c r="U174" s="18" t="s">
        <v>1407</v>
      </c>
      <c r="V174" s="18" t="s">
        <v>1443</v>
      </c>
      <c r="W174" s="18" t="s">
        <v>1484</v>
      </c>
      <c r="X174" s="18" t="s">
        <v>1770</v>
      </c>
      <c r="Y174" s="18" t="s">
        <v>1806</v>
      </c>
      <c r="Z174" s="18" t="s">
        <v>1847</v>
      </c>
      <c r="AA174" s="18" t="s">
        <v>1883</v>
      </c>
      <c r="AB174" s="18" t="s">
        <v>1919</v>
      </c>
      <c r="AC174" s="18" t="s">
        <v>1960</v>
      </c>
      <c r="AD174" s="18" t="s">
        <v>1996</v>
      </c>
    </row>
    <row r="175" spans="1:30" hidden="1">
      <c r="B175" s="50" t="s">
        <v>2085</v>
      </c>
      <c r="C175" s="72">
        <v>4</v>
      </c>
      <c r="D175" s="18" t="s">
        <v>266</v>
      </c>
      <c r="E175" s="18" t="s">
        <v>307</v>
      </c>
      <c r="F175" s="18" t="s">
        <v>343</v>
      </c>
      <c r="G175" s="18" t="s">
        <v>379</v>
      </c>
      <c r="H175" s="18" t="s">
        <v>420</v>
      </c>
      <c r="I175" s="18" t="s">
        <v>456</v>
      </c>
      <c r="J175" s="18" t="s">
        <v>492</v>
      </c>
      <c r="K175" s="18" t="s">
        <v>783</v>
      </c>
      <c r="L175" s="18" t="s">
        <v>819</v>
      </c>
      <c r="M175" s="18" t="s">
        <v>855</v>
      </c>
      <c r="N175" s="18" t="s">
        <v>896</v>
      </c>
      <c r="O175" s="18" t="s">
        <v>932</v>
      </c>
      <c r="P175" s="18" t="s">
        <v>968</v>
      </c>
      <c r="Q175" s="18" t="s">
        <v>1009</v>
      </c>
      <c r="R175" s="18" t="s">
        <v>1295</v>
      </c>
      <c r="S175" s="18" t="s">
        <v>1331</v>
      </c>
      <c r="T175" s="18" t="s">
        <v>1372</v>
      </c>
      <c r="U175" s="18" t="s">
        <v>1408</v>
      </c>
      <c r="V175" s="18" t="s">
        <v>1444</v>
      </c>
      <c r="W175" s="18" t="s">
        <v>1485</v>
      </c>
      <c r="X175" s="18" t="s">
        <v>1771</v>
      </c>
      <c r="Y175" s="18" t="s">
        <v>1807</v>
      </c>
      <c r="Z175" s="18" t="s">
        <v>1848</v>
      </c>
      <c r="AA175" s="18" t="s">
        <v>1884</v>
      </c>
      <c r="AB175" s="18" t="s">
        <v>1920</v>
      </c>
      <c r="AC175" s="18" t="s">
        <v>1961</v>
      </c>
      <c r="AD175" s="18" t="s">
        <v>1997</v>
      </c>
    </row>
    <row r="176" spans="1:30" hidden="1">
      <c r="B176" s="52"/>
      <c r="C176" s="72">
        <v>5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</row>
    <row r="177" spans="2:30" hidden="1">
      <c r="B177" s="42" t="s">
        <v>2086</v>
      </c>
      <c r="C177" s="72">
        <v>6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</row>
    <row r="178" spans="2:30" hidden="1">
      <c r="B178" s="45"/>
      <c r="C178" s="72">
        <v>7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</row>
    <row r="179" spans="2:30" hidden="1">
      <c r="B179" s="74" t="s">
        <v>2087</v>
      </c>
      <c r="C179" s="72">
        <v>8</v>
      </c>
      <c r="D179" s="18" t="s">
        <v>267</v>
      </c>
      <c r="E179" s="18" t="s">
        <v>308</v>
      </c>
      <c r="F179" s="18" t="s">
        <v>344</v>
      </c>
      <c r="G179" s="18" t="s">
        <v>380</v>
      </c>
      <c r="H179" s="18" t="s">
        <v>421</v>
      </c>
      <c r="I179" s="18" t="s">
        <v>457</v>
      </c>
      <c r="J179" s="18" t="s">
        <v>493</v>
      </c>
      <c r="K179" s="18" t="s">
        <v>784</v>
      </c>
      <c r="L179" s="18" t="s">
        <v>820</v>
      </c>
      <c r="M179" s="18" t="s">
        <v>856</v>
      </c>
      <c r="N179" s="18" t="s">
        <v>897</v>
      </c>
      <c r="O179" s="18" t="s">
        <v>933</v>
      </c>
      <c r="P179" s="18" t="s">
        <v>969</v>
      </c>
      <c r="Q179" s="18" t="s">
        <v>1010</v>
      </c>
      <c r="R179" s="18" t="s">
        <v>1296</v>
      </c>
      <c r="S179" s="18" t="s">
        <v>1332</v>
      </c>
      <c r="T179" s="18" t="s">
        <v>1373</v>
      </c>
      <c r="U179" s="18" t="s">
        <v>1409</v>
      </c>
      <c r="V179" s="18" t="s">
        <v>1445</v>
      </c>
      <c r="W179" s="18" t="s">
        <v>1486</v>
      </c>
      <c r="X179" s="18" t="s">
        <v>1772</v>
      </c>
      <c r="Y179" s="18" t="s">
        <v>1808</v>
      </c>
      <c r="Z179" s="18" t="s">
        <v>1849</v>
      </c>
      <c r="AA179" s="18" t="s">
        <v>1885</v>
      </c>
      <c r="AB179" s="18" t="s">
        <v>1921</v>
      </c>
      <c r="AC179" s="18" t="s">
        <v>1962</v>
      </c>
      <c r="AD179" s="18" t="s">
        <v>1998</v>
      </c>
    </row>
    <row r="180" spans="2:30" hidden="1">
      <c r="B180" s="50" t="s">
        <v>2088</v>
      </c>
      <c r="C180" s="72">
        <v>9</v>
      </c>
      <c r="D180" s="18" t="s">
        <v>268</v>
      </c>
      <c r="E180" s="18" t="s">
        <v>309</v>
      </c>
      <c r="F180" s="18" t="s">
        <v>345</v>
      </c>
      <c r="G180" s="18" t="s">
        <v>381</v>
      </c>
      <c r="H180" s="18" t="s">
        <v>422</v>
      </c>
      <c r="I180" s="18" t="s">
        <v>458</v>
      </c>
      <c r="J180" s="18" t="s">
        <v>494</v>
      </c>
      <c r="K180" s="18" t="s">
        <v>785</v>
      </c>
      <c r="L180" s="18" t="s">
        <v>821</v>
      </c>
      <c r="M180" s="18" t="s">
        <v>857</v>
      </c>
      <c r="N180" s="18" t="s">
        <v>898</v>
      </c>
      <c r="O180" s="18" t="s">
        <v>934</v>
      </c>
      <c r="P180" s="18" t="s">
        <v>970</v>
      </c>
      <c r="Q180" s="18" t="s">
        <v>1011</v>
      </c>
      <c r="R180" s="18" t="s">
        <v>1297</v>
      </c>
      <c r="S180" s="18" t="s">
        <v>1333</v>
      </c>
      <c r="T180" s="18" t="s">
        <v>1374</v>
      </c>
      <c r="U180" s="18" t="s">
        <v>1410</v>
      </c>
      <c r="V180" s="18" t="s">
        <v>1446</v>
      </c>
      <c r="W180" s="18" t="s">
        <v>1487</v>
      </c>
      <c r="X180" s="18" t="s">
        <v>1773</v>
      </c>
      <c r="Y180" s="18" t="s">
        <v>1809</v>
      </c>
      <c r="Z180" s="18" t="s">
        <v>1850</v>
      </c>
      <c r="AA180" s="18" t="s">
        <v>1886</v>
      </c>
      <c r="AB180" s="18" t="s">
        <v>1922</v>
      </c>
      <c r="AC180" s="18" t="s">
        <v>1963</v>
      </c>
      <c r="AD180" s="18" t="s">
        <v>1999</v>
      </c>
    </row>
    <row r="181" spans="2:30" hidden="1">
      <c r="B181" s="50" t="s">
        <v>2089</v>
      </c>
      <c r="C181" s="72">
        <v>10</v>
      </c>
      <c r="D181" s="18" t="s">
        <v>269</v>
      </c>
      <c r="E181" s="18" t="s">
        <v>310</v>
      </c>
      <c r="F181" s="18" t="s">
        <v>346</v>
      </c>
      <c r="G181" s="18" t="s">
        <v>382</v>
      </c>
      <c r="H181" s="18" t="s">
        <v>423</v>
      </c>
      <c r="I181" s="18" t="s">
        <v>459</v>
      </c>
      <c r="J181" s="18" t="s">
        <v>495</v>
      </c>
      <c r="K181" s="18" t="s">
        <v>786</v>
      </c>
      <c r="L181" s="18" t="s">
        <v>822</v>
      </c>
      <c r="M181" s="18" t="s">
        <v>858</v>
      </c>
      <c r="N181" s="18" t="s">
        <v>899</v>
      </c>
      <c r="O181" s="18" t="s">
        <v>935</v>
      </c>
      <c r="P181" s="18" t="s">
        <v>971</v>
      </c>
      <c r="Q181" s="18" t="s">
        <v>1012</v>
      </c>
      <c r="R181" s="18" t="s">
        <v>1298</v>
      </c>
      <c r="S181" s="18" t="s">
        <v>1334</v>
      </c>
      <c r="T181" s="18" t="s">
        <v>1375</v>
      </c>
      <c r="U181" s="18" t="s">
        <v>1411</v>
      </c>
      <c r="V181" s="18" t="s">
        <v>1447</v>
      </c>
      <c r="W181" s="18" t="s">
        <v>1488</v>
      </c>
      <c r="X181" s="18" t="s">
        <v>1774</v>
      </c>
      <c r="Y181" s="18" t="s">
        <v>1810</v>
      </c>
      <c r="Z181" s="18" t="s">
        <v>1851</v>
      </c>
      <c r="AA181" s="18" t="s">
        <v>1887</v>
      </c>
      <c r="AB181" s="18" t="s">
        <v>1923</v>
      </c>
      <c r="AC181" s="18" t="s">
        <v>1964</v>
      </c>
      <c r="AD181" s="18" t="s">
        <v>2000</v>
      </c>
    </row>
    <row r="182" spans="2:30" hidden="1">
      <c r="B182" s="50" t="s">
        <v>2090</v>
      </c>
      <c r="C182" s="72">
        <v>11</v>
      </c>
      <c r="D182" s="18" t="s">
        <v>270</v>
      </c>
      <c r="E182" s="18" t="s">
        <v>311</v>
      </c>
      <c r="F182" s="18" t="s">
        <v>347</v>
      </c>
      <c r="G182" s="18" t="s">
        <v>383</v>
      </c>
      <c r="H182" s="18" t="s">
        <v>424</v>
      </c>
      <c r="I182" s="18" t="s">
        <v>460</v>
      </c>
      <c r="J182" s="18" t="s">
        <v>496</v>
      </c>
      <c r="K182" s="18" t="s">
        <v>787</v>
      </c>
      <c r="L182" s="18" t="s">
        <v>823</v>
      </c>
      <c r="M182" s="18" t="s">
        <v>859</v>
      </c>
      <c r="N182" s="18" t="s">
        <v>900</v>
      </c>
      <c r="O182" s="18" t="s">
        <v>936</v>
      </c>
      <c r="P182" s="18" t="s">
        <v>972</v>
      </c>
      <c r="Q182" s="18" t="s">
        <v>1263</v>
      </c>
      <c r="R182" s="18" t="s">
        <v>1299</v>
      </c>
      <c r="S182" s="18" t="s">
        <v>1335</v>
      </c>
      <c r="T182" s="18" t="s">
        <v>1376</v>
      </c>
      <c r="U182" s="18" t="s">
        <v>1412</v>
      </c>
      <c r="V182" s="18" t="s">
        <v>1448</v>
      </c>
      <c r="W182" s="18" t="s">
        <v>1489</v>
      </c>
      <c r="X182" s="18" t="s">
        <v>1775</v>
      </c>
      <c r="Y182" s="18" t="s">
        <v>1811</v>
      </c>
      <c r="Z182" s="18" t="s">
        <v>1852</v>
      </c>
      <c r="AA182" s="18" t="s">
        <v>1888</v>
      </c>
      <c r="AB182" s="18" t="s">
        <v>1924</v>
      </c>
      <c r="AC182" s="18" t="s">
        <v>1965</v>
      </c>
      <c r="AD182" s="18" t="s">
        <v>2001</v>
      </c>
    </row>
    <row r="183" spans="2:30" hidden="1">
      <c r="B183" s="50"/>
      <c r="C183" s="72">
        <v>12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</row>
    <row r="184" spans="2:30" hidden="1">
      <c r="B184" s="74" t="s">
        <v>2091</v>
      </c>
      <c r="C184" s="72">
        <v>13</v>
      </c>
      <c r="D184" s="18" t="s">
        <v>271</v>
      </c>
      <c r="E184" s="18" t="s">
        <v>312</v>
      </c>
      <c r="F184" s="18" t="s">
        <v>348</v>
      </c>
      <c r="G184" s="18" t="s">
        <v>384</v>
      </c>
      <c r="H184" s="18" t="s">
        <v>425</v>
      </c>
      <c r="I184" s="18" t="s">
        <v>461</v>
      </c>
      <c r="J184" s="18" t="s">
        <v>497</v>
      </c>
      <c r="K184" s="18" t="s">
        <v>788</v>
      </c>
      <c r="L184" s="18" t="s">
        <v>824</v>
      </c>
      <c r="M184" s="18" t="s">
        <v>860</v>
      </c>
      <c r="N184" s="18" t="s">
        <v>901</v>
      </c>
      <c r="O184" s="18" t="s">
        <v>937</v>
      </c>
      <c r="P184" s="18" t="s">
        <v>973</v>
      </c>
      <c r="Q184" s="18" t="s">
        <v>1264</v>
      </c>
      <c r="R184" s="18" t="s">
        <v>1300</v>
      </c>
      <c r="S184" s="18" t="s">
        <v>1336</v>
      </c>
      <c r="T184" s="18" t="s">
        <v>1377</v>
      </c>
      <c r="U184" s="18" t="s">
        <v>1413</v>
      </c>
      <c r="V184" s="18" t="s">
        <v>1449</v>
      </c>
      <c r="W184" s="18" t="s">
        <v>1490</v>
      </c>
      <c r="X184" s="18" t="s">
        <v>1776</v>
      </c>
      <c r="Y184" s="18" t="s">
        <v>1812</v>
      </c>
      <c r="Z184" s="18" t="s">
        <v>1853</v>
      </c>
      <c r="AA184" s="18" t="s">
        <v>1889</v>
      </c>
      <c r="AB184" s="18" t="s">
        <v>1925</v>
      </c>
      <c r="AC184" s="18" t="s">
        <v>1966</v>
      </c>
      <c r="AD184" s="18" t="s">
        <v>2002</v>
      </c>
    </row>
    <row r="185" spans="2:30" hidden="1">
      <c r="B185" s="50" t="s">
        <v>2088</v>
      </c>
      <c r="C185" s="72">
        <v>14</v>
      </c>
      <c r="D185" s="18" t="s">
        <v>272</v>
      </c>
      <c r="E185" s="18" t="s">
        <v>313</v>
      </c>
      <c r="F185" s="18" t="s">
        <v>349</v>
      </c>
      <c r="G185" s="18" t="s">
        <v>385</v>
      </c>
      <c r="H185" s="18" t="s">
        <v>426</v>
      </c>
      <c r="I185" s="18" t="s">
        <v>462</v>
      </c>
      <c r="J185" s="18" t="s">
        <v>498</v>
      </c>
      <c r="K185" s="18" t="s">
        <v>789</v>
      </c>
      <c r="L185" s="18" t="s">
        <v>825</v>
      </c>
      <c r="M185" s="18" t="s">
        <v>861</v>
      </c>
      <c r="N185" s="18" t="s">
        <v>902</v>
      </c>
      <c r="O185" s="18" t="s">
        <v>938</v>
      </c>
      <c r="P185" s="18" t="s">
        <v>974</v>
      </c>
      <c r="Q185" s="18" t="s">
        <v>1265</v>
      </c>
      <c r="R185" s="18" t="s">
        <v>1301</v>
      </c>
      <c r="S185" s="18" t="s">
        <v>1337</v>
      </c>
      <c r="T185" s="18" t="s">
        <v>1378</v>
      </c>
      <c r="U185" s="18" t="s">
        <v>1414</v>
      </c>
      <c r="V185" s="18" t="s">
        <v>1450</v>
      </c>
      <c r="W185" s="18" t="s">
        <v>1491</v>
      </c>
      <c r="X185" s="18" t="s">
        <v>1777</v>
      </c>
      <c r="Y185" s="18" t="s">
        <v>1813</v>
      </c>
      <c r="Z185" s="18" t="s">
        <v>1854</v>
      </c>
      <c r="AA185" s="18" t="s">
        <v>1890</v>
      </c>
      <c r="AB185" s="18" t="s">
        <v>1926</v>
      </c>
      <c r="AC185" s="18" t="s">
        <v>1967</v>
      </c>
      <c r="AD185" s="18" t="s">
        <v>2003</v>
      </c>
    </row>
    <row r="186" spans="2:30" hidden="1">
      <c r="B186" s="50" t="s">
        <v>2089</v>
      </c>
      <c r="C186" s="72">
        <v>15</v>
      </c>
      <c r="D186" s="18" t="s">
        <v>273</v>
      </c>
      <c r="E186" s="18" t="s">
        <v>314</v>
      </c>
      <c r="F186" s="18" t="s">
        <v>350</v>
      </c>
      <c r="G186" s="18" t="s">
        <v>386</v>
      </c>
      <c r="H186" s="18" t="s">
        <v>427</v>
      </c>
      <c r="I186" s="18" t="s">
        <v>463</v>
      </c>
      <c r="J186" s="18" t="s">
        <v>499</v>
      </c>
      <c r="K186" s="18" t="s">
        <v>790</v>
      </c>
      <c r="L186" s="18" t="s">
        <v>826</v>
      </c>
      <c r="M186" s="18" t="s">
        <v>862</v>
      </c>
      <c r="N186" s="18" t="s">
        <v>903</v>
      </c>
      <c r="O186" s="18" t="s">
        <v>939</v>
      </c>
      <c r="P186" s="18" t="s">
        <v>975</v>
      </c>
      <c r="Q186" s="18" t="s">
        <v>1266</v>
      </c>
      <c r="R186" s="18" t="s">
        <v>1302</v>
      </c>
      <c r="S186" s="18" t="s">
        <v>1338</v>
      </c>
      <c r="T186" s="18" t="s">
        <v>1379</v>
      </c>
      <c r="U186" s="18" t="s">
        <v>1415</v>
      </c>
      <c r="V186" s="18" t="s">
        <v>1451</v>
      </c>
      <c r="W186" s="18" t="s">
        <v>1492</v>
      </c>
      <c r="X186" s="18" t="s">
        <v>1778</v>
      </c>
      <c r="Y186" s="18" t="s">
        <v>1814</v>
      </c>
      <c r="Z186" s="18" t="s">
        <v>1855</v>
      </c>
      <c r="AA186" s="18" t="s">
        <v>1891</v>
      </c>
      <c r="AB186" s="18" t="s">
        <v>1927</v>
      </c>
      <c r="AC186" s="18" t="s">
        <v>1968</v>
      </c>
      <c r="AD186" s="18" t="s">
        <v>2004</v>
      </c>
    </row>
    <row r="187" spans="2:30" ht="15" hidden="1" customHeight="1">
      <c r="B187" s="50" t="s">
        <v>2090</v>
      </c>
      <c r="C187" s="72">
        <v>16</v>
      </c>
      <c r="D187" s="18" t="s">
        <v>274</v>
      </c>
      <c r="E187" s="18" t="s">
        <v>315</v>
      </c>
      <c r="F187" s="18" t="s">
        <v>351</v>
      </c>
      <c r="G187" s="18" t="s">
        <v>387</v>
      </c>
      <c r="H187" s="18" t="s">
        <v>428</v>
      </c>
      <c r="I187" s="18" t="s">
        <v>464</v>
      </c>
      <c r="J187" s="18" t="s">
        <v>500</v>
      </c>
      <c r="K187" s="18" t="s">
        <v>791</v>
      </c>
      <c r="L187" s="18" t="s">
        <v>827</v>
      </c>
      <c r="M187" s="18" t="s">
        <v>863</v>
      </c>
      <c r="N187" s="18" t="s">
        <v>904</v>
      </c>
      <c r="O187" s="18" t="s">
        <v>940</v>
      </c>
      <c r="P187" s="18" t="s">
        <v>976</v>
      </c>
      <c r="Q187" s="18" t="s">
        <v>1267</v>
      </c>
      <c r="R187" s="18" t="s">
        <v>1303</v>
      </c>
      <c r="S187" s="18" t="s">
        <v>1339</v>
      </c>
      <c r="T187" s="18" t="s">
        <v>1380</v>
      </c>
      <c r="U187" s="18" t="s">
        <v>1416</v>
      </c>
      <c r="V187" s="18" t="s">
        <v>1452</v>
      </c>
      <c r="W187" s="18" t="s">
        <v>1493</v>
      </c>
      <c r="X187" s="18" t="s">
        <v>1779</v>
      </c>
      <c r="Y187" s="18" t="s">
        <v>1815</v>
      </c>
      <c r="Z187" s="18" t="s">
        <v>1856</v>
      </c>
      <c r="AA187" s="18" t="s">
        <v>1892</v>
      </c>
      <c r="AB187" s="18" t="s">
        <v>1928</v>
      </c>
      <c r="AC187" s="18" t="s">
        <v>1969</v>
      </c>
      <c r="AD187" s="18" t="s">
        <v>2005</v>
      </c>
    </row>
    <row r="188" spans="2:30" ht="15" hidden="1" customHeight="1">
      <c r="B188" s="50"/>
      <c r="C188" s="72">
        <v>17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</row>
    <row r="189" spans="2:30" ht="15" hidden="1" customHeight="1">
      <c r="B189" s="74" t="s">
        <v>2092</v>
      </c>
      <c r="C189" s="72">
        <v>18</v>
      </c>
      <c r="D189" s="18" t="s">
        <v>275</v>
      </c>
      <c r="E189" s="18" t="s">
        <v>316</v>
      </c>
      <c r="F189" s="18" t="s">
        <v>352</v>
      </c>
      <c r="G189" s="18" t="s">
        <v>388</v>
      </c>
      <c r="H189" s="18" t="s">
        <v>429</v>
      </c>
      <c r="I189" s="18" t="s">
        <v>465</v>
      </c>
      <c r="J189" s="18" t="s">
        <v>501</v>
      </c>
      <c r="K189" s="18" t="s">
        <v>792</v>
      </c>
      <c r="L189" s="18" t="s">
        <v>828</v>
      </c>
      <c r="M189" s="18" t="s">
        <v>864</v>
      </c>
      <c r="N189" s="18" t="s">
        <v>905</v>
      </c>
      <c r="O189" s="18" t="s">
        <v>941</v>
      </c>
      <c r="P189" s="18" t="s">
        <v>977</v>
      </c>
      <c r="Q189" s="18" t="s">
        <v>1268</v>
      </c>
      <c r="R189" s="18" t="s">
        <v>1304</v>
      </c>
      <c r="S189" s="18" t="s">
        <v>1340</v>
      </c>
      <c r="T189" s="18" t="s">
        <v>1381</v>
      </c>
      <c r="U189" s="18" t="s">
        <v>1417</v>
      </c>
      <c r="V189" s="18" t="s">
        <v>1453</v>
      </c>
      <c r="W189" s="18" t="s">
        <v>1494</v>
      </c>
      <c r="X189" s="18" t="s">
        <v>1780</v>
      </c>
      <c r="Y189" s="18" t="s">
        <v>1816</v>
      </c>
      <c r="Z189" s="18" t="s">
        <v>1857</v>
      </c>
      <c r="AA189" s="18" t="s">
        <v>1893</v>
      </c>
      <c r="AB189" s="18" t="s">
        <v>1929</v>
      </c>
      <c r="AC189" s="18" t="s">
        <v>1970</v>
      </c>
      <c r="AD189" s="18" t="s">
        <v>2006</v>
      </c>
    </row>
    <row r="190" spans="2:30" ht="15" hidden="1" customHeight="1">
      <c r="B190" s="50" t="s">
        <v>2088</v>
      </c>
      <c r="C190" s="72">
        <v>19</v>
      </c>
      <c r="D190" s="18" t="s">
        <v>276</v>
      </c>
      <c r="E190" s="18" t="s">
        <v>317</v>
      </c>
      <c r="F190" s="18" t="s">
        <v>353</v>
      </c>
      <c r="G190" s="18" t="s">
        <v>389</v>
      </c>
      <c r="H190" s="18" t="s">
        <v>430</v>
      </c>
      <c r="I190" s="18" t="s">
        <v>466</v>
      </c>
      <c r="J190" s="18" t="s">
        <v>502</v>
      </c>
      <c r="K190" s="18" t="s">
        <v>793</v>
      </c>
      <c r="L190" s="18" t="s">
        <v>829</v>
      </c>
      <c r="M190" s="18" t="s">
        <v>865</v>
      </c>
      <c r="N190" s="18" t="s">
        <v>906</v>
      </c>
      <c r="O190" s="18" t="s">
        <v>942</v>
      </c>
      <c r="P190" s="18" t="s">
        <v>978</v>
      </c>
      <c r="Q190" s="18" t="s">
        <v>1269</v>
      </c>
      <c r="R190" s="18" t="s">
        <v>1305</v>
      </c>
      <c r="S190" s="18" t="s">
        <v>1341</v>
      </c>
      <c r="T190" s="18" t="s">
        <v>1382</v>
      </c>
      <c r="U190" s="18" t="s">
        <v>1418</v>
      </c>
      <c r="V190" s="18" t="s">
        <v>1454</v>
      </c>
      <c r="W190" s="18" t="s">
        <v>1495</v>
      </c>
      <c r="X190" s="18" t="s">
        <v>1781</v>
      </c>
      <c r="Y190" s="18" t="s">
        <v>1817</v>
      </c>
      <c r="Z190" s="18" t="s">
        <v>1858</v>
      </c>
      <c r="AA190" s="18" t="s">
        <v>1894</v>
      </c>
      <c r="AB190" s="18" t="s">
        <v>1930</v>
      </c>
      <c r="AC190" s="18" t="s">
        <v>1971</v>
      </c>
      <c r="AD190" s="18" t="s">
        <v>2007</v>
      </c>
    </row>
    <row r="191" spans="2:30" ht="15" hidden="1" customHeight="1">
      <c r="B191" s="50" t="s">
        <v>2089</v>
      </c>
      <c r="C191" s="72">
        <v>20</v>
      </c>
      <c r="D191" s="18" t="s">
        <v>277</v>
      </c>
      <c r="E191" s="18" t="s">
        <v>318</v>
      </c>
      <c r="F191" s="18" t="s">
        <v>354</v>
      </c>
      <c r="G191" s="18" t="s">
        <v>390</v>
      </c>
      <c r="H191" s="18" t="s">
        <v>431</v>
      </c>
      <c r="I191" s="18" t="s">
        <v>467</v>
      </c>
      <c r="J191" s="18" t="s">
        <v>503</v>
      </c>
      <c r="K191" s="18" t="s">
        <v>794</v>
      </c>
      <c r="L191" s="18" t="s">
        <v>830</v>
      </c>
      <c r="M191" s="18" t="s">
        <v>866</v>
      </c>
      <c r="N191" s="18" t="s">
        <v>907</v>
      </c>
      <c r="O191" s="18" t="s">
        <v>943</v>
      </c>
      <c r="P191" s="18" t="s">
        <v>979</v>
      </c>
      <c r="Q191" s="18" t="s">
        <v>1270</v>
      </c>
      <c r="R191" s="18" t="s">
        <v>1306</v>
      </c>
      <c r="S191" s="18" t="s">
        <v>1342</v>
      </c>
      <c r="T191" s="18" t="s">
        <v>1383</v>
      </c>
      <c r="U191" s="18" t="s">
        <v>1419</v>
      </c>
      <c r="V191" s="18" t="s">
        <v>1455</v>
      </c>
      <c r="W191" s="18" t="s">
        <v>1496</v>
      </c>
      <c r="X191" s="18" t="s">
        <v>1782</v>
      </c>
      <c r="Y191" s="18" t="s">
        <v>1818</v>
      </c>
      <c r="Z191" s="18" t="s">
        <v>1859</v>
      </c>
      <c r="AA191" s="18" t="s">
        <v>1895</v>
      </c>
      <c r="AB191" s="18" t="s">
        <v>1931</v>
      </c>
      <c r="AC191" s="18" t="s">
        <v>1972</v>
      </c>
      <c r="AD191" s="18" t="s">
        <v>2008</v>
      </c>
    </row>
    <row r="192" spans="2:30" ht="15" hidden="1" customHeight="1">
      <c r="B192" s="50" t="s">
        <v>2090</v>
      </c>
      <c r="C192" s="72">
        <v>21</v>
      </c>
      <c r="D192" s="18" t="s">
        <v>278</v>
      </c>
      <c r="E192" s="18" t="s">
        <v>319</v>
      </c>
      <c r="F192" s="18" t="s">
        <v>355</v>
      </c>
      <c r="G192" s="18" t="s">
        <v>391</v>
      </c>
      <c r="H192" s="18" t="s">
        <v>432</v>
      </c>
      <c r="I192" s="18" t="s">
        <v>468</v>
      </c>
      <c r="J192" s="18" t="s">
        <v>504</v>
      </c>
      <c r="K192" s="18" t="s">
        <v>795</v>
      </c>
      <c r="L192" s="18" t="s">
        <v>831</v>
      </c>
      <c r="M192" s="18" t="s">
        <v>867</v>
      </c>
      <c r="N192" s="18" t="s">
        <v>908</v>
      </c>
      <c r="O192" s="18" t="s">
        <v>944</v>
      </c>
      <c r="P192" s="18" t="s">
        <v>980</v>
      </c>
      <c r="Q192" s="18" t="s">
        <v>1271</v>
      </c>
      <c r="R192" s="18" t="s">
        <v>1307</v>
      </c>
      <c r="S192" s="18" t="s">
        <v>1343</v>
      </c>
      <c r="T192" s="18" t="s">
        <v>1384</v>
      </c>
      <c r="U192" s="18" t="s">
        <v>1420</v>
      </c>
      <c r="V192" s="18" t="s">
        <v>1456</v>
      </c>
      <c r="W192" s="18" t="s">
        <v>1497</v>
      </c>
      <c r="X192" s="18" t="s">
        <v>1783</v>
      </c>
      <c r="Y192" s="18" t="s">
        <v>1819</v>
      </c>
      <c r="Z192" s="18" t="s">
        <v>1860</v>
      </c>
      <c r="AA192" s="18" t="s">
        <v>1896</v>
      </c>
      <c r="AB192" s="18" t="s">
        <v>1932</v>
      </c>
      <c r="AC192" s="18" t="s">
        <v>1973</v>
      </c>
      <c r="AD192" s="18" t="s">
        <v>2009</v>
      </c>
    </row>
    <row r="193" spans="2:30" ht="15" hidden="1" customHeight="1">
      <c r="B193" s="50"/>
      <c r="C193" s="72">
        <v>22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</row>
    <row r="194" spans="2:30" ht="15" hidden="1" customHeight="1">
      <c r="B194" s="75" t="s">
        <v>2093</v>
      </c>
      <c r="C194" s="72">
        <v>23</v>
      </c>
      <c r="D194" s="18" t="s">
        <v>263</v>
      </c>
      <c r="E194" s="18" t="s">
        <v>304</v>
      </c>
      <c r="F194" s="18" t="s">
        <v>340</v>
      </c>
      <c r="G194" s="18" t="s">
        <v>376</v>
      </c>
      <c r="H194" s="18" t="s">
        <v>417</v>
      </c>
      <c r="I194" s="18" t="s">
        <v>453</v>
      </c>
      <c r="J194" s="18" t="s">
        <v>489</v>
      </c>
      <c r="K194" s="18" t="s">
        <v>780</v>
      </c>
      <c r="L194" s="18" t="s">
        <v>816</v>
      </c>
      <c r="M194" s="18" t="s">
        <v>852</v>
      </c>
      <c r="N194" s="18" t="s">
        <v>893</v>
      </c>
      <c r="O194" s="18" t="s">
        <v>929</v>
      </c>
      <c r="P194" s="18" t="s">
        <v>965</v>
      </c>
      <c r="Q194" s="18" t="s">
        <v>1006</v>
      </c>
      <c r="R194" s="18" t="s">
        <v>1292</v>
      </c>
      <c r="S194" s="18" t="s">
        <v>1328</v>
      </c>
      <c r="T194" s="18" t="s">
        <v>1369</v>
      </c>
      <c r="U194" s="18" t="s">
        <v>1405</v>
      </c>
      <c r="V194" s="18" t="s">
        <v>1441</v>
      </c>
      <c r="W194" s="18" t="s">
        <v>1482</v>
      </c>
      <c r="X194" s="18" t="s">
        <v>1768</v>
      </c>
      <c r="Y194" s="18" t="s">
        <v>1804</v>
      </c>
      <c r="Z194" s="18" t="s">
        <v>1845</v>
      </c>
      <c r="AA194" s="18" t="s">
        <v>1881</v>
      </c>
      <c r="AB194" s="18" t="s">
        <v>1917</v>
      </c>
      <c r="AC194" s="18" t="s">
        <v>1958</v>
      </c>
      <c r="AD194" s="18" t="s">
        <v>1994</v>
      </c>
    </row>
    <row r="195" spans="2:30" ht="15" hidden="1" customHeight="1">
      <c r="B195" s="50" t="s">
        <v>2088</v>
      </c>
      <c r="C195" s="72">
        <v>24</v>
      </c>
      <c r="D195" s="18" t="s">
        <v>279</v>
      </c>
      <c r="E195" s="18" t="s">
        <v>320</v>
      </c>
      <c r="F195" s="18" t="s">
        <v>356</v>
      </c>
      <c r="G195" s="18" t="s">
        <v>392</v>
      </c>
      <c r="H195" s="18" t="s">
        <v>433</v>
      </c>
      <c r="I195" s="18" t="s">
        <v>469</v>
      </c>
      <c r="J195" s="18" t="s">
        <v>505</v>
      </c>
      <c r="K195" s="18" t="s">
        <v>796</v>
      </c>
      <c r="L195" s="18" t="s">
        <v>832</v>
      </c>
      <c r="M195" s="18" t="s">
        <v>868</v>
      </c>
      <c r="N195" s="18" t="s">
        <v>909</v>
      </c>
      <c r="O195" s="18" t="s">
        <v>945</v>
      </c>
      <c r="P195" s="18" t="s">
        <v>981</v>
      </c>
      <c r="Q195" s="18" t="s">
        <v>1272</v>
      </c>
      <c r="R195" s="18" t="s">
        <v>1308</v>
      </c>
      <c r="S195" s="18" t="s">
        <v>1344</v>
      </c>
      <c r="T195" s="18" t="s">
        <v>1385</v>
      </c>
      <c r="U195" s="18" t="s">
        <v>1421</v>
      </c>
      <c r="V195" s="18" t="s">
        <v>1457</v>
      </c>
      <c r="W195" s="18" t="s">
        <v>1498</v>
      </c>
      <c r="X195" s="18" t="s">
        <v>1784</v>
      </c>
      <c r="Y195" s="18" t="s">
        <v>1820</v>
      </c>
      <c r="Z195" s="18" t="s">
        <v>1861</v>
      </c>
      <c r="AA195" s="18" t="s">
        <v>1897</v>
      </c>
      <c r="AB195" s="18" t="s">
        <v>1933</v>
      </c>
      <c r="AC195" s="18" t="s">
        <v>1974</v>
      </c>
      <c r="AD195" s="18" t="s">
        <v>2010</v>
      </c>
    </row>
    <row r="196" spans="2:30" ht="15" hidden="1" customHeight="1">
      <c r="B196" s="50" t="s">
        <v>2089</v>
      </c>
      <c r="C196" s="72">
        <v>25</v>
      </c>
      <c r="D196" s="18" t="s">
        <v>280</v>
      </c>
      <c r="E196" s="18" t="s">
        <v>321</v>
      </c>
      <c r="F196" s="18" t="s">
        <v>357</v>
      </c>
      <c r="G196" s="18" t="s">
        <v>393</v>
      </c>
      <c r="H196" s="18" t="s">
        <v>434</v>
      </c>
      <c r="I196" s="18" t="s">
        <v>470</v>
      </c>
      <c r="J196" s="18" t="s">
        <v>506</v>
      </c>
      <c r="K196" s="18" t="s">
        <v>797</v>
      </c>
      <c r="L196" s="18" t="s">
        <v>833</v>
      </c>
      <c r="M196" s="18" t="s">
        <v>869</v>
      </c>
      <c r="N196" s="18" t="s">
        <v>910</v>
      </c>
      <c r="O196" s="18" t="s">
        <v>946</v>
      </c>
      <c r="P196" s="18" t="s">
        <v>982</v>
      </c>
      <c r="Q196" s="18" t="s">
        <v>1273</v>
      </c>
      <c r="R196" s="18" t="s">
        <v>1309</v>
      </c>
      <c r="S196" s="18" t="s">
        <v>1345</v>
      </c>
      <c r="T196" s="18" t="s">
        <v>1386</v>
      </c>
      <c r="U196" s="18" t="s">
        <v>1422</v>
      </c>
      <c r="V196" s="18" t="s">
        <v>1458</v>
      </c>
      <c r="W196" s="18" t="s">
        <v>1499</v>
      </c>
      <c r="X196" s="18" t="s">
        <v>1785</v>
      </c>
      <c r="Y196" s="18" t="s">
        <v>1821</v>
      </c>
      <c r="Z196" s="18" t="s">
        <v>1862</v>
      </c>
      <c r="AA196" s="18" t="s">
        <v>1898</v>
      </c>
      <c r="AB196" s="18" t="s">
        <v>1934</v>
      </c>
      <c r="AC196" s="18" t="s">
        <v>1975</v>
      </c>
      <c r="AD196" s="18" t="s">
        <v>2011</v>
      </c>
    </row>
    <row r="197" spans="2:30" ht="15" hidden="1" customHeight="1">
      <c r="B197" s="50" t="s">
        <v>2090</v>
      </c>
      <c r="C197" s="72">
        <v>26</v>
      </c>
      <c r="D197" s="18" t="s">
        <v>281</v>
      </c>
      <c r="E197" s="18" t="s">
        <v>322</v>
      </c>
      <c r="F197" s="18" t="s">
        <v>358</v>
      </c>
      <c r="G197" s="18" t="s">
        <v>394</v>
      </c>
      <c r="H197" s="18" t="s">
        <v>435</v>
      </c>
      <c r="I197" s="18" t="s">
        <v>471</v>
      </c>
      <c r="J197" s="18" t="s">
        <v>507</v>
      </c>
      <c r="K197" s="18" t="s">
        <v>798</v>
      </c>
      <c r="L197" s="18" t="s">
        <v>834</v>
      </c>
      <c r="M197" s="18" t="s">
        <v>870</v>
      </c>
      <c r="N197" s="18" t="s">
        <v>911</v>
      </c>
      <c r="O197" s="18" t="s">
        <v>947</v>
      </c>
      <c r="P197" s="18" t="s">
        <v>983</v>
      </c>
      <c r="Q197" s="18" t="s">
        <v>1274</v>
      </c>
      <c r="R197" s="18" t="s">
        <v>1310</v>
      </c>
      <c r="S197" s="18" t="s">
        <v>1346</v>
      </c>
      <c r="T197" s="18" t="s">
        <v>1387</v>
      </c>
      <c r="U197" s="18" t="s">
        <v>1423</v>
      </c>
      <c r="V197" s="18" t="s">
        <v>1459</v>
      </c>
      <c r="W197" s="18" t="s">
        <v>1500</v>
      </c>
      <c r="X197" s="18" t="s">
        <v>1786</v>
      </c>
      <c r="Y197" s="18" t="s">
        <v>1822</v>
      </c>
      <c r="Z197" s="18" t="s">
        <v>1863</v>
      </c>
      <c r="AA197" s="18" t="s">
        <v>1899</v>
      </c>
      <c r="AB197" s="18" t="s">
        <v>1935</v>
      </c>
      <c r="AC197" s="18" t="s">
        <v>1976</v>
      </c>
      <c r="AD197" s="18" t="s">
        <v>2012</v>
      </c>
    </row>
    <row r="198" spans="2:30" ht="15" hidden="1" customHeight="1">
      <c r="B198" s="50"/>
      <c r="C198" s="72">
        <v>27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</row>
    <row r="199" spans="2:30" ht="15" hidden="1" customHeight="1">
      <c r="B199" s="42" t="s">
        <v>2094</v>
      </c>
      <c r="C199" s="72">
        <v>28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</row>
    <row r="200" spans="2:30" ht="15" hidden="1" customHeight="1">
      <c r="B200" s="60"/>
      <c r="C200" s="72">
        <v>29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</row>
    <row r="201" spans="2:30" ht="15" hidden="1" customHeight="1">
      <c r="B201" s="61" t="s">
        <v>2137</v>
      </c>
      <c r="C201" s="72">
        <v>30</v>
      </c>
      <c r="D201" s="18" t="s">
        <v>282</v>
      </c>
      <c r="E201" s="18" t="s">
        <v>323</v>
      </c>
      <c r="F201" s="18" t="s">
        <v>359</v>
      </c>
      <c r="G201" s="18" t="s">
        <v>395</v>
      </c>
      <c r="H201" s="18" t="s">
        <v>436</v>
      </c>
      <c r="I201" s="18" t="s">
        <v>472</v>
      </c>
      <c r="J201" s="18" t="s">
        <v>508</v>
      </c>
      <c r="K201" s="18" t="s">
        <v>799</v>
      </c>
      <c r="L201" s="18" t="s">
        <v>835</v>
      </c>
      <c r="M201" s="18" t="s">
        <v>871</v>
      </c>
      <c r="N201" s="18" t="s">
        <v>912</v>
      </c>
      <c r="O201" s="18" t="s">
        <v>948</v>
      </c>
      <c r="P201" s="18" t="s">
        <v>984</v>
      </c>
      <c r="Q201" s="18" t="s">
        <v>1275</v>
      </c>
      <c r="R201" s="18" t="s">
        <v>1311</v>
      </c>
      <c r="S201" s="18" t="s">
        <v>1347</v>
      </c>
      <c r="T201" s="18" t="s">
        <v>1388</v>
      </c>
      <c r="U201" s="18" t="s">
        <v>1424</v>
      </c>
      <c r="V201" s="18" t="s">
        <v>1460</v>
      </c>
      <c r="W201" s="18" t="s">
        <v>1501</v>
      </c>
      <c r="X201" s="18" t="s">
        <v>1787</v>
      </c>
      <c r="Y201" s="18" t="s">
        <v>1823</v>
      </c>
      <c r="Z201" s="18" t="s">
        <v>1864</v>
      </c>
      <c r="AA201" s="18" t="s">
        <v>1900</v>
      </c>
      <c r="AB201" s="18" t="s">
        <v>1936</v>
      </c>
      <c r="AC201" s="18" t="s">
        <v>1977</v>
      </c>
      <c r="AD201" s="18" t="s">
        <v>2030</v>
      </c>
    </row>
    <row r="202" spans="2:30" ht="15" hidden="1" customHeight="1">
      <c r="B202" s="50" t="s">
        <v>2096</v>
      </c>
      <c r="C202" s="72">
        <v>31</v>
      </c>
      <c r="D202" s="18" t="s">
        <v>283</v>
      </c>
      <c r="E202" s="18" t="s">
        <v>324</v>
      </c>
      <c r="F202" s="18" t="s">
        <v>360</v>
      </c>
      <c r="G202" s="18" t="s">
        <v>396</v>
      </c>
      <c r="H202" s="18" t="s">
        <v>437</v>
      </c>
      <c r="I202" s="18" t="s">
        <v>473</v>
      </c>
      <c r="J202" s="18" t="s">
        <v>509</v>
      </c>
      <c r="K202" s="18" t="s">
        <v>800</v>
      </c>
      <c r="L202" s="18" t="s">
        <v>836</v>
      </c>
      <c r="M202" s="18" t="s">
        <v>872</v>
      </c>
      <c r="N202" s="18" t="s">
        <v>913</v>
      </c>
      <c r="O202" s="18" t="s">
        <v>949</v>
      </c>
      <c r="P202" s="18" t="s">
        <v>985</v>
      </c>
      <c r="Q202" s="18" t="s">
        <v>1276</v>
      </c>
      <c r="R202" s="18" t="s">
        <v>1312</v>
      </c>
      <c r="S202" s="18" t="s">
        <v>1348</v>
      </c>
      <c r="T202" s="18" t="s">
        <v>1389</v>
      </c>
      <c r="U202" s="18" t="s">
        <v>1425</v>
      </c>
      <c r="V202" s="18" t="s">
        <v>1461</v>
      </c>
      <c r="W202" s="18" t="s">
        <v>1502</v>
      </c>
      <c r="X202" s="18" t="s">
        <v>1788</v>
      </c>
      <c r="Y202" s="18" t="s">
        <v>1824</v>
      </c>
      <c r="Z202" s="18" t="s">
        <v>1865</v>
      </c>
      <c r="AA202" s="18" t="s">
        <v>1901</v>
      </c>
      <c r="AB202" s="18" t="s">
        <v>1937</v>
      </c>
      <c r="AC202" s="18" t="s">
        <v>1978</v>
      </c>
      <c r="AD202" s="18" t="s">
        <v>2031</v>
      </c>
    </row>
    <row r="203" spans="2:30" ht="15" hidden="1" customHeight="1">
      <c r="B203" s="50" t="s">
        <v>2097</v>
      </c>
      <c r="C203" s="72">
        <v>32</v>
      </c>
      <c r="D203" s="18" t="s">
        <v>284</v>
      </c>
      <c r="E203" s="18" t="s">
        <v>325</v>
      </c>
      <c r="F203" s="18" t="s">
        <v>361</v>
      </c>
      <c r="G203" s="18" t="s">
        <v>397</v>
      </c>
      <c r="H203" s="18" t="s">
        <v>438</v>
      </c>
      <c r="I203" s="18" t="s">
        <v>474</v>
      </c>
      <c r="J203" s="18" t="s">
        <v>510</v>
      </c>
      <c r="K203" s="18" t="s">
        <v>801</v>
      </c>
      <c r="L203" s="18" t="s">
        <v>837</v>
      </c>
      <c r="M203" s="18" t="s">
        <v>873</v>
      </c>
      <c r="N203" s="18" t="s">
        <v>914</v>
      </c>
      <c r="O203" s="18" t="s">
        <v>950</v>
      </c>
      <c r="P203" s="18" t="s">
        <v>986</v>
      </c>
      <c r="Q203" s="18" t="s">
        <v>1277</v>
      </c>
      <c r="R203" s="18" t="s">
        <v>1313</v>
      </c>
      <c r="S203" s="18" t="s">
        <v>1349</v>
      </c>
      <c r="T203" s="18" t="s">
        <v>1390</v>
      </c>
      <c r="U203" s="18" t="s">
        <v>1426</v>
      </c>
      <c r="V203" s="18" t="s">
        <v>1462</v>
      </c>
      <c r="W203" s="18" t="s">
        <v>1503</v>
      </c>
      <c r="X203" s="18" t="s">
        <v>1789</v>
      </c>
      <c r="Y203" s="18" t="s">
        <v>1825</v>
      </c>
      <c r="Z203" s="18" t="s">
        <v>1866</v>
      </c>
      <c r="AA203" s="18" t="s">
        <v>1902</v>
      </c>
      <c r="AB203" s="18" t="s">
        <v>1938</v>
      </c>
      <c r="AC203" s="18" t="s">
        <v>1979</v>
      </c>
      <c r="AD203" s="18" t="s">
        <v>2032</v>
      </c>
    </row>
    <row r="204" spans="2:30" ht="15" hidden="1" customHeight="1">
      <c r="B204" s="50" t="s">
        <v>2098</v>
      </c>
      <c r="C204" s="72">
        <v>33</v>
      </c>
      <c r="D204" s="18" t="s">
        <v>285</v>
      </c>
      <c r="E204" s="18" t="s">
        <v>326</v>
      </c>
      <c r="F204" s="18" t="s">
        <v>362</v>
      </c>
      <c r="G204" s="18" t="s">
        <v>398</v>
      </c>
      <c r="H204" s="18" t="s">
        <v>439</v>
      </c>
      <c r="I204" s="18" t="s">
        <v>475</v>
      </c>
      <c r="J204" s="18" t="s">
        <v>511</v>
      </c>
      <c r="K204" s="18" t="s">
        <v>802</v>
      </c>
      <c r="L204" s="18" t="s">
        <v>838</v>
      </c>
      <c r="M204" s="18" t="s">
        <v>874</v>
      </c>
      <c r="N204" s="18" t="s">
        <v>915</v>
      </c>
      <c r="O204" s="18" t="s">
        <v>951</v>
      </c>
      <c r="P204" s="18" t="s">
        <v>987</v>
      </c>
      <c r="Q204" s="18" t="s">
        <v>1278</v>
      </c>
      <c r="R204" s="18" t="s">
        <v>1314</v>
      </c>
      <c r="S204" s="18" t="s">
        <v>1350</v>
      </c>
      <c r="T204" s="18" t="s">
        <v>1391</v>
      </c>
      <c r="U204" s="18" t="s">
        <v>1427</v>
      </c>
      <c r="V204" s="18" t="s">
        <v>1463</v>
      </c>
      <c r="W204" s="18" t="s">
        <v>1504</v>
      </c>
      <c r="X204" s="18" t="s">
        <v>1790</v>
      </c>
      <c r="Y204" s="18" t="s">
        <v>1826</v>
      </c>
      <c r="Z204" s="18" t="s">
        <v>1867</v>
      </c>
      <c r="AA204" s="18" t="s">
        <v>1903</v>
      </c>
      <c r="AB204" s="18" t="s">
        <v>1939</v>
      </c>
      <c r="AC204" s="18" t="s">
        <v>1980</v>
      </c>
      <c r="AD204" s="18" t="s">
        <v>2033</v>
      </c>
    </row>
    <row r="205" spans="2:30" ht="15" hidden="1" customHeight="1">
      <c r="B205" s="50"/>
      <c r="C205" s="72">
        <v>34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</row>
    <row r="206" spans="2:30" ht="15" hidden="1" customHeight="1">
      <c r="B206" s="50" t="s">
        <v>2099</v>
      </c>
      <c r="C206" s="72">
        <v>35</v>
      </c>
      <c r="D206" s="18" t="s">
        <v>286</v>
      </c>
      <c r="E206" s="18" t="s">
        <v>327</v>
      </c>
      <c r="F206" s="18" t="s">
        <v>363</v>
      </c>
      <c r="G206" s="18" t="s">
        <v>399</v>
      </c>
      <c r="H206" s="18" t="s">
        <v>440</v>
      </c>
      <c r="I206" s="18" t="s">
        <v>476</v>
      </c>
      <c r="J206" s="18" t="s">
        <v>512</v>
      </c>
      <c r="K206" s="18" t="s">
        <v>803</v>
      </c>
      <c r="L206" s="18" t="s">
        <v>839</v>
      </c>
      <c r="M206" s="18" t="s">
        <v>875</v>
      </c>
      <c r="N206" s="18" t="s">
        <v>916</v>
      </c>
      <c r="O206" s="18" t="s">
        <v>952</v>
      </c>
      <c r="P206" s="18" t="s">
        <v>988</v>
      </c>
      <c r="Q206" s="18" t="s">
        <v>1279</v>
      </c>
      <c r="R206" s="18" t="s">
        <v>1315</v>
      </c>
      <c r="S206" s="18" t="s">
        <v>1351</v>
      </c>
      <c r="T206" s="18" t="s">
        <v>1392</v>
      </c>
      <c r="U206" s="18" t="s">
        <v>1428</v>
      </c>
      <c r="V206" s="18" t="s">
        <v>1464</v>
      </c>
      <c r="W206" s="18" t="s">
        <v>1505</v>
      </c>
      <c r="X206" s="18" t="s">
        <v>1791</v>
      </c>
      <c r="Y206" s="18" t="s">
        <v>1827</v>
      </c>
      <c r="Z206" s="18" t="s">
        <v>1868</v>
      </c>
      <c r="AA206" s="18" t="s">
        <v>1904</v>
      </c>
      <c r="AB206" s="18" t="s">
        <v>1940</v>
      </c>
      <c r="AC206" s="18" t="s">
        <v>1981</v>
      </c>
      <c r="AD206" s="18" t="s">
        <v>2034</v>
      </c>
    </row>
    <row r="207" spans="2:30" ht="15" hidden="1" customHeight="1">
      <c r="B207" s="63" t="s">
        <v>2100</v>
      </c>
      <c r="C207" s="72">
        <v>36</v>
      </c>
      <c r="D207" s="18" t="s">
        <v>287</v>
      </c>
      <c r="E207" s="18" t="s">
        <v>328</v>
      </c>
      <c r="F207" s="18" t="s">
        <v>364</v>
      </c>
      <c r="G207" s="18" t="s">
        <v>400</v>
      </c>
      <c r="H207" s="18" t="s">
        <v>441</v>
      </c>
      <c r="I207" s="18" t="s">
        <v>477</v>
      </c>
      <c r="J207" s="18" t="s">
        <v>763</v>
      </c>
      <c r="K207" s="18" t="s">
        <v>804</v>
      </c>
      <c r="L207" s="18" t="s">
        <v>840</v>
      </c>
      <c r="M207" s="18" t="s">
        <v>876</v>
      </c>
      <c r="N207" s="18" t="s">
        <v>917</v>
      </c>
      <c r="O207" s="18" t="s">
        <v>953</v>
      </c>
      <c r="P207" s="18" t="s">
        <v>989</v>
      </c>
      <c r="Q207" s="18" t="s">
        <v>1280</v>
      </c>
      <c r="R207" s="18" t="s">
        <v>1316</v>
      </c>
      <c r="S207" s="18" t="s">
        <v>1352</v>
      </c>
      <c r="T207" s="18" t="s">
        <v>1393</v>
      </c>
      <c r="U207" s="18" t="s">
        <v>1429</v>
      </c>
      <c r="V207" s="18" t="s">
        <v>1465</v>
      </c>
      <c r="W207" s="18" t="s">
        <v>1506</v>
      </c>
      <c r="X207" s="18" t="s">
        <v>1792</v>
      </c>
      <c r="Y207" s="18" t="s">
        <v>1828</v>
      </c>
      <c r="Z207" s="18" t="s">
        <v>1869</v>
      </c>
      <c r="AA207" s="18" t="s">
        <v>1905</v>
      </c>
      <c r="AB207" s="18" t="s">
        <v>1941</v>
      </c>
      <c r="AC207" s="18" t="s">
        <v>1982</v>
      </c>
      <c r="AD207" s="18" t="s">
        <v>2035</v>
      </c>
    </row>
    <row r="208" spans="2:30" ht="15" hidden="1" customHeight="1">
      <c r="B208" s="63" t="s">
        <v>2101</v>
      </c>
      <c r="C208" s="72">
        <v>37</v>
      </c>
      <c r="D208" s="18" t="s">
        <v>288</v>
      </c>
      <c r="E208" s="18" t="s">
        <v>329</v>
      </c>
      <c r="F208" s="18" t="s">
        <v>365</v>
      </c>
      <c r="G208" s="18" t="s">
        <v>401</v>
      </c>
      <c r="H208" s="18" t="s">
        <v>442</v>
      </c>
      <c r="I208" s="18" t="s">
        <v>478</v>
      </c>
      <c r="J208" s="18" t="s">
        <v>764</v>
      </c>
      <c r="K208" s="18" t="s">
        <v>805</v>
      </c>
      <c r="L208" s="18" t="s">
        <v>841</v>
      </c>
      <c r="M208" s="18" t="s">
        <v>877</v>
      </c>
      <c r="N208" s="18" t="s">
        <v>918</v>
      </c>
      <c r="O208" s="18" t="s">
        <v>954</v>
      </c>
      <c r="P208" s="18" t="s">
        <v>990</v>
      </c>
      <c r="Q208" s="18" t="s">
        <v>1281</v>
      </c>
      <c r="R208" s="18" t="s">
        <v>1317</v>
      </c>
      <c r="S208" s="18" t="s">
        <v>1353</v>
      </c>
      <c r="T208" s="18" t="s">
        <v>1394</v>
      </c>
      <c r="U208" s="18" t="s">
        <v>1430</v>
      </c>
      <c r="V208" s="18" t="s">
        <v>1466</v>
      </c>
      <c r="W208" s="18" t="s">
        <v>1507</v>
      </c>
      <c r="X208" s="18" t="s">
        <v>1793</v>
      </c>
      <c r="Y208" s="18" t="s">
        <v>1829</v>
      </c>
      <c r="Z208" s="18" t="s">
        <v>1870</v>
      </c>
      <c r="AA208" s="18" t="s">
        <v>1906</v>
      </c>
      <c r="AB208" s="18" t="s">
        <v>1942</v>
      </c>
      <c r="AC208" s="18" t="s">
        <v>1983</v>
      </c>
      <c r="AD208" s="18" t="s">
        <v>2036</v>
      </c>
    </row>
    <row r="209" spans="2:30" ht="15" hidden="1" customHeight="1">
      <c r="B209" s="63" t="s">
        <v>2102</v>
      </c>
      <c r="C209" s="72">
        <v>38</v>
      </c>
      <c r="D209" s="18" t="s">
        <v>289</v>
      </c>
      <c r="E209" s="18" t="s">
        <v>330</v>
      </c>
      <c r="F209" s="18" t="s">
        <v>366</v>
      </c>
      <c r="G209" s="18" t="s">
        <v>402</v>
      </c>
      <c r="H209" s="18" t="s">
        <v>443</v>
      </c>
      <c r="I209" s="18" t="s">
        <v>479</v>
      </c>
      <c r="J209" s="18" t="s">
        <v>765</v>
      </c>
      <c r="K209" s="18" t="s">
        <v>806</v>
      </c>
      <c r="L209" s="18" t="s">
        <v>842</v>
      </c>
      <c r="M209" s="18" t="s">
        <v>878</v>
      </c>
      <c r="N209" s="18" t="s">
        <v>919</v>
      </c>
      <c r="O209" s="18" t="s">
        <v>955</v>
      </c>
      <c r="P209" s="18" t="s">
        <v>991</v>
      </c>
      <c r="Q209" s="18" t="s">
        <v>1282</v>
      </c>
      <c r="R209" s="18" t="s">
        <v>1318</v>
      </c>
      <c r="S209" s="18" t="s">
        <v>1354</v>
      </c>
      <c r="T209" s="18" t="s">
        <v>1395</v>
      </c>
      <c r="U209" s="18" t="s">
        <v>1431</v>
      </c>
      <c r="V209" s="18" t="s">
        <v>1467</v>
      </c>
      <c r="W209" s="18" t="s">
        <v>1508</v>
      </c>
      <c r="X209" s="18" t="s">
        <v>1794</v>
      </c>
      <c r="Y209" s="18" t="s">
        <v>1830</v>
      </c>
      <c r="Z209" s="18" t="s">
        <v>1871</v>
      </c>
      <c r="AA209" s="18" t="s">
        <v>1907</v>
      </c>
      <c r="AB209" s="18" t="s">
        <v>1943</v>
      </c>
      <c r="AC209" s="18" t="s">
        <v>1984</v>
      </c>
      <c r="AD209" s="18" t="s">
        <v>2037</v>
      </c>
    </row>
    <row r="210" spans="2:30" ht="15" hidden="1" customHeight="1">
      <c r="B210" s="50"/>
      <c r="C210" s="72">
        <v>39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</row>
    <row r="211" spans="2:30" ht="15" hidden="1" customHeight="1">
      <c r="B211" s="50" t="s">
        <v>2103</v>
      </c>
      <c r="C211" s="72">
        <v>40</v>
      </c>
      <c r="D211" s="18" t="s">
        <v>290</v>
      </c>
      <c r="E211" s="18" t="s">
        <v>331</v>
      </c>
      <c r="F211" s="18" t="s">
        <v>367</v>
      </c>
      <c r="G211" s="18" t="s">
        <v>403</v>
      </c>
      <c r="H211" s="18" t="s">
        <v>444</v>
      </c>
      <c r="I211" s="18" t="s">
        <v>480</v>
      </c>
      <c r="J211" s="18" t="s">
        <v>766</v>
      </c>
      <c r="K211" s="18" t="s">
        <v>807</v>
      </c>
      <c r="L211" s="18" t="s">
        <v>843</v>
      </c>
      <c r="M211" s="18" t="s">
        <v>879</v>
      </c>
      <c r="N211" s="18" t="s">
        <v>920</v>
      </c>
      <c r="O211" s="18" t="s">
        <v>956</v>
      </c>
      <c r="P211" s="18" t="s">
        <v>992</v>
      </c>
      <c r="Q211" s="18" t="s">
        <v>1283</v>
      </c>
      <c r="R211" s="18" t="s">
        <v>1319</v>
      </c>
      <c r="S211" s="18" t="s">
        <v>1355</v>
      </c>
      <c r="T211" s="18" t="s">
        <v>1396</v>
      </c>
      <c r="U211" s="18" t="s">
        <v>1432</v>
      </c>
      <c r="V211" s="18" t="s">
        <v>1468</v>
      </c>
      <c r="W211" s="18" t="s">
        <v>1509</v>
      </c>
      <c r="X211" s="18" t="s">
        <v>1795</v>
      </c>
      <c r="Y211" s="18" t="s">
        <v>1831</v>
      </c>
      <c r="Z211" s="18" t="s">
        <v>1872</v>
      </c>
      <c r="AA211" s="18" t="s">
        <v>1908</v>
      </c>
      <c r="AB211" s="18" t="s">
        <v>1944</v>
      </c>
      <c r="AC211" s="18" t="s">
        <v>1985</v>
      </c>
      <c r="AD211" s="18" t="s">
        <v>2038</v>
      </c>
    </row>
    <row r="212" spans="2:30" ht="15" hidden="1" customHeight="1">
      <c r="B212" s="63" t="s">
        <v>2104</v>
      </c>
      <c r="C212" s="72">
        <v>41</v>
      </c>
      <c r="D212" s="18" t="s">
        <v>291</v>
      </c>
      <c r="E212" s="18" t="s">
        <v>332</v>
      </c>
      <c r="F212" s="18" t="s">
        <v>368</v>
      </c>
      <c r="G212" s="18" t="s">
        <v>404</v>
      </c>
      <c r="H212" s="18" t="s">
        <v>445</v>
      </c>
      <c r="I212" s="18" t="s">
        <v>481</v>
      </c>
      <c r="J212" s="18" t="s">
        <v>767</v>
      </c>
      <c r="K212" s="18" t="s">
        <v>808</v>
      </c>
      <c r="L212" s="18" t="s">
        <v>844</v>
      </c>
      <c r="M212" s="18" t="s">
        <v>880</v>
      </c>
      <c r="N212" s="18" t="s">
        <v>921</v>
      </c>
      <c r="O212" s="18" t="s">
        <v>957</v>
      </c>
      <c r="P212" s="18" t="s">
        <v>993</v>
      </c>
      <c r="Q212" s="18" t="s">
        <v>1284</v>
      </c>
      <c r="R212" s="18" t="s">
        <v>1320</v>
      </c>
      <c r="S212" s="18" t="s">
        <v>1356</v>
      </c>
      <c r="T212" s="18" t="s">
        <v>1397</v>
      </c>
      <c r="U212" s="18" t="s">
        <v>1433</v>
      </c>
      <c r="V212" s="18" t="s">
        <v>1469</v>
      </c>
      <c r="W212" s="18" t="s">
        <v>1510</v>
      </c>
      <c r="X212" s="18" t="s">
        <v>1796</v>
      </c>
      <c r="Y212" s="18" t="s">
        <v>1832</v>
      </c>
      <c r="Z212" s="18" t="s">
        <v>1873</v>
      </c>
      <c r="AA212" s="18" t="s">
        <v>1909</v>
      </c>
      <c r="AB212" s="18" t="s">
        <v>1945</v>
      </c>
      <c r="AC212" s="18" t="s">
        <v>1986</v>
      </c>
      <c r="AD212" s="18" t="s">
        <v>2039</v>
      </c>
    </row>
    <row r="213" spans="2:30" ht="15" hidden="1" customHeight="1">
      <c r="B213" s="63" t="s">
        <v>2105</v>
      </c>
      <c r="C213" s="72">
        <v>42</v>
      </c>
      <c r="D213" s="18" t="s">
        <v>292</v>
      </c>
      <c r="E213" s="18" t="s">
        <v>333</v>
      </c>
      <c r="F213" s="18" t="s">
        <v>369</v>
      </c>
      <c r="G213" s="18" t="s">
        <v>405</v>
      </c>
      <c r="H213" s="18" t="s">
        <v>446</v>
      </c>
      <c r="I213" s="18" t="s">
        <v>482</v>
      </c>
      <c r="J213" s="18" t="s">
        <v>768</v>
      </c>
      <c r="K213" s="18" t="s">
        <v>809</v>
      </c>
      <c r="L213" s="18" t="s">
        <v>845</v>
      </c>
      <c r="M213" s="18" t="s">
        <v>881</v>
      </c>
      <c r="N213" s="18" t="s">
        <v>922</v>
      </c>
      <c r="O213" s="18" t="s">
        <v>958</v>
      </c>
      <c r="P213" s="18" t="s">
        <v>994</v>
      </c>
      <c r="Q213" s="18" t="s">
        <v>1285</v>
      </c>
      <c r="R213" s="18" t="s">
        <v>1321</v>
      </c>
      <c r="S213" s="18" t="s">
        <v>1357</v>
      </c>
      <c r="T213" s="18" t="s">
        <v>1398</v>
      </c>
      <c r="U213" s="18" t="s">
        <v>1434</v>
      </c>
      <c r="V213" s="18" t="s">
        <v>1470</v>
      </c>
      <c r="W213" s="18" t="s">
        <v>1511</v>
      </c>
      <c r="X213" s="18" t="s">
        <v>1797</v>
      </c>
      <c r="Y213" s="18" t="s">
        <v>1833</v>
      </c>
      <c r="Z213" s="18" t="s">
        <v>1874</v>
      </c>
      <c r="AA213" s="18" t="s">
        <v>1910</v>
      </c>
      <c r="AB213" s="18" t="s">
        <v>1946</v>
      </c>
      <c r="AC213" s="18" t="s">
        <v>1987</v>
      </c>
      <c r="AD213" s="18" t="s">
        <v>2040</v>
      </c>
    </row>
    <row r="214" spans="2:30" ht="15" hidden="1" customHeight="1">
      <c r="B214" s="63" t="s">
        <v>2106</v>
      </c>
      <c r="C214" s="72">
        <v>43</v>
      </c>
      <c r="D214" s="18" t="s">
        <v>293</v>
      </c>
      <c r="E214" s="18" t="s">
        <v>334</v>
      </c>
      <c r="F214" s="18" t="s">
        <v>370</v>
      </c>
      <c r="G214" s="18" t="s">
        <v>406</v>
      </c>
      <c r="H214" s="18" t="s">
        <v>447</v>
      </c>
      <c r="I214" s="18" t="s">
        <v>483</v>
      </c>
      <c r="J214" s="18" t="s">
        <v>769</v>
      </c>
      <c r="K214" s="18" t="s">
        <v>810</v>
      </c>
      <c r="L214" s="18" t="s">
        <v>846</v>
      </c>
      <c r="M214" s="18" t="s">
        <v>882</v>
      </c>
      <c r="N214" s="18" t="s">
        <v>923</v>
      </c>
      <c r="O214" s="18" t="s">
        <v>959</v>
      </c>
      <c r="P214" s="18" t="s">
        <v>995</v>
      </c>
      <c r="Q214" s="18" t="s">
        <v>1286</v>
      </c>
      <c r="R214" s="18" t="s">
        <v>1322</v>
      </c>
      <c r="S214" s="18" t="s">
        <v>1358</v>
      </c>
      <c r="T214" s="18" t="s">
        <v>1399</v>
      </c>
      <c r="U214" s="18" t="s">
        <v>1435</v>
      </c>
      <c r="V214" s="18" t="s">
        <v>1471</v>
      </c>
      <c r="W214" s="18" t="s">
        <v>1512</v>
      </c>
      <c r="X214" s="18" t="s">
        <v>1798</v>
      </c>
      <c r="Y214" s="18" t="s">
        <v>1834</v>
      </c>
      <c r="Z214" s="18" t="s">
        <v>1875</v>
      </c>
      <c r="AA214" s="18" t="s">
        <v>1911</v>
      </c>
      <c r="AB214" s="18" t="s">
        <v>1947</v>
      </c>
      <c r="AC214" s="18" t="s">
        <v>1988</v>
      </c>
      <c r="AD214" s="18" t="s">
        <v>2041</v>
      </c>
    </row>
    <row r="215" spans="2:30" ht="15" hidden="1" customHeight="1">
      <c r="B215" s="52"/>
      <c r="C215" s="72">
        <v>44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</row>
    <row r="216" spans="2:30" ht="15" hidden="1" customHeight="1">
      <c r="B216" s="42" t="s">
        <v>2107</v>
      </c>
      <c r="C216" s="72">
        <v>45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</row>
    <row r="217" spans="2:30" ht="15" hidden="1" customHeight="1">
      <c r="B217" s="45"/>
      <c r="C217" s="72">
        <v>46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</row>
    <row r="218" spans="2:30" ht="15" hidden="1" customHeight="1">
      <c r="B218" s="64" t="s">
        <v>2108</v>
      </c>
      <c r="C218" s="72">
        <v>47</v>
      </c>
      <c r="D218" s="18" t="s">
        <v>294</v>
      </c>
      <c r="E218" s="18"/>
      <c r="F218" s="18"/>
      <c r="G218" s="18" t="s">
        <v>407</v>
      </c>
      <c r="H218" s="18"/>
      <c r="I218" s="18"/>
      <c r="J218" s="18" t="s">
        <v>770</v>
      </c>
      <c r="K218" s="18"/>
      <c r="L218" s="18"/>
      <c r="M218" s="18" t="s">
        <v>883</v>
      </c>
      <c r="N218" s="18"/>
      <c r="O218" s="18"/>
      <c r="P218" s="18" t="s">
        <v>996</v>
      </c>
      <c r="Q218" s="18"/>
      <c r="R218" s="18"/>
      <c r="S218" s="18" t="s">
        <v>1359</v>
      </c>
      <c r="T218" s="18"/>
      <c r="U218" s="18"/>
      <c r="V218" s="18" t="s">
        <v>1472</v>
      </c>
      <c r="W218" s="18"/>
      <c r="X218" s="18"/>
      <c r="Y218" s="18" t="s">
        <v>1835</v>
      </c>
      <c r="Z218" s="18"/>
      <c r="AA218" s="18"/>
      <c r="AB218" s="18" t="s">
        <v>1948</v>
      </c>
      <c r="AC218" s="18"/>
      <c r="AD218" s="18"/>
    </row>
    <row r="219" spans="2:30" ht="15" hidden="1" customHeight="1">
      <c r="B219" s="50" t="s">
        <v>2110</v>
      </c>
      <c r="C219" s="72">
        <v>48</v>
      </c>
      <c r="D219" s="18" t="s">
        <v>295</v>
      </c>
      <c r="E219" s="18"/>
      <c r="F219" s="18"/>
      <c r="G219" s="18" t="s">
        <v>408</v>
      </c>
      <c r="H219" s="18"/>
      <c r="I219" s="18"/>
      <c r="J219" s="18" t="s">
        <v>771</v>
      </c>
      <c r="K219" s="18"/>
      <c r="L219" s="18"/>
      <c r="M219" s="18" t="s">
        <v>884</v>
      </c>
      <c r="N219" s="18"/>
      <c r="O219" s="18"/>
      <c r="P219" s="18" t="s">
        <v>997</v>
      </c>
      <c r="Q219" s="18"/>
      <c r="R219" s="18"/>
      <c r="S219" s="18" t="s">
        <v>1360</v>
      </c>
      <c r="T219" s="18"/>
      <c r="U219" s="18"/>
      <c r="V219" s="18" t="s">
        <v>1473</v>
      </c>
      <c r="W219" s="18"/>
      <c r="X219" s="18"/>
      <c r="Y219" s="18" t="s">
        <v>1836</v>
      </c>
      <c r="Z219" s="18"/>
      <c r="AA219" s="18"/>
      <c r="AB219" s="18" t="s">
        <v>1949</v>
      </c>
      <c r="AC219" s="18"/>
      <c r="AD219" s="18"/>
    </row>
    <row r="220" spans="2:30" ht="15" hidden="1" customHeight="1">
      <c r="B220" s="50" t="s">
        <v>2111</v>
      </c>
      <c r="C220" s="72">
        <v>49</v>
      </c>
      <c r="D220" s="18" t="s">
        <v>296</v>
      </c>
      <c r="E220" s="18"/>
      <c r="F220" s="18"/>
      <c r="G220" s="18" t="s">
        <v>409</v>
      </c>
      <c r="H220" s="18"/>
      <c r="I220" s="18"/>
      <c r="J220" s="18" t="s">
        <v>772</v>
      </c>
      <c r="K220" s="18"/>
      <c r="L220" s="18"/>
      <c r="M220" s="18" t="s">
        <v>885</v>
      </c>
      <c r="N220" s="18"/>
      <c r="O220" s="18"/>
      <c r="P220" s="18" t="s">
        <v>998</v>
      </c>
      <c r="Q220" s="18"/>
      <c r="R220" s="18"/>
      <c r="S220" s="18" t="s">
        <v>1361</v>
      </c>
      <c r="T220" s="18"/>
      <c r="U220" s="18"/>
      <c r="V220" s="18" t="s">
        <v>1474</v>
      </c>
      <c r="W220" s="18"/>
      <c r="X220" s="18"/>
      <c r="Y220" s="18" t="s">
        <v>1837</v>
      </c>
      <c r="Z220" s="18"/>
      <c r="AA220" s="18"/>
      <c r="AB220" s="18" t="s">
        <v>1950</v>
      </c>
      <c r="AC220" s="18"/>
      <c r="AD220" s="18"/>
    </row>
    <row r="221" spans="2:30" ht="15" hidden="1" customHeight="1">
      <c r="B221" s="50" t="s">
        <v>2112</v>
      </c>
      <c r="C221" s="72">
        <v>50</v>
      </c>
      <c r="D221" s="18" t="s">
        <v>297</v>
      </c>
      <c r="E221" s="18"/>
      <c r="F221" s="18"/>
      <c r="G221" s="18" t="s">
        <v>410</v>
      </c>
      <c r="H221" s="18"/>
      <c r="I221" s="18"/>
      <c r="J221" s="18" t="s">
        <v>773</v>
      </c>
      <c r="K221" s="18"/>
      <c r="L221" s="18"/>
      <c r="M221" s="18" t="s">
        <v>886</v>
      </c>
      <c r="N221" s="18"/>
      <c r="O221" s="18"/>
      <c r="P221" s="18" t="s">
        <v>999</v>
      </c>
      <c r="Q221" s="18"/>
      <c r="R221" s="18"/>
      <c r="S221" s="18" t="s">
        <v>1362</v>
      </c>
      <c r="T221" s="18"/>
      <c r="U221" s="18"/>
      <c r="V221" s="18" t="s">
        <v>1475</v>
      </c>
      <c r="W221" s="18"/>
      <c r="X221" s="18"/>
      <c r="Y221" s="18" t="s">
        <v>1838</v>
      </c>
      <c r="Z221" s="18"/>
      <c r="AA221" s="18"/>
      <c r="AB221" s="18" t="s">
        <v>1951</v>
      </c>
      <c r="AC221" s="18"/>
      <c r="AD221" s="18"/>
    </row>
    <row r="222" spans="2:30" ht="15" hidden="1" customHeight="1">
      <c r="C222" s="72">
        <v>51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</row>
    <row r="223" spans="2:30" ht="15" hidden="1" customHeight="1">
      <c r="B223" s="42" t="s">
        <v>2113</v>
      </c>
      <c r="C223" s="72">
        <v>52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</row>
    <row r="224" spans="2:30" ht="15" hidden="1" customHeight="1">
      <c r="B224" s="45"/>
      <c r="C224" s="72">
        <v>53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</row>
    <row r="225" spans="2:30" ht="15" hidden="1" customHeight="1">
      <c r="B225" s="74" t="s">
        <v>2082</v>
      </c>
      <c r="C225" s="72">
        <v>54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</row>
    <row r="226" spans="2:30" ht="15" hidden="1" customHeight="1">
      <c r="B226" s="50" t="s">
        <v>2114</v>
      </c>
      <c r="C226" s="72">
        <v>55</v>
      </c>
      <c r="D226" s="18" t="s">
        <v>298</v>
      </c>
      <c r="E226" s="18" t="s">
        <v>335</v>
      </c>
      <c r="F226" s="18" t="s">
        <v>371</v>
      </c>
      <c r="G226" s="18" t="s">
        <v>411</v>
      </c>
      <c r="H226" s="18" t="s">
        <v>448</v>
      </c>
      <c r="I226" s="18" t="s">
        <v>484</v>
      </c>
      <c r="J226" s="18" t="s">
        <v>774</v>
      </c>
      <c r="K226" s="18" t="s">
        <v>811</v>
      </c>
      <c r="L226" s="18" t="s">
        <v>847</v>
      </c>
      <c r="M226" s="18" t="s">
        <v>887</v>
      </c>
      <c r="N226" s="18" t="s">
        <v>924</v>
      </c>
      <c r="O226" s="18" t="s">
        <v>960</v>
      </c>
      <c r="P226" s="18" t="s">
        <v>1000</v>
      </c>
      <c r="Q226" s="18" t="s">
        <v>1287</v>
      </c>
      <c r="R226" s="18" t="s">
        <v>1323</v>
      </c>
      <c r="S226" s="18" t="s">
        <v>1363</v>
      </c>
      <c r="T226" s="18" t="s">
        <v>1400</v>
      </c>
      <c r="U226" s="18" t="s">
        <v>1436</v>
      </c>
      <c r="V226" s="18" t="s">
        <v>1476</v>
      </c>
      <c r="W226" s="18" t="s">
        <v>1763</v>
      </c>
      <c r="X226" s="18" t="s">
        <v>1799</v>
      </c>
      <c r="Y226" s="18" t="s">
        <v>1839</v>
      </c>
      <c r="Z226" s="18" t="s">
        <v>1876</v>
      </c>
      <c r="AA226" s="18" t="s">
        <v>1912</v>
      </c>
      <c r="AB226" s="18" t="s">
        <v>1952</v>
      </c>
      <c r="AC226" s="18" t="s">
        <v>1989</v>
      </c>
      <c r="AD226" s="18" t="s">
        <v>2042</v>
      </c>
    </row>
    <row r="227" spans="2:30" ht="15" hidden="1" customHeight="1">
      <c r="B227" s="50" t="s">
        <v>2115</v>
      </c>
      <c r="C227" s="72">
        <v>56</v>
      </c>
      <c r="D227" s="18" t="s">
        <v>299</v>
      </c>
      <c r="E227" s="18" t="s">
        <v>336</v>
      </c>
      <c r="F227" s="18" t="s">
        <v>372</v>
      </c>
      <c r="G227" s="18" t="s">
        <v>412</v>
      </c>
      <c r="H227" s="18" t="s">
        <v>449</v>
      </c>
      <c r="I227" s="18" t="s">
        <v>485</v>
      </c>
      <c r="J227" s="18" t="s">
        <v>775</v>
      </c>
      <c r="K227" s="18" t="s">
        <v>812</v>
      </c>
      <c r="L227" s="18" t="s">
        <v>848</v>
      </c>
      <c r="M227" s="18" t="s">
        <v>888</v>
      </c>
      <c r="N227" s="18" t="s">
        <v>925</v>
      </c>
      <c r="O227" s="18" t="s">
        <v>961</v>
      </c>
      <c r="P227" s="18" t="s">
        <v>1001</v>
      </c>
      <c r="Q227" s="18" t="s">
        <v>1288</v>
      </c>
      <c r="R227" s="18" t="s">
        <v>1324</v>
      </c>
      <c r="S227" s="18" t="s">
        <v>1364</v>
      </c>
      <c r="T227" s="18" t="s">
        <v>1401</v>
      </c>
      <c r="U227" s="18" t="s">
        <v>1437</v>
      </c>
      <c r="V227" s="18" t="s">
        <v>1477</v>
      </c>
      <c r="W227" s="18" t="s">
        <v>1764</v>
      </c>
      <c r="X227" s="18" t="s">
        <v>1800</v>
      </c>
      <c r="Y227" s="18" t="s">
        <v>1840</v>
      </c>
      <c r="Z227" s="18" t="s">
        <v>1877</v>
      </c>
      <c r="AA227" s="18" t="s">
        <v>1913</v>
      </c>
      <c r="AB227" s="18" t="s">
        <v>1953</v>
      </c>
      <c r="AC227" s="18" t="s">
        <v>1990</v>
      </c>
      <c r="AD227" s="18" t="s">
        <v>2043</v>
      </c>
    </row>
    <row r="228" spans="2:30" ht="15" hidden="1" customHeight="1">
      <c r="B228" s="50" t="s">
        <v>2116</v>
      </c>
      <c r="C228" s="72">
        <v>57</v>
      </c>
      <c r="D228" s="18" t="s">
        <v>300</v>
      </c>
      <c r="E228" s="18" t="s">
        <v>337</v>
      </c>
      <c r="F228" s="18" t="s">
        <v>373</v>
      </c>
      <c r="G228" s="18" t="s">
        <v>413</v>
      </c>
      <c r="H228" s="18" t="s">
        <v>450</v>
      </c>
      <c r="I228" s="18" t="s">
        <v>486</v>
      </c>
      <c r="J228" s="18" t="s">
        <v>776</v>
      </c>
      <c r="K228" s="18" t="s">
        <v>813</v>
      </c>
      <c r="L228" s="18" t="s">
        <v>849</v>
      </c>
      <c r="M228" s="18" t="s">
        <v>889</v>
      </c>
      <c r="N228" s="18" t="s">
        <v>926</v>
      </c>
      <c r="O228" s="18" t="s">
        <v>962</v>
      </c>
      <c r="P228" s="18" t="s">
        <v>1002</v>
      </c>
      <c r="Q228" s="18" t="s">
        <v>1289</v>
      </c>
      <c r="R228" s="18" t="s">
        <v>1325</v>
      </c>
      <c r="S228" s="18" t="s">
        <v>1365</v>
      </c>
      <c r="T228" s="18" t="s">
        <v>1402</v>
      </c>
      <c r="U228" s="18" t="s">
        <v>1438</v>
      </c>
      <c r="V228" s="18" t="s">
        <v>1478</v>
      </c>
      <c r="W228" s="18" t="s">
        <v>1765</v>
      </c>
      <c r="X228" s="18" t="s">
        <v>1801</v>
      </c>
      <c r="Y228" s="18" t="s">
        <v>1841</v>
      </c>
      <c r="Z228" s="18" t="s">
        <v>1878</v>
      </c>
      <c r="AA228" s="18" t="s">
        <v>1914</v>
      </c>
      <c r="AB228" s="18" t="s">
        <v>1954</v>
      </c>
      <c r="AC228" s="18" t="s">
        <v>1991</v>
      </c>
      <c r="AD228" s="18" t="s">
        <v>2044</v>
      </c>
    </row>
    <row r="229" spans="2:30" ht="15" hidden="1" customHeight="1">
      <c r="B229" s="50" t="s">
        <v>2117</v>
      </c>
      <c r="C229" s="72">
        <v>58</v>
      </c>
      <c r="D229" s="18" t="s">
        <v>301</v>
      </c>
      <c r="E229" s="18" t="s">
        <v>338</v>
      </c>
      <c r="F229" s="18" t="s">
        <v>374</v>
      </c>
      <c r="G229" s="18" t="s">
        <v>414</v>
      </c>
      <c r="H229" s="18" t="s">
        <v>451</v>
      </c>
      <c r="I229" s="18" t="s">
        <v>487</v>
      </c>
      <c r="J229" s="18" t="s">
        <v>777</v>
      </c>
      <c r="K229" s="18" t="s">
        <v>814</v>
      </c>
      <c r="L229" s="18" t="s">
        <v>850</v>
      </c>
      <c r="M229" s="18" t="s">
        <v>890</v>
      </c>
      <c r="N229" s="18" t="s">
        <v>927</v>
      </c>
      <c r="O229" s="18" t="s">
        <v>963</v>
      </c>
      <c r="P229" s="18" t="s">
        <v>1003</v>
      </c>
      <c r="Q229" s="18" t="s">
        <v>1290</v>
      </c>
      <c r="R229" s="18" t="s">
        <v>1326</v>
      </c>
      <c r="S229" s="18" t="s">
        <v>1366</v>
      </c>
      <c r="T229" s="18" t="s">
        <v>1403</v>
      </c>
      <c r="U229" s="18" t="s">
        <v>1439</v>
      </c>
      <c r="V229" s="18" t="s">
        <v>1479</v>
      </c>
      <c r="W229" s="18" t="s">
        <v>1766</v>
      </c>
      <c r="X229" s="18" t="s">
        <v>1802</v>
      </c>
      <c r="Y229" s="18" t="s">
        <v>1842</v>
      </c>
      <c r="Z229" s="18" t="s">
        <v>1879</v>
      </c>
      <c r="AA229" s="18" t="s">
        <v>1915</v>
      </c>
      <c r="AB229" s="18" t="s">
        <v>1955</v>
      </c>
      <c r="AC229" s="18" t="s">
        <v>1992</v>
      </c>
      <c r="AD229" s="18" t="s">
        <v>2045</v>
      </c>
    </row>
    <row r="230" spans="2:30" ht="15" hidden="1" customHeight="1">
      <c r="B230" s="74" t="s">
        <v>2095</v>
      </c>
      <c r="C230" s="72">
        <v>59</v>
      </c>
      <c r="D230" s="18" t="s">
        <v>302</v>
      </c>
      <c r="E230" s="18" t="s">
        <v>339</v>
      </c>
      <c r="F230" s="18" t="s">
        <v>375</v>
      </c>
      <c r="G230" s="18" t="s">
        <v>415</v>
      </c>
      <c r="H230" s="18" t="s">
        <v>452</v>
      </c>
      <c r="I230" s="18" t="s">
        <v>488</v>
      </c>
      <c r="J230" s="18" t="s">
        <v>778</v>
      </c>
      <c r="K230" s="18" t="s">
        <v>815</v>
      </c>
      <c r="L230" s="18" t="s">
        <v>851</v>
      </c>
      <c r="M230" s="18" t="s">
        <v>891</v>
      </c>
      <c r="N230" s="18" t="s">
        <v>928</v>
      </c>
      <c r="O230" s="18" t="s">
        <v>964</v>
      </c>
      <c r="P230" s="18" t="s">
        <v>1004</v>
      </c>
      <c r="Q230" s="18" t="s">
        <v>1291</v>
      </c>
      <c r="R230" s="18" t="s">
        <v>1327</v>
      </c>
      <c r="S230" s="18" t="s">
        <v>1367</v>
      </c>
      <c r="T230" s="18" t="s">
        <v>1404</v>
      </c>
      <c r="U230" s="18" t="s">
        <v>1440</v>
      </c>
      <c r="V230" s="18" t="s">
        <v>1480</v>
      </c>
      <c r="W230" s="18" t="s">
        <v>1767</v>
      </c>
      <c r="X230" s="18" t="s">
        <v>1803</v>
      </c>
      <c r="Y230" s="18" t="s">
        <v>1843</v>
      </c>
      <c r="Z230" s="18" t="s">
        <v>1880</v>
      </c>
      <c r="AA230" s="18" t="s">
        <v>1916</v>
      </c>
      <c r="AB230" s="18" t="s">
        <v>1956</v>
      </c>
      <c r="AC230" s="18" t="s">
        <v>1993</v>
      </c>
      <c r="AD230" s="18" t="s">
        <v>2046</v>
      </c>
    </row>
    <row r="231" spans="2:30" ht="15" hidden="1" customHeight="1">
      <c r="B231" s="74" t="s">
        <v>2108</v>
      </c>
      <c r="C231" s="72">
        <v>60</v>
      </c>
      <c r="D231" s="18" t="s">
        <v>303</v>
      </c>
      <c r="E231" s="11"/>
      <c r="G231" s="18" t="s">
        <v>416</v>
      </c>
      <c r="J231" s="18" t="s">
        <v>779</v>
      </c>
      <c r="M231" s="18" t="s">
        <v>892</v>
      </c>
      <c r="P231" s="18" t="s">
        <v>1005</v>
      </c>
      <c r="S231" s="18" t="s">
        <v>1368</v>
      </c>
      <c r="V231" s="18" t="s">
        <v>1481</v>
      </c>
      <c r="Y231" s="18" t="s">
        <v>1844</v>
      </c>
      <c r="AB231" s="18" t="s">
        <v>1957</v>
      </c>
    </row>
    <row r="232" spans="2:30" ht="15" hidden="1" customHeight="1"/>
    <row r="233" spans="2:30" ht="15" hidden="1" customHeight="1"/>
  </sheetData>
  <mergeCells count="7">
    <mergeCell ref="C10:E10"/>
    <mergeCell ref="G10:I10"/>
    <mergeCell ref="B5:K5"/>
    <mergeCell ref="B6:K6"/>
    <mergeCell ref="L6:T6"/>
    <mergeCell ref="A8:H8"/>
    <mergeCell ref="L8:R8"/>
  </mergeCells>
  <dataValidations count="1">
    <dataValidation type="list" allowBlank="1" showInputMessage="1" showErrorMessage="1" sqref="C10:E10" xr:uid="{DE43DFA7-CCE9-4289-B218-81BEBA4A5820}">
      <formula1>$B$79:$B$87</formula1>
    </dataValidation>
  </dataValidations>
  <hyperlinks>
    <hyperlink ref="A77" r:id="rId1" display="http://www.abs.gov.au/websitedbs/d3310114.nsf/Home/©+Copyright?OpenDocument" xr:uid="{CA38C16D-DCE5-42E6-B810-5340F6577724}"/>
    <hyperlink ref="D172" location="A129181434R" display="A129181434R" xr:uid="{B6EEC141-C777-49E8-B522-43EF27075062}"/>
    <hyperlink ref="D173" location="A129181318F" display="A129181318F" xr:uid="{2C7E609D-78E5-4149-BF60-47493B348B5C}"/>
    <hyperlink ref="D174" location="A129181438X" display="A129181438X" xr:uid="{FB57D49B-3E0C-47CB-B9E3-28B0A00FE329}"/>
    <hyperlink ref="D175" location="A129181442R" display="A129181442R" xr:uid="{204EE66C-5D23-4DB4-904E-71311A03205D}"/>
    <hyperlink ref="D179" location="A129181322W" display="A129181322W" xr:uid="{03DC2BC1-EDA8-4AED-B036-7058F92D4721}"/>
    <hyperlink ref="D180" location="A129181326F" display="A129181326F" xr:uid="{A2FB573F-0320-4DF1-9A29-0715635FE434}"/>
    <hyperlink ref="D181" location="A129181390X" display="A129181390X" xr:uid="{814F6885-DF41-4072-B13D-217654E9E0A2}"/>
    <hyperlink ref="D182" location="A129181258R" display="A129181258R" xr:uid="{225AF462-2DF3-42D9-87B7-98A0971AC048}"/>
    <hyperlink ref="D184" location="A129181446X" display="A129181446X" xr:uid="{B1FCBED7-C25D-4F7A-A7DB-6FD124CED62B}"/>
    <hyperlink ref="D185" location="A129181394J" display="A129181394J" xr:uid="{719728FE-D9F0-4500-92B1-9C54CCDEDE8E}"/>
    <hyperlink ref="D186" location="A129181486T" display="A129181486T" xr:uid="{C7795738-574E-4996-847A-3501E2F71819}"/>
    <hyperlink ref="D187" location="A129181262F" display="A129181262F" xr:uid="{DD381EB5-D25F-45B9-A12D-4DB53A342B49}"/>
    <hyperlink ref="D189" location="A129181094F" display="A129181094F" xr:uid="{61DC2099-52E1-4EAC-AF3B-0236C76EE00D}"/>
    <hyperlink ref="D190" location="A129181154W" display="A129181154W" xr:uid="{0B1A64E2-724D-45FB-A0CB-B7F3F42D00B6}"/>
    <hyperlink ref="D191" location="A129181330W" display="A129181330W" xr:uid="{5038F724-2E8C-4661-AE41-D86FF08DCED6}"/>
    <hyperlink ref="D192" location="A129181158F" display="A129181158F" xr:uid="{C240145B-1C9E-4374-AB33-388E66AF0F1C}"/>
    <hyperlink ref="D195" location="A129181334F" display="A129181334F" xr:uid="{ED3CAA1C-DA04-4DCD-8B12-B9C3D0DAB5BD}"/>
    <hyperlink ref="D196" location="A129181338R" display="A129181338R" xr:uid="{05FD500C-83CB-4450-9FDF-4C38B4E45581}"/>
    <hyperlink ref="D197" location="A129181490J" display="A129181490J" xr:uid="{0406BE9C-8F6E-40EE-A478-B15CEA9162B7}"/>
    <hyperlink ref="D201" location="A129181098R" display="A129181098R" xr:uid="{E5762CE4-109C-41C8-B979-875AC4A73232}"/>
    <hyperlink ref="D202" location="A129181450R" display="A129181450R" xr:uid="{0BBF3E88-1CEE-4883-9383-C7201E4E0D59}"/>
    <hyperlink ref="D203" location="A129181454X" display="A129181454X" xr:uid="{35FBFF30-8EF3-4D6E-A851-1D5FAAA3C61F}"/>
    <hyperlink ref="D204" location="A129181102V" display="A129181102V" xr:uid="{621B379C-961D-4257-8968-4B65A0A6F5FA}"/>
    <hyperlink ref="D206" location="A129181266R" display="A129181266R" xr:uid="{27952C86-8444-48ED-9622-1376A3720BF8}"/>
    <hyperlink ref="D207" location="A129181342F" display="A129181342F" xr:uid="{AFE16846-50B6-4365-9883-32CA5687E65D}"/>
    <hyperlink ref="D208" location="A129181494T" display="A129181494T" xr:uid="{6F33A958-FA6B-4C24-BD9D-63F786B1256B}"/>
    <hyperlink ref="D209" location="A129181106C" display="A129181106C" xr:uid="{8CB8406D-16CE-43F7-B0FB-70404A58C959}"/>
    <hyperlink ref="D211" location="A129181398T" display="A129181398T" xr:uid="{4FD0F4FD-95EB-418A-959C-86494AFB2D54}"/>
    <hyperlink ref="D212" location="A129181402W" display="A129181402W" xr:uid="{484FA13E-C109-441F-87B3-E9981EFF6083}"/>
    <hyperlink ref="D213" location="A129181202C" display="A129181202C" xr:uid="{A40673AC-2A28-4D32-9775-AE1BD4EA31F1}"/>
    <hyperlink ref="D214" location="A129181110V" display="A129181110V" xr:uid="{2670F212-9226-488C-B034-3037EB2C5D58}"/>
    <hyperlink ref="D218" location="A129181270F" display="A129181270F" xr:uid="{F2C0FF7B-E341-4B7A-9955-9C40A70033F6}"/>
    <hyperlink ref="D219" location="A129181162W" display="A129181162W" xr:uid="{CB6AE912-92CD-4121-9C5C-4893CD2BE39F}"/>
    <hyperlink ref="D220" location="A129181274R" display="A129181274R" xr:uid="{3367432A-7C26-4F10-A6D4-06988CA342EB}"/>
    <hyperlink ref="D221" location="A129181206L" display="A129181206L" xr:uid="{42B05683-63A7-4D40-AF41-DB3B1B73DA40}"/>
    <hyperlink ref="D226" location="A129181278X" display="A129181278X" xr:uid="{CE0950AA-E714-4DF5-95FD-71539BEC8307}"/>
    <hyperlink ref="D227" location="A129181346R" display="A129181346R" xr:uid="{C091C1FA-7B7D-4536-BAD1-A69E45B0653A}"/>
    <hyperlink ref="D228" location="A129181282R" display="A129181282R" xr:uid="{718255B4-1C84-4223-AFAF-FA1203C16D5D}"/>
    <hyperlink ref="D229" location="A129181210C" display="A129181210C" xr:uid="{FBDC076B-83BE-43A8-BA0E-5AAB45475980}"/>
    <hyperlink ref="D230" location="A129181406F" display="A129181406F" xr:uid="{A68B3FB6-A172-4086-847B-E0C2535FAF7D}"/>
    <hyperlink ref="D231" location="A129181350F" display="A129181350F" xr:uid="{967B4A63-2024-495A-A0DA-6DA3953122D0}"/>
    <hyperlink ref="E172" location="A129181354R" display="A129181354R" xr:uid="{D7478D3E-6FB4-451D-A2F2-B02298C55E74}"/>
    <hyperlink ref="E173" location="A129181498A" display="A129181498A" xr:uid="{6E2B9AEC-1E7F-46E3-BC95-4D996430329F}"/>
    <hyperlink ref="E174" location="A129181114C" display="A129181114C" xr:uid="{55DFCB16-9FDD-47FD-BF94-CC3F55DE19CB}"/>
    <hyperlink ref="E175" location="A129181286X" display="A129181286X" xr:uid="{CDFBE3C0-24EA-40F8-A0A3-078854191642}"/>
    <hyperlink ref="E179" location="A129181166F" display="A129181166F" xr:uid="{662429DB-8BC8-4355-B11B-FAA6FA24F814}"/>
    <hyperlink ref="E180" location="A129181358X" display="A129181358X" xr:uid="{9D2BBBA0-4972-42F6-9EB6-6DC04071F4E7}"/>
    <hyperlink ref="E181" location="A129181362R" display="A129181362R" xr:uid="{A1FF5448-D2E2-45DE-BC5A-3D22743E24A1}"/>
    <hyperlink ref="E182" location="A129181214L" display="A129181214L" xr:uid="{F14643B1-75AF-4EEA-B41C-C4418C934A08}"/>
    <hyperlink ref="E184" location="A129181118L" display="A129181118L" xr:uid="{1BC3378A-B1C5-4094-BE82-A2F31A8E59CE}"/>
    <hyperlink ref="E185" location="A129181502F" display="A129181502F" xr:uid="{9BD65CE8-BAE5-449F-87FB-2F69E1B279BF}"/>
    <hyperlink ref="E186" location="A129181290R" display="A129181290R" xr:uid="{76DEC356-22CC-4EE1-B100-A3E19702A612}"/>
    <hyperlink ref="E187" location="A129181410W" display="A129181410W" xr:uid="{AB2BD77D-C2F8-46C5-9841-283DF5A5610B}"/>
    <hyperlink ref="E189" location="A129181506R" display="A129181506R" xr:uid="{081D96D1-37D6-452A-8936-78F0ADA8B362}"/>
    <hyperlink ref="E190" location="A129181122C" display="A129181122C" xr:uid="{4B76FAE6-5300-4136-B9ED-FA56213EB807}"/>
    <hyperlink ref="E191" location="A129181218W" display="A129181218W" xr:uid="{297D6C79-AA2C-4757-9505-5ED432C773B8}"/>
    <hyperlink ref="E192" location="A129181366X" display="A129181366X" xr:uid="{FC0DAFC9-3B18-46F9-B663-B37C08C9FF02}"/>
    <hyperlink ref="E195" location="A129181222L" display="A129181222L" xr:uid="{19FCE149-CEA2-4917-8974-0288340A8DEF}"/>
    <hyperlink ref="E196" location="A129181458J" display="A129181458J" xr:uid="{E79F8A6A-637F-4DCA-91C1-9748F5473847}"/>
    <hyperlink ref="E197" location="A129181126L" display="A129181126L" xr:uid="{F82AE78F-42A1-4AEE-B92D-FD00DA43C5AA}"/>
    <hyperlink ref="E201" location="A129181462X" display="A129181462X" xr:uid="{B9793DAD-CD58-4DB1-B96F-7BE3E86DD499}"/>
    <hyperlink ref="E202" location="A129181294X" display="A129181294X" xr:uid="{B50DD803-35EE-4932-A005-ACC1D4F4916B}"/>
    <hyperlink ref="E203" location="A129181170W" display="A129181170W" xr:uid="{2A24060E-2F2A-4B74-A595-B6B9D70A2760}"/>
    <hyperlink ref="E204" location="A129181414F" display="A129181414F" xr:uid="{40D2AFF9-CB5D-45E3-85E4-87F98901E935}"/>
    <hyperlink ref="E206" location="A129181510F" display="A129181510F" xr:uid="{B78DD828-9D17-4786-968F-995BB20DCEC3}"/>
    <hyperlink ref="E207" location="A129181174F" display="A129181174F" xr:uid="{13B1F5BB-4D2C-4CB6-9888-C8E8DD80E294}"/>
    <hyperlink ref="E208" location="A129181298J" display="A129181298J" xr:uid="{CBA47CB8-531A-4D49-9A98-783A6594EC05}"/>
    <hyperlink ref="E209" location="A129181466J" display="A129181466J" xr:uid="{3179319B-EC7C-4700-9ABB-52B0CE79978C}"/>
    <hyperlink ref="E211" location="A129181470X" display="A129181470X" xr:uid="{375B2400-DB02-40D6-AB1C-0389FFF73A84}"/>
    <hyperlink ref="E212" location="A129181514R" display="A129181514R" xr:uid="{AFFE366B-0366-4AB7-889B-66845A1381B0}"/>
    <hyperlink ref="E213" location="A129181518X" display="A129181518X" xr:uid="{93258814-BFF3-4814-AF10-4F97795F5E32}"/>
    <hyperlink ref="E214" location="A129181130C" display="A129181130C" xr:uid="{B9485DDB-1C8C-4715-AFD3-51ADA7D7D79C}"/>
    <hyperlink ref="E226" location="A129181178R" display="A129181178R" xr:uid="{ABD95EFC-0CAC-4D36-984D-B4A71F6435B4}"/>
    <hyperlink ref="E227" location="A129181226W" display="A129181226W" xr:uid="{DCFC9EAA-DB88-4D99-A389-55028782C1BA}"/>
    <hyperlink ref="E228" location="A129181134L" display="A129181134L" xr:uid="{E84FDF22-1C3D-4D62-8F53-2311DB9BB084}"/>
    <hyperlink ref="E229" location="A129181182F" display="A129181182F" xr:uid="{8A26D138-8C6E-4153-97D2-B890B4CFA84A}"/>
    <hyperlink ref="E230" location="A129181138W" display="A129181138W" xr:uid="{18246032-3B13-4A0F-A162-4A6B2D955174}"/>
    <hyperlink ref="F172" location="A129181522R" display="A129181522R" xr:uid="{2680F670-9E7B-47C8-9865-A9470B4DFC16}"/>
    <hyperlink ref="F173" location="A129181526X" display="A129181526X" xr:uid="{76DE3F94-C256-4A55-A741-95E1106A11E9}"/>
    <hyperlink ref="F174" location="A129181370R" display="A129181370R" xr:uid="{8F73998B-64E6-4D88-9423-4830727999D8}"/>
    <hyperlink ref="F175" location="A129181418R" display="A129181418R" xr:uid="{6C319026-ED61-4763-9F00-3D9ACDBB6CA9}"/>
    <hyperlink ref="F179" location="A129181142L" display="A129181142L" xr:uid="{D23AC34A-F88F-4CB3-9B9A-8A94C0579FE0}"/>
    <hyperlink ref="F180" location="A129181230L" display="A129181230L" xr:uid="{5D0C06B0-6CF1-4FFF-B1E6-447D089F08B3}"/>
    <hyperlink ref="F181" location="A129181374X" display="A129181374X" xr:uid="{4E67C8C1-6ADF-44D8-8821-9E5F974741ED}"/>
    <hyperlink ref="F182" location="A129181146W" display="A129181146W" xr:uid="{89F657CE-B176-4B29-B59D-0CC8808CFC6A}"/>
    <hyperlink ref="F184" location="A129181234W" display="A129181234W" xr:uid="{2575EF9B-2603-4C02-BA10-AE06D4723F6A}"/>
    <hyperlink ref="F185" location="A129181378J" display="A129181378J" xr:uid="{FD0584A1-3E4F-46FC-8CE8-28651D9558C4}"/>
    <hyperlink ref="F186" location="A129181422F" display="A129181422F" xr:uid="{127EEC96-D356-4335-B465-F13BF77BC201}"/>
    <hyperlink ref="F187" location="A129181426R" display="A129181426R" xr:uid="{FF52ECC7-B7BB-4DA4-9512-B373B188F21F}"/>
    <hyperlink ref="F189" location="A129181150L" display="A129181150L" xr:uid="{0DF55005-485D-42D4-B2AE-5659D931C08D}"/>
    <hyperlink ref="F190" location="A129181302L" display="A129181302L" xr:uid="{2C4A7C07-625F-43E7-A311-B8246C87CAAA}"/>
    <hyperlink ref="F191" location="A129181238F" display="A129181238F" xr:uid="{1842F93D-CB18-4031-9713-4346F6650F49}"/>
    <hyperlink ref="F192" location="A129181306W" display="A129181306W" xr:uid="{384E2A39-3D84-4B27-B2A1-4EE74A09EECA}"/>
    <hyperlink ref="F195" location="A129181310L" display="A129181310L" xr:uid="{13D41809-AD73-4DFD-B8C8-0BD3ED655B5F}"/>
    <hyperlink ref="F196" location="A129181186R" display="A129181186R" xr:uid="{42831B37-4CF3-45B9-A14C-4C9F304BAE01}"/>
    <hyperlink ref="F197" location="A129181474J" display="A129181474J" xr:uid="{F7468FAC-8E9A-4E48-B288-0A302097F13C}"/>
    <hyperlink ref="F201" location="A129181242W" display="A129181242W" xr:uid="{4B70B17D-49BB-4094-AC7A-99A7EC797CE6}"/>
    <hyperlink ref="F202" location="A129181190F" display="A129181190F" xr:uid="{888E71AC-A350-40C4-BC0F-6F533DCE9B75}"/>
    <hyperlink ref="F203" location="A129181246F" display="A129181246F" xr:uid="{B9CFBDC5-E26B-49D1-B313-F2DB34E552C0}"/>
    <hyperlink ref="F204" location="A129181478T" display="A129181478T" xr:uid="{D40AC2F9-DB52-4442-88ED-2676D7BBD8BD}"/>
    <hyperlink ref="F206" location="A129181250W" display="A129181250W" xr:uid="{DA619F7A-8276-4EDE-A5D8-6B2395C2B03E}"/>
    <hyperlink ref="F207" location="A129181530R" display="A129181530R" xr:uid="{58D232AB-B798-4E99-B45B-4E61BFA4C96B}"/>
    <hyperlink ref="F208" location="A129181482J" display="A129181482J" xr:uid="{3E49B5B8-1087-48D1-9193-BEE98AA9702D}"/>
    <hyperlink ref="F209" location="A129181194R" display="A129181194R" xr:uid="{B9953215-09B7-4FA8-883F-870D7ED71508}"/>
    <hyperlink ref="F211" location="A129181254F" display="A129181254F" xr:uid="{4AC4E53D-D7C5-4271-BDE0-5A704D4DCAE8}"/>
    <hyperlink ref="F212" location="A129181314W" display="A129181314W" xr:uid="{1C52D770-8D8F-4560-99BD-07918B0CB5E7}"/>
    <hyperlink ref="F213" location="A129181198X" display="A129181198X" xr:uid="{14E072C5-4617-4D91-80ED-5E2BDAFA7F01}"/>
    <hyperlink ref="F214" location="A129181382X" display="A129181382X" xr:uid="{022D6A40-4A09-4880-A84A-562D42CDB8F6}"/>
    <hyperlink ref="F226" location="A129181534X" display="A129181534X" xr:uid="{6B91503E-D3A0-44D9-98D2-B5AAC571318B}"/>
    <hyperlink ref="F227" location="A129181538J" display="A129181538J" xr:uid="{A6956997-7A0F-4071-BFC3-F90B6908C492}"/>
    <hyperlink ref="F228" location="A129181430F" display="A129181430F" xr:uid="{7581F4E5-976F-4668-857B-FAD3581478D4}"/>
    <hyperlink ref="F229" location="A129181386J" display="A129181386J" xr:uid="{CBE7A02B-1325-4EAE-8970-0B1EF57B8730}"/>
    <hyperlink ref="F230" location="A129181542X" display="A129181542X" xr:uid="{B41CAFCD-BC0A-4040-8D91-840D0DA3511B}"/>
    <hyperlink ref="G172" location="A129180078L" display="A129180078L" xr:uid="{8DE3322B-67BB-4FEE-847F-BDBB3A1D9DD7}"/>
    <hyperlink ref="G173" location="A129179962C" display="A129179962C" xr:uid="{94B5D348-FCE9-477E-B29A-D7C847C2FAE4}"/>
    <hyperlink ref="G174" location="A129180082C" display="A129180082C" xr:uid="{799BC54A-4547-4EAF-8AE2-30F7BAE7BCAF}"/>
    <hyperlink ref="G175" location="A129180086L" display="A129180086L" xr:uid="{8FDFDA6B-1223-40ED-A9DB-2676CDCAB3B3}"/>
    <hyperlink ref="G179" location="A129179966L" display="A129179966L" xr:uid="{3F8168AB-C9C5-4FF3-A003-4EF4BB8AC982}"/>
    <hyperlink ref="G180" location="A129179970C" display="A129179970C" xr:uid="{A67B5C7C-6D11-4105-9AB4-DB642DF0410C}"/>
    <hyperlink ref="G181" location="A129180034K" display="A129180034K" xr:uid="{27B8856D-72BD-4687-BFAA-EA4A815C2E83}"/>
    <hyperlink ref="G182" location="A129179902A" display="A129179902A" xr:uid="{6E52216B-B986-45C7-9CD6-57DC3A12F721}"/>
    <hyperlink ref="G184" location="A129180090C" display="A129180090C" xr:uid="{516D8F16-6ABF-43D3-B0C3-15293937BF9E}"/>
    <hyperlink ref="G185" location="A129180038V" display="A129180038V" xr:uid="{4E2D0D1B-440C-4159-A5EC-5A2B26227909}"/>
    <hyperlink ref="G186" location="A129180130K" display="A129180130K" xr:uid="{2ACA4BA4-794D-4E8D-9CE3-4F596543CA86}"/>
    <hyperlink ref="G187" location="A129179906K" display="A129179906K" xr:uid="{6F074A29-0437-4B9B-9635-DC5F65A0D9B1}"/>
    <hyperlink ref="G189" location="A129179738K" display="A129179738K" xr:uid="{4A17538D-B5F6-4985-AF8E-F5F608684E38}"/>
    <hyperlink ref="G190" location="A129179798L" display="A129179798L" xr:uid="{9D2E19EC-E189-4E6F-83A8-9F249025C5D5}"/>
    <hyperlink ref="G191" location="A129179974L" display="A129179974L" xr:uid="{936F19B6-73FB-4CF1-B96A-6B2C58926C2C}"/>
    <hyperlink ref="G192" location="A129179802T" display="A129179802T" xr:uid="{A21A833B-7A3E-43B3-AED8-D115E5F562C1}"/>
    <hyperlink ref="G195" location="A129179978W" display="A129179978W" xr:uid="{006A9628-385B-4D83-BF3E-B24110809DE2}"/>
    <hyperlink ref="G196" location="A129179982L" display="A129179982L" xr:uid="{2E6885F3-3672-4B42-BAF0-590407161B42}"/>
    <hyperlink ref="G197" location="A129180134V" display="A129180134V" xr:uid="{BCCE343C-F653-4AF8-B99F-337C0269850B}"/>
    <hyperlink ref="G201" location="A129179742A" display="A129179742A" xr:uid="{75652287-C4EE-4676-AB14-C01DFE467897}"/>
    <hyperlink ref="G202" location="A129180094L" display="A129180094L" xr:uid="{B0C4F9A6-E881-418B-BEBC-0607C75136F4}"/>
    <hyperlink ref="G203" location="A129180098W" display="A129180098W" xr:uid="{06FAAB09-093A-4B2A-9B44-3627D4EAEA19}"/>
    <hyperlink ref="G204" location="A129179746K" display="A129179746K" xr:uid="{AEB06807-BE15-4510-90C6-848F73EAFDEC}"/>
    <hyperlink ref="G206" location="A129179910A" display="A129179910A" xr:uid="{40424878-57DC-4DDE-B262-F27B473F1334}"/>
    <hyperlink ref="G207" location="A129179986W" display="A129179986W" xr:uid="{A5953381-986E-4B84-A5D0-D11921DA6249}"/>
    <hyperlink ref="G208" location="A129180138C" display="A129180138C" xr:uid="{747C7667-39CA-4CE4-A685-67526AB29830}"/>
    <hyperlink ref="G209" location="A129179750A" display="A129179750A" xr:uid="{BF4F01EE-4F4F-4B4E-B831-338A9E57EFDE}"/>
    <hyperlink ref="G211" location="A129180042K" display="A129180042K" xr:uid="{1337F688-E1A7-4673-8114-8F35611774FD}"/>
    <hyperlink ref="G212" location="A129180046V" display="A129180046V" xr:uid="{BD43146D-52CE-4A00-B711-F04C2268D1B4}"/>
    <hyperlink ref="G213" location="A129179846V" display="A129179846V" xr:uid="{B1DDEB7B-0061-46DA-AA6F-06EA123BD4E9}"/>
    <hyperlink ref="G214" location="A129179754K" display="A129179754K" xr:uid="{E8A74AF8-FC85-4337-BFB6-1AE3F3A9456B}"/>
    <hyperlink ref="G218" location="A129179914K" display="A129179914K" xr:uid="{8BA1CC1E-556C-4A20-981B-131643E96D8C}"/>
    <hyperlink ref="G219" location="A129179806A" display="A129179806A" xr:uid="{B4BF5715-524D-49ED-A3C8-46F1ED647841}"/>
    <hyperlink ref="G220" location="A129179918V" display="A129179918V" xr:uid="{BDA1D25A-B842-4694-B1FB-C3EAC43DCF18}"/>
    <hyperlink ref="G221" location="A129179850K" display="A129179850K" xr:uid="{740B23C8-9A28-4C8F-8FB3-D4CDC6867370}"/>
    <hyperlink ref="G226" location="A129179922K" display="A129179922K" xr:uid="{80ACB3A1-8967-467C-840A-DD71FA01F158}"/>
    <hyperlink ref="G227" location="A129179990L" display="A129179990L" xr:uid="{9654441E-7A01-45A3-A1DB-EC64B0C88DDB}"/>
    <hyperlink ref="G228" location="A129179926V" display="A129179926V" xr:uid="{3A88B7CC-8A83-4162-9BD4-FC2F96A7E88C}"/>
    <hyperlink ref="G229" location="A129179854V" display="A129179854V" xr:uid="{C35383EB-7384-4833-993C-9F560995326A}"/>
    <hyperlink ref="G230" location="A129180050K" display="A129180050K" xr:uid="{DE9BAAE8-A5DC-4D61-A780-56EF9AC893EE}"/>
    <hyperlink ref="G231" location="A129179994W" display="A129179994W" xr:uid="{6978E9AA-3E84-4D9A-891B-66C3C40DA94B}"/>
    <hyperlink ref="H172" location="A129179998F" display="A129179998F" xr:uid="{1FA8F778-D197-44F7-A8F1-79E91BA5D994}"/>
    <hyperlink ref="H173" location="A129180142V" display="A129180142V" xr:uid="{AC804382-9EEB-4FF7-9D89-C7B66A38D01C}"/>
    <hyperlink ref="H174" location="A129179758V" display="A129179758V" xr:uid="{8A3EE2F7-7A70-4435-8D2D-4702BBDB0B07}"/>
    <hyperlink ref="H175" location="A129179930K" display="A129179930K" xr:uid="{62A928A0-3600-41EC-81C1-A2B76952900A}"/>
    <hyperlink ref="H179" location="A129179810T" display="A129179810T" xr:uid="{E5341AFF-F025-49BD-9D0D-99B3ABE10E50}"/>
    <hyperlink ref="H180" location="A129180002T" display="A129180002T" xr:uid="{2F9901EE-AFBF-432C-BAED-A641A2364F05}"/>
    <hyperlink ref="H181" location="A129180006A" display="A129180006A" xr:uid="{DCF50264-B547-4B70-9868-F2DA97A00A41}"/>
    <hyperlink ref="H182" location="A129179858C" display="A129179858C" xr:uid="{E65B073C-2E58-4EF3-951A-A0D814656295}"/>
    <hyperlink ref="H184" location="A129179762K" display="A129179762K" xr:uid="{31BE90FD-C8E4-4571-B46C-0037EC530B86}"/>
    <hyperlink ref="H185" location="A129180146C" display="A129180146C" xr:uid="{4F8EEA28-2163-4454-96EE-431583697AC5}"/>
    <hyperlink ref="H186" location="A129179934V" display="A129179934V" xr:uid="{4CB9F81E-E746-4471-A8BB-3994A75A90A1}"/>
    <hyperlink ref="H187" location="A129180054V" display="A129180054V" xr:uid="{0B4CBBAA-5F88-4158-BE5B-866C8F6F26CD}"/>
    <hyperlink ref="H189" location="A129180150V" display="A129180150V" xr:uid="{620970D6-ED4E-4901-B79C-7AD68B562B6C}"/>
    <hyperlink ref="H190" location="A129179766V" display="A129179766V" xr:uid="{4E7D416F-945E-4E53-836A-E07DC71A8894}"/>
    <hyperlink ref="H191" location="A129179862V" display="A129179862V" xr:uid="{796CCA2F-09C2-4DFE-B589-33FBC180761C}"/>
    <hyperlink ref="H192" location="A129180010T" display="A129180010T" xr:uid="{6A798D9F-6183-49B7-B663-AE50CEBE27F3}"/>
    <hyperlink ref="H195" location="A129179866C" display="A129179866C" xr:uid="{6B1D2192-1476-415C-BF23-13ED1CD9D4DB}"/>
    <hyperlink ref="H196" location="A129180102A" display="A129180102A" xr:uid="{04FFCD3A-E27A-4883-BDD1-5E21F5DAECFE}"/>
    <hyperlink ref="H197" location="A129179770K" display="A129179770K" xr:uid="{8A0BF8B7-301F-4070-B68E-4542ADC01FD4}"/>
    <hyperlink ref="H201" location="A129180106K" display="A129180106K" xr:uid="{BC5EBEFA-6F6E-49A6-9E2D-43D14B9D62D9}"/>
    <hyperlink ref="H202" location="A129179938C" display="A129179938C" xr:uid="{A141F225-8F7B-42B1-AF21-1125EB167A10}"/>
    <hyperlink ref="H203" location="A129179814A" display="A129179814A" xr:uid="{79CF3A46-EB44-46AD-9EE8-DC215A51F7A9}"/>
    <hyperlink ref="H204" location="A129180058C" display="A129180058C" xr:uid="{082D8FC0-FD22-45A6-BEFE-36ECBC811434}"/>
    <hyperlink ref="H206" location="A129180154C" display="A129180154C" xr:uid="{A2D9D936-8586-46CA-A06E-0A396DF2C44C}"/>
    <hyperlink ref="H207" location="A129179818K" display="A129179818K" xr:uid="{CAD7BFBB-B2D0-4B76-A38D-B438C19812F5}"/>
    <hyperlink ref="H208" location="A129179942V" display="A129179942V" xr:uid="{75A8EF89-41A2-4318-9842-2634A28220B4}"/>
    <hyperlink ref="H209" location="A129180110A" display="A129180110A" xr:uid="{F271BCCF-98C4-4876-8CAE-C5E129CFFAC9}"/>
    <hyperlink ref="H211" location="A129180114K" display="A129180114K" xr:uid="{7F05441E-9DFB-4D52-9307-FBCED6656871}"/>
    <hyperlink ref="H212" location="A129180158L" display="A129180158L" xr:uid="{0440E39A-29FB-4A7F-903E-7C33E2F32615}"/>
    <hyperlink ref="H213" location="A129180162C" display="A129180162C" xr:uid="{DF5A9998-E1BC-4CA8-9340-AA33CA464365}"/>
    <hyperlink ref="H214" location="A129179774V" display="A129179774V" xr:uid="{EF1A8AE0-EF1D-4D0A-BF27-298C0C92A4B6}"/>
    <hyperlink ref="H226" location="A129179822A" display="A129179822A" xr:uid="{03EA76C5-6AC0-4493-A80E-E371A059F106}"/>
    <hyperlink ref="H227" location="A129179870V" display="A129179870V" xr:uid="{8E880EF4-6F8B-4695-80BA-F60903288F0F}"/>
    <hyperlink ref="H228" location="A129179778C" display="A129179778C" xr:uid="{F7677E3C-E2E2-447F-B177-CD4377F73917}"/>
    <hyperlink ref="H229" location="A129179826K" display="A129179826K" xr:uid="{ABD5DC44-26A1-4969-9BBB-15CEF7E04676}"/>
    <hyperlink ref="H230" location="A129179782V" display="A129179782V" xr:uid="{16B8949D-7CFF-4DDE-83B8-F57E19069E73}"/>
    <hyperlink ref="I172" location="A129180166L" display="A129180166L" xr:uid="{F75448E7-63C6-4F38-9D9C-F93A627CEFB2}"/>
    <hyperlink ref="I173" location="A129180170C" display="A129180170C" xr:uid="{8B8FB3D3-8FD4-4F24-8183-A9955B5B19F7}"/>
    <hyperlink ref="I174" location="A129180014A" display="A129180014A" xr:uid="{94BA46FE-D200-47E5-8F42-400C8B7EDB48}"/>
    <hyperlink ref="I175" location="A129180062V" display="A129180062V" xr:uid="{C91A018C-C296-4E10-B5CA-FEF2C569249A}"/>
    <hyperlink ref="I179" location="A129179786C" display="A129179786C" xr:uid="{2285492D-2EB9-4DF3-BBEF-80F14AAF8CA9}"/>
    <hyperlink ref="I180" location="A129179874C" display="A129179874C" xr:uid="{BA31A894-AC4E-4AE9-8653-A81DF577F8C8}"/>
    <hyperlink ref="I181" location="A129180018K" display="A129180018K" xr:uid="{DBE10171-F2AD-4C3A-86A7-8C249C015F6D}"/>
    <hyperlink ref="I182" location="A129179790V" display="A129179790V" xr:uid="{AB1CC802-205D-44A3-A989-0D966B1D0836}"/>
    <hyperlink ref="I184" location="A129179878L" display="A129179878L" xr:uid="{420F264A-3B1C-4A9F-8B81-45720F2AA5E9}"/>
    <hyperlink ref="I185" location="A129180022A" display="A129180022A" xr:uid="{40EC2942-88B6-43CB-B3CD-75DBFE0600FF}"/>
    <hyperlink ref="I186" location="A129180066C" display="A129180066C" xr:uid="{3D21381D-9502-4D63-9572-B1A730B0C3D5}"/>
    <hyperlink ref="I187" location="A129180070V" display="A129180070V" xr:uid="{4D2BAF64-CBFA-4560-B214-1F3814093C8C}"/>
    <hyperlink ref="I189" location="A129179794C" display="A129179794C" xr:uid="{FB795B8E-4E20-436A-9371-0F8EBEB46E92}"/>
    <hyperlink ref="I190" location="A129179946C" display="A129179946C" xr:uid="{72BA5425-5138-4EAC-A548-C4A5E3488DB4}"/>
    <hyperlink ref="I191" location="A129179882C" display="A129179882C" xr:uid="{B7294AAA-9D98-4E0C-B0F6-8D3CFD756E8B}"/>
    <hyperlink ref="I192" location="A129179950V" display="A129179950V" xr:uid="{43AD3B17-8EF5-45C5-AE6A-B8FDDBCB0C22}"/>
    <hyperlink ref="I195" location="A129179954C" display="A129179954C" xr:uid="{05822504-F14C-4F8E-9F26-453BF6CA0DBC}"/>
    <hyperlink ref="I196" location="A129179830A" display="A129179830A" xr:uid="{C4DEA871-A5B8-4AD5-BAA5-73B14DB1D795}"/>
    <hyperlink ref="I197" location="A129180118V" display="A129180118V" xr:uid="{BE508967-6BD5-4F71-A5B0-906DBA063498}"/>
    <hyperlink ref="I201" location="A129179886L" display="A129179886L" xr:uid="{7BA95268-413D-47BF-BBE0-DB1FE9F136A3}"/>
    <hyperlink ref="I202" location="A129179834K" display="A129179834K" xr:uid="{5B123C52-F2B5-4D37-86DE-F426B421786B}"/>
    <hyperlink ref="I203" location="A129179890C" display="A129179890C" xr:uid="{A99BEC3A-7083-4461-A3E8-F62730C890E3}"/>
    <hyperlink ref="I204" location="A129180122K" display="A129180122K" xr:uid="{7CA2B4C9-B0F8-4C3F-9ADD-9FB58244B785}"/>
    <hyperlink ref="I206" location="A129179894L" display="A129179894L" xr:uid="{A6EEA3C5-87D7-474F-856F-152C104294EF}"/>
    <hyperlink ref="I207" location="A129180174L" display="A129180174L" xr:uid="{D05C7DD8-D81F-47A4-A973-4EA38532CAD0}"/>
    <hyperlink ref="I208" location="A129180126V" display="A129180126V" xr:uid="{C5ACAFFE-F173-42AA-9A5C-466AC4395D58}"/>
    <hyperlink ref="I209" location="A129179838V" display="A129179838V" xr:uid="{D2C25713-A224-4927-8CF4-4A6A953EC738}"/>
    <hyperlink ref="I211" location="A129179898W" display="A129179898W" xr:uid="{41A806D7-0BCB-4AD6-9685-5BB4277FB749}"/>
    <hyperlink ref="I212" location="A129179958L" display="A129179958L" xr:uid="{5B3F62F0-E064-4420-8324-861AEDAE9EDB}"/>
    <hyperlink ref="I213" location="A129179842K" display="A129179842K" xr:uid="{BDB52CD1-C096-4D3D-935E-0B677070CB99}"/>
    <hyperlink ref="I214" location="A129180026K" display="A129180026K" xr:uid="{8A6D7C17-44C6-4D01-B600-022DAB703246}"/>
    <hyperlink ref="I226" location="A129180178W" display="A129180178W" xr:uid="{71F9D7B1-8CF9-4BD0-B552-F47AA4B57743}"/>
    <hyperlink ref="I227" location="A129180182L" display="A129180182L" xr:uid="{7235C0E4-23B8-4EBA-A444-F37B8E299E14}"/>
    <hyperlink ref="I228" location="A129180074C" display="A129180074C" xr:uid="{0E79EAD1-1DDB-4C43-9CE3-A7DCDFEAB535}"/>
    <hyperlink ref="I229" location="A129180030A" display="A129180030A" xr:uid="{DBD95A88-9328-40E1-801E-E8A545F9A9EF}"/>
    <hyperlink ref="I230" location="A129180186W" display="A129180186W" xr:uid="{D83B2D72-F500-4F6F-873A-37D984DE0910}"/>
    <hyperlink ref="J172" location="A129178270W" display="A129178270W" xr:uid="{02841413-749E-4ED0-8681-FCAE3D444645}"/>
    <hyperlink ref="J173" location="A129178154L" display="A129178154L" xr:uid="{12522AE1-2DA8-41E8-8B9A-34E7AE663962}"/>
    <hyperlink ref="J174" location="A129178274F" display="A129178274F" xr:uid="{2577B0B0-442D-4099-818F-5598CC6A86A6}"/>
    <hyperlink ref="J175" location="A129178278R" display="A129178278R" xr:uid="{5A3D1C2C-6F1C-4A81-B539-08C0E8703E78}"/>
    <hyperlink ref="J179" location="A129178158W" display="A129178158W" xr:uid="{86C7493E-E589-431E-8180-B17DD0421DA5}"/>
    <hyperlink ref="J180" location="A129178162L" display="A129178162L" xr:uid="{9DE1D156-5A04-4519-95A3-57BB4D5291EC}"/>
    <hyperlink ref="J181" location="A129178226L" display="A129178226L" xr:uid="{13C84BA0-1D06-427C-92B1-E58E3222F4FC}"/>
    <hyperlink ref="J182" location="A129178094W" display="A129178094W" xr:uid="{01A44FA1-2803-4B3F-B569-D5E635CC110E}"/>
    <hyperlink ref="J184" location="A129178282F" display="A129178282F" xr:uid="{F6E59DE8-4AC1-447B-B2F8-CE754DB0998F}"/>
    <hyperlink ref="J185" location="A129178230C" display="A129178230C" xr:uid="{E6C46570-C680-4C15-ABB6-3CCE2F566C5D}"/>
    <hyperlink ref="J186" location="A129178322L" display="A129178322L" xr:uid="{A0DCB229-8CE0-46C3-9712-90B68B1413C6}"/>
    <hyperlink ref="J187" location="A129178098F" display="A129178098F" xr:uid="{CD6DDADD-B0A0-41DD-BD21-08D1B5703793}"/>
    <hyperlink ref="J189" location="A129177930X" display="A129177930X" xr:uid="{20CFEC95-B1B7-4B83-96FC-4F98FFA6070E}"/>
    <hyperlink ref="J190" location="A129177990A" display="A129177990A" xr:uid="{D3F15544-85D6-4B8B-B76B-4F43130FC98F}"/>
    <hyperlink ref="J191" location="A129178166W" display="A129178166W" xr:uid="{24242CB8-E831-4D72-B6E6-30C479E03687}"/>
    <hyperlink ref="J192" location="A129177994K" display="A129177994K" xr:uid="{CBEFA5EC-6F7E-4B8E-9E11-E36D6CB8EB9E}"/>
    <hyperlink ref="J195" location="A129178170L" display="A129178170L" xr:uid="{FF0049AF-BA37-4976-8232-A93565BAE9D6}"/>
    <hyperlink ref="J196" location="A129178174W" display="A129178174W" xr:uid="{746DDBEE-59BA-4415-9F4E-E3014AA50063}"/>
    <hyperlink ref="J197" location="A129178326W" display="A129178326W" xr:uid="{296E9314-6824-46E6-AA76-39DAD84850CE}"/>
    <hyperlink ref="J201" location="A129177934J" display="A129177934J" xr:uid="{D0DB4B24-32BB-4285-B091-9A21552BBF27}"/>
    <hyperlink ref="J202" location="A129178286R" display="A129178286R" xr:uid="{D1A31F87-D2D9-485E-9AB0-528D8384350D}"/>
    <hyperlink ref="J203" location="A129178290F" display="A129178290F" xr:uid="{91276693-304F-463B-93DC-90EFBA14E350}"/>
    <hyperlink ref="J204" location="A129177938T" display="A129177938T" xr:uid="{4D5F4B05-72B4-481F-91F4-A63311E47F53}"/>
    <hyperlink ref="J206" location="A129178102K" display="A129178102K" xr:uid="{8E371103-A958-42A1-A044-8D5C53D8D547}"/>
    <hyperlink ref="J207" location="A129178178F" display="A129178178F" xr:uid="{AEBD571D-F99C-4398-86FA-533149DAF081}"/>
    <hyperlink ref="J208" location="A129178330L" display="A129178330L" xr:uid="{E4AF1C17-6726-4013-A054-3F47815B6EA4}"/>
    <hyperlink ref="J209" location="A129177942J" display="A129177942J" xr:uid="{C0610A4D-5F0A-41A1-A969-10F17C8EEE07}"/>
    <hyperlink ref="J211" location="A129178234L" display="A129178234L" xr:uid="{8C921246-9AF7-48DC-84C7-42EE496579C8}"/>
    <hyperlink ref="J212" location="A129178238W" display="A129178238W" xr:uid="{4C5144FD-BBA1-4242-8F00-73DBC52001C9}"/>
    <hyperlink ref="J213" location="A129178038C" display="A129178038C" xr:uid="{D2932477-E16C-459A-BDEC-2E9E41309ECF}"/>
    <hyperlink ref="J214" location="A129177946T" display="A129177946T" xr:uid="{B41E7971-64EB-426D-8E92-C3EA197EE5E0}"/>
    <hyperlink ref="J218" location="A129178106V" display="A129178106V" xr:uid="{33CDEAD2-2D78-4BD5-9808-E75201949215}"/>
    <hyperlink ref="J219" location="A129177998V" display="A129177998V" xr:uid="{D0074E60-2B61-4AC4-8699-BB6B95AB06A9}"/>
    <hyperlink ref="J220" location="A129178110K" display="A129178110K" xr:uid="{03495596-0C90-4B2D-A8B2-BE3CB0DAAABE}"/>
    <hyperlink ref="J221" location="A129178042V" display="A129178042V" xr:uid="{02BE869A-E2E9-41FE-8244-AEC7A28DB2DD}"/>
    <hyperlink ref="J226" location="A129178114V" display="A129178114V" xr:uid="{C50CE1A4-3723-49A4-8EA2-E41B765B0755}"/>
    <hyperlink ref="J227" location="A129178182W" display="A129178182W" xr:uid="{9373BE92-9BB3-416B-909E-C86A4F11DEDD}"/>
    <hyperlink ref="J228" location="A129178118C" display="A129178118C" xr:uid="{EE511F09-9949-4F69-9969-0BF9542123D4}"/>
    <hyperlink ref="J229" location="A129178046C" display="A129178046C" xr:uid="{0F355279-37DB-464B-A5F7-B06A5B158CAD}"/>
    <hyperlink ref="J230" location="A129178242L" display="A129178242L" xr:uid="{F0AD4BA3-4FF0-4479-9FA3-F996BF011B7E}"/>
    <hyperlink ref="J231" location="A129178186F" display="A129178186F" xr:uid="{BB4DBDE2-46BD-47D6-8840-E4276151CA7E}"/>
    <hyperlink ref="K172" location="A129178190W" display="A129178190W" xr:uid="{E3761A2B-7650-4DF9-90A5-11F8D8E72BD9}"/>
    <hyperlink ref="K173" location="A129178334W" display="A129178334W" xr:uid="{4F49C951-4D5F-4FE9-B438-43E1B0525BB9}"/>
    <hyperlink ref="K174" location="A129177950J" display="A129177950J" xr:uid="{F5990B13-BA6F-498E-B8D1-2CCC2970CA9F}"/>
    <hyperlink ref="K175" location="A129178122V" display="A129178122V" xr:uid="{50F86AD6-7B85-472D-9E5D-70D560F24312}"/>
    <hyperlink ref="K179" location="A129178002A" display="A129178002A" xr:uid="{B42C1B93-7C09-4917-99A5-7461BE7A110A}"/>
    <hyperlink ref="K180" location="A129178194F" display="A129178194F" xr:uid="{61B0C2BF-78BE-4970-9860-498C03895E93}"/>
    <hyperlink ref="K181" location="A129178198R" display="A129178198R" xr:uid="{DE82ABB5-BF1B-4496-B7C1-BAC64778B2B1}"/>
    <hyperlink ref="K182" location="A129178050V" display="A129178050V" xr:uid="{D351D298-1C7A-435B-B39F-2D7D0D7A4168}"/>
    <hyperlink ref="K184" location="A129177954T" display="A129177954T" xr:uid="{39914F2B-B0BA-4D6F-84FD-644149B7AED9}"/>
    <hyperlink ref="K185" location="A129178338F" display="A129178338F" xr:uid="{81485468-EDAB-4B53-BB80-B180DFA9731F}"/>
    <hyperlink ref="K186" location="A129178126C" display="A129178126C" xr:uid="{53082804-1201-414C-8AF5-698F7F9D3866}"/>
    <hyperlink ref="K187" location="A129178246W" display="A129178246W" xr:uid="{A3A6A77D-5E7B-4E44-A48D-11B988C1B63C}"/>
    <hyperlink ref="K189" location="A129178342W" display="A129178342W" xr:uid="{8D7DE3E7-0651-43FC-9C01-5D5952A72F9D}"/>
    <hyperlink ref="K190" location="A129177958A" display="A129177958A" xr:uid="{4358BFF8-1FA9-42BC-812E-92FEF023FEAA}"/>
    <hyperlink ref="K191" location="A129178054C" display="A129178054C" xr:uid="{37CC7B09-B2B2-4603-AEC1-C1CB9FCED86C}"/>
    <hyperlink ref="K192" location="A129178202V" display="A129178202V" xr:uid="{B080F922-44BE-481C-B96A-8C2EBA5B33FF}"/>
    <hyperlink ref="K195" location="A129178058L" display="A129178058L" xr:uid="{3581E1BF-3FA4-4DE5-A954-CF3F1E175E6A}"/>
    <hyperlink ref="K196" location="A129178294R" display="A129178294R" xr:uid="{BA1F4C63-56D9-4AA6-AD97-078464FC3DB8}"/>
    <hyperlink ref="K197" location="A129177962T" display="A129177962T" xr:uid="{FAA5AC62-AA84-4BA9-A40B-23D95DCCD6F6}"/>
    <hyperlink ref="K201" location="A129178298X" display="A129178298X" xr:uid="{BA514189-8534-48F7-A65D-E64ED0642ECC}"/>
    <hyperlink ref="K202" location="A129178130V" display="A129178130V" xr:uid="{F7EA4F68-89A4-420F-876A-F7C251D59C43}"/>
    <hyperlink ref="K203" location="A129178006K" display="A129178006K" xr:uid="{BFC8132E-FD24-498A-9885-171F2BE6597E}"/>
    <hyperlink ref="K204" location="A129178250L" display="A129178250L" xr:uid="{972F38FA-BEA6-400F-B6A8-9528143ADE7A}"/>
    <hyperlink ref="K206" location="A129178346F" display="A129178346F" xr:uid="{2C4EC8A2-EEE4-43BE-BB40-F46BBC8A319F}"/>
    <hyperlink ref="K207" location="A129178010A" display="A129178010A" xr:uid="{99287AAB-F9AD-4ADD-A84B-52741750709D}"/>
    <hyperlink ref="K208" location="A129178134C" display="A129178134C" xr:uid="{6B420FEC-C0F0-44EB-8086-B60286B96BE6}"/>
    <hyperlink ref="K209" location="A129178302C" display="A129178302C" xr:uid="{A1140C47-B57D-48B1-A6FA-45A5F36C278F}"/>
    <hyperlink ref="K211" location="A129178306L" display="A129178306L" xr:uid="{50BCA1DD-AE25-4A68-B1B5-41969BAFC33A}"/>
    <hyperlink ref="K212" location="A129178350W" display="A129178350W" xr:uid="{84F995FE-B415-41B7-81F4-943723EE90CD}"/>
    <hyperlink ref="K213" location="A129178354F" display="A129178354F" xr:uid="{1917620D-C5C6-46BF-BC35-607567DE67EA}"/>
    <hyperlink ref="K214" location="A129177966A" display="A129177966A" xr:uid="{B34BFDB3-64C8-4919-8BB4-EC2DA839D7CE}"/>
    <hyperlink ref="K226" location="A129178014K" display="A129178014K" xr:uid="{F70E3A64-60CD-4EE3-9B8B-13541CBA15F2}"/>
    <hyperlink ref="K227" location="A129178062C" display="A129178062C" xr:uid="{38EEF195-F772-4BCD-B1B9-D349772BAC77}"/>
    <hyperlink ref="K228" location="A129177970T" display="A129177970T" xr:uid="{16063908-D72A-43C0-9AF8-4A5C06CE546B}"/>
    <hyperlink ref="K229" location="A129178018V" display="A129178018V" xr:uid="{20470F09-F1A8-4FDF-B3EA-29F5F9E07AAF}"/>
    <hyperlink ref="K230" location="A129177974A" display="A129177974A" xr:uid="{26FBDB02-4CEE-48C7-A48E-1F72C130DC86}"/>
    <hyperlink ref="L172" location="A129178358R" display="A129178358R" xr:uid="{F873F992-02FE-4E94-B062-C1DD89E4F91B}"/>
    <hyperlink ref="L173" location="A129178362F" display="A129178362F" xr:uid="{66F9DBC8-C805-4FD6-8465-0C4A566288E7}"/>
    <hyperlink ref="L174" location="A129178206C" display="A129178206C" xr:uid="{0A62AB23-A6D7-4999-94E8-4EB779BDAC86}"/>
    <hyperlink ref="L175" location="A129178254W" display="A129178254W" xr:uid="{ACFF119D-898F-4072-8DB1-F06D3A8306A2}"/>
    <hyperlink ref="L179" location="A129177978K" display="A129177978K" xr:uid="{C62F0060-F1F7-442C-B5F5-17F1D317CE2E}"/>
    <hyperlink ref="L180" location="A129178066L" display="A129178066L" xr:uid="{F2C05AC2-ED66-4905-999A-995CB6108CE8}"/>
    <hyperlink ref="L181" location="A129178210V" display="A129178210V" xr:uid="{95C8B27B-85F0-49DB-AA7F-00265CDD2903}"/>
    <hyperlink ref="L182" location="A129177982A" display="A129177982A" xr:uid="{81D44FDD-2B5F-4E07-AA9D-5C79E27B264D}"/>
    <hyperlink ref="L184" location="A129178070C" display="A129178070C" xr:uid="{831923EA-08DD-40AD-83E7-6129770C27F0}"/>
    <hyperlink ref="L185" location="A129178214C" display="A129178214C" xr:uid="{807B677A-EC8D-4CC2-BAD2-57A7509171D9}"/>
    <hyperlink ref="L186" location="A129178258F" display="A129178258F" xr:uid="{49BC8D01-1DC4-46FE-A95F-F9B8B5D00561}"/>
    <hyperlink ref="L187" location="A129178262W" display="A129178262W" xr:uid="{2C31974E-B26F-47BA-93B0-F5F232E9088F}"/>
    <hyperlink ref="L189" location="A129177986K" display="A129177986K" xr:uid="{C344C523-49D3-4E3B-9974-EC31FC2B4C04}"/>
    <hyperlink ref="L190" location="A129178138L" display="A129178138L" xr:uid="{3A287911-DD1C-419C-9972-910A4E754E8C}"/>
    <hyperlink ref="L191" location="A129178074L" display="A129178074L" xr:uid="{71E7C950-EC65-4F86-BD5F-25DF94DDF57B}"/>
    <hyperlink ref="L192" location="A129178142C" display="A129178142C" xr:uid="{80FE0FB1-C005-4605-9F51-E3CA05D75AB9}"/>
    <hyperlink ref="L195" location="A129178146L" display="A129178146L" xr:uid="{D8AC7C22-5899-45A2-80F4-0BC3DE83C560}"/>
    <hyperlink ref="L196" location="A129178022K" display="A129178022K" xr:uid="{45AA4580-C882-42C1-B005-F7442814D3EA}"/>
    <hyperlink ref="L197" location="A129178310C" display="A129178310C" xr:uid="{3991BB88-DF64-4DC4-9FAB-70ACB2B83918}"/>
    <hyperlink ref="L201" location="A129178078W" display="A129178078W" xr:uid="{197FB7B7-F7F3-4AD3-BF93-1B94BD8DF63A}"/>
    <hyperlink ref="L202" location="A129178026V" display="A129178026V" xr:uid="{96EE5198-A13F-4BEA-9B75-74D101FC60EC}"/>
    <hyperlink ref="L203" location="A129178082L" display="A129178082L" xr:uid="{00B0358B-E844-460D-ABEE-EFE739975E39}"/>
    <hyperlink ref="L204" location="A129178314L" display="A129178314L" xr:uid="{F214B420-AEB3-4A80-A135-7FF7E991D7B6}"/>
    <hyperlink ref="L206" location="A129178086W" display="A129178086W" xr:uid="{55F71566-8E15-443B-B8D3-173A858AE0C6}"/>
    <hyperlink ref="L207" location="A129178366R" display="A129178366R" xr:uid="{363627D0-26CF-415A-B72A-06AA95B0AC59}"/>
    <hyperlink ref="L208" location="A129178318W" display="A129178318W" xr:uid="{3235E3A4-7A1C-453C-BBAA-C356AA098EC3}"/>
    <hyperlink ref="L209" location="A129178030K" display="A129178030K" xr:uid="{1DB45D6A-42E2-4187-B737-F4C3681C636B}"/>
    <hyperlink ref="L211" location="A129178090L" display="A129178090L" xr:uid="{417F0222-FF2E-44FF-A6A9-6D0D5B9F3F22}"/>
    <hyperlink ref="L212" location="A129178150C" display="A129178150C" xr:uid="{AA9AED06-8250-4849-8145-EEC3D2BF0527}"/>
    <hyperlink ref="L213" location="A129178034V" display="A129178034V" xr:uid="{52ADC7D8-1A9D-405D-A335-189A3D2F85F4}"/>
    <hyperlink ref="L214" location="A129178218L" display="A129178218L" xr:uid="{18F65319-FD19-47BA-9CD9-A0F124DDF502}"/>
    <hyperlink ref="L226" location="A129178370F" display="A129178370F" xr:uid="{FF138D14-C36C-4B3C-ABB5-223DF3B40400}"/>
    <hyperlink ref="L227" location="A129178374R" display="A129178374R" xr:uid="{63E23376-E64B-4EDD-B0AD-7ABF4AD02BF5}"/>
    <hyperlink ref="L228" location="A129178266F" display="A129178266F" xr:uid="{782A24C0-1261-43B0-8009-8325EBA811B8}"/>
    <hyperlink ref="L229" location="A129178222C" display="A129178222C" xr:uid="{8FD0ED36-3131-4CA2-AA7E-5A087D460EED}"/>
    <hyperlink ref="L230" location="A129178378X" display="A129178378X" xr:uid="{ADC67953-B6ED-4CB8-885D-7B221E84BAFF}"/>
    <hyperlink ref="M172" location="A129180530W" display="A129180530W" xr:uid="{A47400F5-3DA9-4EE8-94C7-BA3EAC690748}"/>
    <hyperlink ref="M173" location="A129180414L" display="A129180414L" xr:uid="{C909DEE9-4029-4F6E-8BAA-61869F68F4F7}"/>
    <hyperlink ref="M174" location="A129180534F" display="A129180534F" xr:uid="{729599A8-5E0E-4A04-B893-CF7477F9CA5A}"/>
    <hyperlink ref="M175" location="A129180538R" display="A129180538R" xr:uid="{51AD7AF4-BC8C-4750-9A22-B6621D0648B1}"/>
    <hyperlink ref="M179" location="A129180418W" display="A129180418W" xr:uid="{E2C400C3-BC47-4604-A3A5-B9EBDB66EC6A}"/>
    <hyperlink ref="M180" location="A129180422L" display="A129180422L" xr:uid="{5D2DF439-9F12-47D9-A407-DAC9E4A9168F}"/>
    <hyperlink ref="M181" location="A129180486X" display="A129180486X" xr:uid="{A52A698C-6E84-4DB8-BAB2-E12D0F321224}"/>
    <hyperlink ref="M182" location="A129180354W" display="A129180354W" xr:uid="{D83118AB-2264-4350-AFBC-FE872D74FF53}"/>
    <hyperlink ref="M184" location="A129180542F" display="A129180542F" xr:uid="{78A7BFC1-AB61-4174-9E14-8C6476D44D8B}"/>
    <hyperlink ref="M185" location="A129180490R" display="A129180490R" xr:uid="{B06DB4D0-F6AD-4E5A-A750-2F08557767D2}"/>
    <hyperlink ref="M186" location="A129180582X" display="A129180582X" xr:uid="{1EC2B9D3-827A-426B-BE18-EB45929D9445}"/>
    <hyperlink ref="M187" location="A129180358F" display="A129180358F" xr:uid="{BF10C2AB-28AB-40BC-8376-2C19E3D786D0}"/>
    <hyperlink ref="M189" location="A129180190L" display="A129180190L" xr:uid="{E5F4033E-17AA-44AA-9C6D-447345521315}"/>
    <hyperlink ref="M190" location="A129180250C" display="A129180250C" xr:uid="{E9B77D3E-33AB-47DC-9B4B-09FCACF8861F}"/>
    <hyperlink ref="M191" location="A129180426W" display="A129180426W" xr:uid="{572F7C4B-0DD2-4AE0-8A25-EC57DD66DA29}"/>
    <hyperlink ref="M192" location="A129180254L" display="A129180254L" xr:uid="{B00A61C1-164D-4009-AB5D-7365E47E1186}"/>
    <hyperlink ref="M195" location="A129180430L" display="A129180430L" xr:uid="{EEA29397-9915-4E2A-BDC3-F760C12545D8}"/>
    <hyperlink ref="M196" location="A129180434W" display="A129180434W" xr:uid="{39AE1DD7-10A1-46DC-AF6D-4FC101DE322A}"/>
    <hyperlink ref="M197" location="A129180586J" display="A129180586J" xr:uid="{E3CE6212-1233-498F-A064-173ED586002F}"/>
    <hyperlink ref="M201" location="A129180194W" display="A129180194W" xr:uid="{6EAD980A-D137-4982-8335-32A0C582BAEA}"/>
    <hyperlink ref="M202" location="A129180546R" display="A129180546R" xr:uid="{71C951D7-B127-4B0D-98CB-80CA824FD06C}"/>
    <hyperlink ref="M203" location="A129180550F" display="A129180550F" xr:uid="{A525F6CA-49E2-466F-9499-78403C54AFD0}"/>
    <hyperlink ref="M204" location="A129180198F" display="A129180198F" xr:uid="{9D598B0E-72D7-4F90-BA4F-FF159BD77922}"/>
    <hyperlink ref="M206" location="A129180362W" display="A129180362W" xr:uid="{01E1C637-82B1-41D6-9869-1C5B3A75B49B}"/>
    <hyperlink ref="M207" location="A129180438F" display="A129180438F" xr:uid="{BC8C4B0B-DB8B-4E3A-B014-35D8769D2937}"/>
    <hyperlink ref="M208" location="A129180590X" display="A129180590X" xr:uid="{71096807-37C2-4565-8ED5-7BB06293E076}"/>
    <hyperlink ref="M209" location="A129180202K" display="A129180202K" xr:uid="{709077CE-6D88-486C-A79B-41DDC450753D}"/>
    <hyperlink ref="M211" location="A129180494X" display="A129180494X" xr:uid="{841A472C-345F-43B8-946C-A8A4A431592E}"/>
    <hyperlink ref="M212" location="A129180498J" display="A129180498J" xr:uid="{5A0E35F4-B7D8-41F8-86CE-24DE9D7558B0}"/>
    <hyperlink ref="M213" location="A129180298R" display="A129180298R" xr:uid="{22CE1950-CA8B-49DA-906E-072B1D7E1DD6}"/>
    <hyperlink ref="M214" location="A129180206V" display="A129180206V" xr:uid="{8521012C-65EC-4E0C-A23B-8EB30DB679C2}"/>
    <hyperlink ref="M218" location="A129180366F" display="A129180366F" xr:uid="{AC9FA179-7AEB-4715-9848-E0E77BFEF48A}"/>
    <hyperlink ref="M219" location="A129180258W" display="A129180258W" xr:uid="{FD286075-F377-4122-B4E0-8FBBEB70FF88}"/>
    <hyperlink ref="M220" location="A129180370W" display="A129180370W" xr:uid="{E801A9FC-75DF-4586-8D60-BC1E97E0C075}"/>
    <hyperlink ref="M221" location="A129180302V" display="A129180302V" xr:uid="{BF193551-CFB1-44E6-A76C-5DCD3F9C791E}"/>
    <hyperlink ref="M226" location="A129180374F" display="A129180374F" xr:uid="{CC2CECEC-2EEB-4F4D-A364-2C55B90D3E40}"/>
    <hyperlink ref="M227" location="A129180442W" display="A129180442W" xr:uid="{5DEE4D8C-9BA0-4140-9EB3-A11EB71CBCB7}"/>
    <hyperlink ref="M228" location="A129180378R" display="A129180378R" xr:uid="{0507FBC0-F251-4D57-8C90-BDF71669030F}"/>
    <hyperlink ref="M229" location="A129180306C" display="A129180306C" xr:uid="{2137000D-CED9-468F-AD00-D560D12B8F8A}"/>
    <hyperlink ref="M230" location="A129180502L" display="A129180502L" xr:uid="{08246F3B-2AC5-4BD8-A5B9-3738C2DED927}"/>
    <hyperlink ref="M231" location="A129180446F" display="A129180446F" xr:uid="{7E96D309-9AF4-440E-8C06-32986DED2139}"/>
    <hyperlink ref="N172" location="A129180450W" display="A129180450W" xr:uid="{B303E835-926E-4EF6-94D2-5D75C28EA3E7}"/>
    <hyperlink ref="N173" location="A129180594J" display="A129180594J" xr:uid="{A274D512-6AAF-4CBA-A1FF-9126C3A789D6}"/>
    <hyperlink ref="N174" location="A129180210K" display="A129180210K" xr:uid="{A9E96DC6-03D9-458E-88A4-96C6C460F626}"/>
    <hyperlink ref="N175" location="A129180382F" display="A129180382F" xr:uid="{5EB76BF2-CA16-45E6-96EC-DF5457EB1611}"/>
    <hyperlink ref="N179" location="A129180262L" display="A129180262L" xr:uid="{0E35A634-C844-4D18-A234-1F27866B3305}"/>
    <hyperlink ref="N180" location="A129180454F" display="A129180454F" xr:uid="{50058E04-CFB0-4CE9-9F3F-496CFCE9B0C6}"/>
    <hyperlink ref="N181" location="A129180458R" display="A129180458R" xr:uid="{00626204-F667-4D3F-B533-C20B1D88BF12}"/>
    <hyperlink ref="N182" location="A129180310V" display="A129180310V" xr:uid="{11F5838C-346F-4ED8-8130-625C4F8D64C6}"/>
    <hyperlink ref="N184" location="A129180214V" display="A129180214V" xr:uid="{0E58143E-EC15-4226-9D38-5151A7672C0D}"/>
    <hyperlink ref="N185" location="A129180598T" display="A129180598T" xr:uid="{73991050-2B31-497E-82EC-C7ED6681A73B}"/>
    <hyperlink ref="N186" location="A129180386R" display="A129180386R" xr:uid="{2305F79C-08C8-44C0-80F4-C22C7186B773}"/>
    <hyperlink ref="N187" location="A129180506W" display="A129180506W" xr:uid="{D95C0474-541E-48C4-9AFB-0B32D7CA8B79}"/>
    <hyperlink ref="N189" location="A129180602W" display="A129180602W" xr:uid="{A4DEA20F-AD04-4093-BB9B-0F7F5C72CC99}"/>
    <hyperlink ref="N190" location="A129180218C" display="A129180218C" xr:uid="{437242BE-7D97-4181-A8DF-A6A34E052DF5}"/>
    <hyperlink ref="N191" location="A129180314C" display="A129180314C" xr:uid="{5900473A-E2F8-4A52-AA30-5B6865D758C0}"/>
    <hyperlink ref="N192" location="A129180462F" display="A129180462F" xr:uid="{11FD34C3-10AF-4893-A0B5-6730115DFC9B}"/>
    <hyperlink ref="N195" location="A129180318L" display="A129180318L" xr:uid="{6758ECAD-53DD-40BA-B3FE-497F3EED7EC3}"/>
    <hyperlink ref="N196" location="A129180554R" display="A129180554R" xr:uid="{CC18A87D-C214-4A94-9C0D-B0AFD2EAC566}"/>
    <hyperlink ref="N197" location="A129180222V" display="A129180222V" xr:uid="{2792DAAF-AD71-4628-A7B6-4868ED25865C}"/>
    <hyperlink ref="N201" location="A129180558X" display="A129180558X" xr:uid="{53289BB5-5A28-407D-B128-FDDC5E688C64}"/>
    <hyperlink ref="N202" location="A129180390F" display="A129180390F" xr:uid="{16F2ABF7-ADEF-4D5E-9E5B-96B2771EC57F}"/>
    <hyperlink ref="N203" location="A129180266W" display="A129180266W" xr:uid="{0CB0AFA6-D8AF-46A4-83F9-32CCC54A29A4}"/>
    <hyperlink ref="N204" location="A129180510L" display="A129180510L" xr:uid="{89D3E8E9-754E-4501-B52D-42A434C22A23}"/>
    <hyperlink ref="N206" location="A129180606F" display="A129180606F" xr:uid="{188C12DC-B05C-4FAD-AB63-C252BCB45868}"/>
    <hyperlink ref="N207" location="A129180270L" display="A129180270L" xr:uid="{90F29E23-D855-4A4C-AA27-6B9509DF4718}"/>
    <hyperlink ref="N208" location="A129180394R" display="A129180394R" xr:uid="{10F015B3-CFAD-4CC9-AFB9-B7CA932A8900}"/>
    <hyperlink ref="N209" location="A129180562R" display="A129180562R" xr:uid="{A8FF001B-1CF5-4639-8352-B4CDA497DE7E}"/>
    <hyperlink ref="N211" location="A129180566X" display="A129180566X" xr:uid="{565FF0D9-51D4-4F5E-B4CA-C35131190827}"/>
    <hyperlink ref="N212" location="A129180610W" display="A129180610W" xr:uid="{05E499E0-9020-48CD-A357-269BA3E5251F}"/>
    <hyperlink ref="N213" location="A129180614F" display="A129180614F" xr:uid="{A51B1754-3580-474B-A6F4-759A206CBC59}"/>
    <hyperlink ref="N214" location="A129180226C" display="A129180226C" xr:uid="{542C8647-CDFF-4976-BA71-FAF637F6A6FF}"/>
    <hyperlink ref="N226" location="A129180274W" display="A129180274W" xr:uid="{B361D0F0-1C66-43FC-80F3-1B6463A964E0}"/>
    <hyperlink ref="N227" location="A129180322C" display="A129180322C" xr:uid="{00177F05-8546-4A33-B4E1-526FD5D4B34A}"/>
    <hyperlink ref="N228" location="A129180230V" display="A129180230V" xr:uid="{0E7368A0-6309-4A57-B729-5F3BF353C0C3}"/>
    <hyperlink ref="N229" location="A129180278F" display="A129180278F" xr:uid="{6FF0DA22-CA95-4928-B76C-A1465DD9F912}"/>
    <hyperlink ref="N230" location="A129180234C" display="A129180234C" xr:uid="{D398A8D6-7EA9-4360-86C5-E8063C98DAA4}"/>
    <hyperlink ref="O172" location="A129180618R" display="A129180618R" xr:uid="{C6A23DDF-D69E-4865-A055-73BE5D5F10A5}"/>
    <hyperlink ref="O173" location="A129180622F" display="A129180622F" xr:uid="{8003A933-7833-4CBB-BA64-A6B4DF3561D8}"/>
    <hyperlink ref="O174" location="A129180466R" display="A129180466R" xr:uid="{FF2686B7-7D87-4240-8D82-C10A6AE8B744}"/>
    <hyperlink ref="O175" location="A129180514W" display="A129180514W" xr:uid="{44201B6D-8DB4-42CE-90A1-0A4792B39D17}"/>
    <hyperlink ref="O179" location="A129180238L" display="A129180238L" xr:uid="{3F9C1B97-AC73-44B4-B27B-4E72A6A289F4}"/>
    <hyperlink ref="O180" location="A129180326L" display="A129180326L" xr:uid="{64EEFE3C-B277-4321-91CD-89370A2F7877}"/>
    <hyperlink ref="O181" location="A129180470F" display="A129180470F" xr:uid="{C7F0C06B-03EC-4831-AE17-3BFA03CD8833}"/>
    <hyperlink ref="O182" location="A129180242C" display="A129180242C" xr:uid="{369723BB-B30C-4D28-879B-876134BB84BB}"/>
    <hyperlink ref="O184" location="A129180330C" display="A129180330C" xr:uid="{E1EF0721-A495-4562-8586-E87942D70C99}"/>
    <hyperlink ref="O185" location="A129180474R" display="A129180474R" xr:uid="{74BC3A56-D82D-4557-8457-E01C82B65E2E}"/>
    <hyperlink ref="O186" location="A129180518F" display="A129180518F" xr:uid="{F692213D-7349-4BC6-BE25-21DC1B4D1BF3}"/>
    <hyperlink ref="O187" location="A129180522W" display="A129180522W" xr:uid="{0D419560-5A51-474A-9BA4-20E28436B7E3}"/>
    <hyperlink ref="O189" location="A129180246L" display="A129180246L" xr:uid="{07E02AF9-0E12-42AA-B9B1-68B73BA65352}"/>
    <hyperlink ref="O190" location="A129180398X" display="A129180398X" xr:uid="{D57F8B85-3FA3-471D-8952-59440699AA9C}"/>
    <hyperlink ref="O191" location="A129180334L" display="A129180334L" xr:uid="{BEB451CE-3525-4958-9CD8-DCFC5A0D4FAE}"/>
    <hyperlink ref="O192" location="A129180402C" display="A129180402C" xr:uid="{AEA0EA33-AA07-46B6-85C1-3AA9D09FB664}"/>
    <hyperlink ref="O195" location="A129180406L" display="A129180406L" xr:uid="{33388585-2300-4DDB-B5DF-11289865262F}"/>
    <hyperlink ref="O196" location="A129180282W" display="A129180282W" xr:uid="{DACC61D4-220A-4785-94C6-3FA37DFB2FB5}"/>
    <hyperlink ref="O197" location="A129180570R" display="A129180570R" xr:uid="{A56B735A-9449-4C3D-9939-EB77EEC04F7C}"/>
    <hyperlink ref="O201" location="A129180338W" display="A129180338W" xr:uid="{8BA704A8-7DB6-4149-8DBC-A0B7E3FDEC48}"/>
    <hyperlink ref="O202" location="A129180286F" display="A129180286F" xr:uid="{2014F2CB-1473-4FAF-B3FE-46F427415A76}"/>
    <hyperlink ref="O203" location="A129180342L" display="A129180342L" xr:uid="{6FFC4CD6-3499-4684-ABCB-98746407B3F8}"/>
    <hyperlink ref="O204" location="A129180574X" display="A129180574X" xr:uid="{D8589F04-3BD6-4CBA-A9B2-9D563E3AA694}"/>
    <hyperlink ref="O206" location="A129180346W" display="A129180346W" xr:uid="{6500184C-8F2B-4096-8C56-3BB9789D5980}"/>
    <hyperlink ref="O207" location="A129180626R" display="A129180626R" xr:uid="{D6AABAD3-D29A-4293-9483-7BB099AF434E}"/>
    <hyperlink ref="O208" location="A129180578J" display="A129180578J" xr:uid="{9069E07B-586F-44EF-8AEE-C89044926CBD}"/>
    <hyperlink ref="O209" location="A129180290W" display="A129180290W" xr:uid="{C2179537-257D-455A-B9DC-D541B0B18633}"/>
    <hyperlink ref="O211" location="A129180350L" display="A129180350L" xr:uid="{E276A5C8-1F35-4715-B541-8241B8DE29E5}"/>
    <hyperlink ref="O212" location="A129180410C" display="A129180410C" xr:uid="{7665744C-5C5A-48F0-A49F-21F8E0C12520}"/>
    <hyperlink ref="O213" location="A129180294F" display="A129180294F" xr:uid="{A9CDB673-F1B6-4CA7-B53D-FFAB42D32ED3}"/>
    <hyperlink ref="O214" location="A129180478X" display="A129180478X" xr:uid="{BA7CA727-DFC7-484A-9C32-4ED95BA38BC1}"/>
    <hyperlink ref="O226" location="A129180630F" display="A129180630F" xr:uid="{39BF2376-7751-480E-9784-0EC2B9C5EA9A}"/>
    <hyperlink ref="O227" location="A129180634R" display="A129180634R" xr:uid="{12FC1111-4468-495A-A9DE-6C622F8809BC}"/>
    <hyperlink ref="O228" location="A129180526F" display="A129180526F" xr:uid="{9A7D2E11-923D-4CE8-BE74-FC7E01CA2941}"/>
    <hyperlink ref="O229" location="A129180482R" display="A129180482R" xr:uid="{F51E25F3-2873-4D86-9922-1C56FD1CC4AF}"/>
    <hyperlink ref="O230" location="A129180638X" display="A129180638X" xr:uid="{3AD9C496-48BE-47F7-A26E-B3893FDB1E5A}"/>
    <hyperlink ref="P172" location="A129180982K" display="A129180982K" xr:uid="{847BB064-1436-4E1C-9FEE-358E0E8F58ED}"/>
    <hyperlink ref="P173" location="A129180866A" display="A129180866A" xr:uid="{34671746-889B-490E-AF74-C61AD2D38E6D}"/>
    <hyperlink ref="P174" location="A129180986V" display="A129180986V" xr:uid="{D21B1AB3-95AA-4107-B9B3-4ED2B008539B}"/>
    <hyperlink ref="P175" location="A129180990K" display="A129180990K" xr:uid="{D2B56703-10CD-4E90-AB82-80F2756B840A}"/>
    <hyperlink ref="P179" location="A129180870T" display="A129180870T" xr:uid="{9C635FD4-9527-409B-A34D-2A37B3F8DC8B}"/>
    <hyperlink ref="P180" location="A129180874A" display="A129180874A" xr:uid="{6663985E-3118-420C-81FA-0F3CC3C119E2}"/>
    <hyperlink ref="P181" location="A129180938A" display="A129180938A" xr:uid="{2B08DBC3-1591-49E6-848B-8510F4B370B1}"/>
    <hyperlink ref="P182" location="A129180806X" display="A129180806X" xr:uid="{9FB34F15-4CC2-4835-93EA-FF9DC604A025}"/>
    <hyperlink ref="P184" location="A129180994V" display="A129180994V" xr:uid="{879323E3-1538-4FC1-8B1E-2DFB1F60DB8B}"/>
    <hyperlink ref="P185" location="A129180942T" display="A129180942T" xr:uid="{30AE82D4-49DF-4749-BEA5-AC048F6451D8}"/>
    <hyperlink ref="P186" location="A129181034C" display="A129181034C" xr:uid="{40CB8D8C-AB37-4D23-8BCB-E38200786090}"/>
    <hyperlink ref="P187" location="A129180810R" display="A129180810R" xr:uid="{96294058-18D9-4585-92F7-AFDB9290DB44}"/>
    <hyperlink ref="P189" location="A129180642R" display="A129180642R" xr:uid="{CD26948A-3194-497C-90B7-EA029905DA07}"/>
    <hyperlink ref="P190" location="A129180702F" display="A129180702F" xr:uid="{41934BE8-0A79-4B5B-9F07-5FEE2C17F885}"/>
    <hyperlink ref="P191" location="A129180878K" display="A129180878K" xr:uid="{CF2C1E42-9269-4C47-9200-BA27314C8048}"/>
    <hyperlink ref="P192" location="A129180706R" display="A129180706R" xr:uid="{7B770547-8C84-43DA-BB92-4C9DC3529286}"/>
    <hyperlink ref="P195" location="A129180882A" display="A129180882A" xr:uid="{E8094E0A-1FDA-4731-AD97-8D66AB9514F2}"/>
    <hyperlink ref="P196" location="A129180886K" display="A129180886K" xr:uid="{0B3E4580-DE90-410A-A7DA-0EAD9DDBB5FC}"/>
    <hyperlink ref="P197" location="A129181038L" display="A129181038L" xr:uid="{1A6D6793-3D74-4C3C-98D4-9165A3572590}"/>
    <hyperlink ref="P201" location="A129180646X" display="A129180646X" xr:uid="{FA71D1DF-7B75-46C2-BBA6-B05EDD15F5DA}"/>
    <hyperlink ref="P202" location="A129180998C" display="A129180998C" xr:uid="{96AC8A3F-3EEA-456A-AFF2-0DCEBD862781}"/>
    <hyperlink ref="P203" location="A129181002K" display="A129181002K" xr:uid="{F865BA66-B676-46C9-ACD6-3086C1443448}"/>
    <hyperlink ref="P204" location="A129180650R" display="A129180650R" xr:uid="{F912E3F4-5285-447F-8A70-EC7FB56DC994}"/>
    <hyperlink ref="P206" location="A129180814X" display="A129180814X" xr:uid="{AA7F67E3-4EFB-44DE-9A05-E2F8811B6504}"/>
    <hyperlink ref="P207" location="A129180890A" display="A129180890A" xr:uid="{70377542-5B15-4E6A-930A-E77BFFB601FA}"/>
    <hyperlink ref="P208" location="A129181042C" display="A129181042C" xr:uid="{8314E64B-F289-4680-94C8-F15FE662D377}"/>
    <hyperlink ref="P209" location="A129180654X" display="A129180654X" xr:uid="{73D56480-9A96-4789-AB1A-9B3BBB0410CB}"/>
    <hyperlink ref="P211" location="A129180946A" display="A129180946A" xr:uid="{6B6C2D64-56D9-4496-913A-1DED6AA8A69E}"/>
    <hyperlink ref="P212" location="A129180950T" display="A129180950T" xr:uid="{092C53FA-0B53-4C52-B73F-9CE0F74B60F1}"/>
    <hyperlink ref="P213" location="A129180750X" display="A129180750X" xr:uid="{8453AC8E-E449-4C66-912D-5AA80107D500}"/>
    <hyperlink ref="P214" location="A129180658J" display="A129180658J" xr:uid="{4409E1E3-0B5A-4573-B768-249614350534}"/>
    <hyperlink ref="P218" location="A129180818J" display="A129180818J" xr:uid="{71764CAC-F3C1-414E-B4B1-78EC360AA756}"/>
    <hyperlink ref="P219" location="A129180710F" display="A129180710F" xr:uid="{EC16FD3F-88B9-4C1A-8000-30A2EAF81374}"/>
    <hyperlink ref="P220" location="A129180822X" display="A129180822X" xr:uid="{A1426F84-5188-4E40-BD31-793CBC32BEF7}"/>
    <hyperlink ref="P221" location="A129180754J" display="A129180754J" xr:uid="{244FF8DC-4BDF-43F3-B103-755887F6DE8F}"/>
    <hyperlink ref="P226" location="A129180826J" display="A129180826J" xr:uid="{731B25BC-E7E0-49DD-9679-F2CC0E67146E}"/>
    <hyperlink ref="P227" location="A129180894K" display="A129180894K" xr:uid="{1DE71B53-3311-43DE-891E-A058FA7FD138}"/>
    <hyperlink ref="P228" location="A129180830X" display="A129180830X" xr:uid="{2CA150F6-414E-4504-8347-5ABE6EF98C60}"/>
    <hyperlink ref="P229" location="A129180758T" display="A129180758T" xr:uid="{C3B9F383-8B39-40C6-BDCB-6732E0F26841}"/>
    <hyperlink ref="P230" location="A129180954A" display="A129180954A" xr:uid="{A420785F-2BC1-4673-98FD-DFF7DAB17F6E}"/>
    <hyperlink ref="P231" location="A129180898V" display="A129180898V" xr:uid="{0DE1FFF0-EF59-4A23-968A-99C1221E566D}"/>
    <hyperlink ref="Q172" location="A129180902X" display="A129180902X" xr:uid="{25410E5A-C7CE-48BC-9956-9E7A1E0ECEA9}"/>
    <hyperlink ref="Q173" location="A129181046L" display="A129181046L" xr:uid="{3B09B611-BAD5-4D4C-9F15-3663F1BC4B8E}"/>
    <hyperlink ref="Q174" location="A129180662X" display="A129180662X" xr:uid="{78A14E25-37A7-43A3-852B-D0FDD83620C8}"/>
    <hyperlink ref="Q175" location="A129180834J" display="A129180834J" xr:uid="{23F80924-80D0-4B11-894F-6381BC7EB933}"/>
    <hyperlink ref="Q179" location="A129180714R" display="A129180714R" xr:uid="{85D41E81-36F6-432F-976C-D8342DF39C66}"/>
    <hyperlink ref="Q180" location="A129180906J" display="A129180906J" xr:uid="{4B23655A-B584-4981-BD4D-1FCD135751B6}"/>
    <hyperlink ref="Q181" location="A129180910X" display="A129180910X" xr:uid="{4EE7886D-2E7F-4820-9518-0BCBFB4B4671}"/>
    <hyperlink ref="Q182" location="A129180762J" display="A129180762J" xr:uid="{7E695DA4-E50C-433A-AD1C-903D16E5C4FF}"/>
    <hyperlink ref="Q184" location="A129180666J" display="A129180666J" xr:uid="{52DAFB37-F35A-4E93-AE14-65F831402AF6}"/>
    <hyperlink ref="Q185" location="A129181050C" display="A129181050C" xr:uid="{72D3657C-6EF4-4753-8BC7-F311BD6D6F42}"/>
    <hyperlink ref="Q186" location="A129180838T" display="A129180838T" xr:uid="{714D4A43-3236-4286-A6F4-3264A9E7B50B}"/>
    <hyperlink ref="Q187" location="A129180958K" display="A129180958K" xr:uid="{2AD7F935-4C04-4EFE-93AD-6ABA866F08E0}"/>
    <hyperlink ref="Q189" location="A129181054L" display="A129181054L" xr:uid="{CA897001-76F7-4A51-8BDC-CA90C6916A41}"/>
    <hyperlink ref="Q190" location="A129180670X" display="A129180670X" xr:uid="{454EAE38-13F8-4390-8BE1-A1626E032E57}"/>
    <hyperlink ref="Q191" location="A129180766T" display="A129180766T" xr:uid="{504AE09C-CBFA-4258-8B06-8A4A91D3D8F9}"/>
    <hyperlink ref="Q192" location="A129180914J" display="A129180914J" xr:uid="{CF2519FF-27A6-4DEC-876E-0DA95F4ABC83}"/>
    <hyperlink ref="Q195" location="A129180770J" display="A129180770J" xr:uid="{F820BB54-15FF-40BC-A073-0F4DFE8DBC3A}"/>
    <hyperlink ref="Q196" location="A129181006V" display="A129181006V" xr:uid="{495E00EE-E31F-40C6-9D55-EC4736CCCE98}"/>
    <hyperlink ref="Q197" location="A129180674J" display="A129180674J" xr:uid="{8489161F-2FBD-4B65-8D97-53927EEDD33F}"/>
    <hyperlink ref="Q201" location="A129181010K" display="A129181010K" xr:uid="{BD26F260-7955-48A4-A83F-D2CE4C51AD2A}"/>
    <hyperlink ref="Q202" location="A129180842J" display="A129180842J" xr:uid="{3FF48072-2A37-4636-95AB-0EE5591A07F7}"/>
    <hyperlink ref="Q203" location="A129180718X" display="A129180718X" xr:uid="{8B87CC3A-1DD1-4A55-BD90-EA5620E8EDA5}"/>
    <hyperlink ref="Q204" location="A129180962A" display="A129180962A" xr:uid="{025B7F4A-8DD8-48E4-AAD2-542B87D2605A}"/>
    <hyperlink ref="Q206" location="A129181058W" display="A129181058W" xr:uid="{F379B2AD-6E18-44A7-ACCC-252D40D5F729}"/>
    <hyperlink ref="Q207" location="A129180722R" display="A129180722R" xr:uid="{491B203F-39E3-48FE-B4A9-3CF3D0A7BE4C}"/>
    <hyperlink ref="Q208" location="A129180846T" display="A129180846T" xr:uid="{A10A5A23-321A-47B9-9A65-0E5735194CEB}"/>
    <hyperlink ref="Q209" location="A129181014V" display="A129181014V" xr:uid="{F0A4286F-9F50-4600-A567-9F2E6AA2A4AB}"/>
    <hyperlink ref="Q211" location="A129181018C" display="A129181018C" xr:uid="{7AA5C796-45A1-465C-8525-D97E25BAE40E}"/>
    <hyperlink ref="Q212" location="A129181062L" display="A129181062L" xr:uid="{7684E17F-4275-40D0-ABFB-CA115CF09CAA}"/>
    <hyperlink ref="Q213" location="A129181066W" display="A129181066W" xr:uid="{350E6768-2674-466B-A899-AA3B26BC9CAC}"/>
    <hyperlink ref="Q214" location="A129180678T" display="A129180678T" xr:uid="{E9F0373C-2450-4FD7-91F3-1F91DAB15F84}"/>
    <hyperlink ref="Q226" location="A129180726X" display="A129180726X" xr:uid="{A307C3F0-2827-4B91-B45F-EB8263DC162A}"/>
    <hyperlink ref="Q227" location="A129180774T" display="A129180774T" xr:uid="{DEF3FE46-E6DD-4440-831E-33172CA7DAA5}"/>
    <hyperlink ref="Q228" location="A129180682J" display="A129180682J" xr:uid="{F6067B21-B7A3-458D-8443-13A518FCAE04}"/>
    <hyperlink ref="Q229" location="A129180730R" display="A129180730R" xr:uid="{6C8A8713-1F41-4D68-BA18-91FDFAD1F976}"/>
    <hyperlink ref="Q230" location="A129180686T" display="A129180686T" xr:uid="{C9EB8117-FEA4-4032-8D2D-D2FC59186378}"/>
    <hyperlink ref="R172" location="A129181070L" display="A129181070L" xr:uid="{C47BF40C-49EB-4BAA-8849-205E9BF1DCE2}"/>
    <hyperlink ref="R173" location="A129181074W" display="A129181074W" xr:uid="{7CA5D560-6D7E-411E-83D2-97C84BA36BEC}"/>
    <hyperlink ref="R174" location="A129180918T" display="A129180918T" xr:uid="{8337B11F-16A3-464A-B998-7D7CEE554FEC}"/>
    <hyperlink ref="R175" location="A129180966K" display="A129180966K" xr:uid="{BABAC1FA-4BCF-4C90-9AB2-0CD2B172C25B}"/>
    <hyperlink ref="R179" location="A129180690J" display="A129180690J" xr:uid="{228CC2E5-6138-4CCA-8A4B-4A9DF4D6C533}"/>
    <hyperlink ref="R180" location="A129180778A" display="A129180778A" xr:uid="{43392F26-1BEA-4228-B056-8371D6143AFF}"/>
    <hyperlink ref="R181" location="A129180922J" display="A129180922J" xr:uid="{C5CEE1D4-F10C-4A0C-A60E-3C10B1473A27}"/>
    <hyperlink ref="R182" location="A129180694T" display="A129180694T" xr:uid="{6FB29192-A6FD-408A-8F44-905225C6EF0A}"/>
    <hyperlink ref="R184" location="A129180782T" display="A129180782T" xr:uid="{706B97FB-9915-45F5-8A3B-D8D4042234E3}"/>
    <hyperlink ref="R185" location="A129180926T" display="A129180926T" xr:uid="{87FBB6C5-3A87-40DD-ABFC-56A54E28596E}"/>
    <hyperlink ref="R186" location="A129180970A" display="A129180970A" xr:uid="{1B2C265C-8DD0-4E34-9116-639F9EBB52B1}"/>
    <hyperlink ref="R187" location="A129180974K" display="A129180974K" xr:uid="{FAE602EF-EA5B-4CC1-9657-D0BCA77180D7}"/>
    <hyperlink ref="R189" location="A129180698A" display="A129180698A" xr:uid="{CF11847F-09F9-41F2-8FE0-430CF0868B1F}"/>
    <hyperlink ref="R190" location="A129180850J" display="A129180850J" xr:uid="{0A12807B-922A-4E43-B50A-40FF3CB51C6F}"/>
    <hyperlink ref="R191" location="A129180786A" display="A129180786A" xr:uid="{FA58D2C1-F7FB-4FFC-8162-35D176E139DB}"/>
    <hyperlink ref="R192" location="A129180854T" display="A129180854T" xr:uid="{472D9EB3-8BFA-40EC-9C27-1E86965EAF8E}"/>
    <hyperlink ref="R195" location="A129180858A" display="A129180858A" xr:uid="{73610C2E-C02B-4C03-8E49-23FB4B30460B}"/>
    <hyperlink ref="R196" location="A129180734X" display="A129180734X" xr:uid="{78464AE9-EAFA-4717-81CC-4C1CF7AFB6AA}"/>
    <hyperlink ref="R197" location="A129181022V" display="A129181022V" xr:uid="{EB0770E9-7D2E-4FB7-8041-BD043F81E126}"/>
    <hyperlink ref="R201" location="A129180790T" display="A129180790T" xr:uid="{11D2C567-1046-446F-B194-9E795217D67D}"/>
    <hyperlink ref="R202" location="A129180738J" display="A129180738J" xr:uid="{1AFDF60C-6C3D-4284-B566-12E3A3B7E897}"/>
    <hyperlink ref="R203" location="A129180794A" display="A129180794A" xr:uid="{15D4F479-40C6-40A8-A7E3-2311D1CABD72}"/>
    <hyperlink ref="R204" location="A129181026C" display="A129181026C" xr:uid="{6AF45BA2-822F-4077-A725-8A79A95866EE}"/>
    <hyperlink ref="R206" location="A129180798K" display="A129180798K" xr:uid="{FC240B64-92B4-440B-9A92-E7F57E08D1FE}"/>
    <hyperlink ref="R207" location="A129181078F" display="A129181078F" xr:uid="{084CEABF-ADDD-4211-ABF7-FCF41F6A9FDE}"/>
    <hyperlink ref="R208" location="A129181030V" display="A129181030V" xr:uid="{E7291FAC-2230-47B1-8F83-2945DEF65DA6}"/>
    <hyperlink ref="R209" location="A129180742X" display="A129180742X" xr:uid="{D3ACBC57-CF66-4BE6-9D98-6323CF264574}"/>
    <hyperlink ref="R211" location="A129180802R" display="A129180802R" xr:uid="{F480734F-779E-4C0F-89AC-45D07A061571}"/>
    <hyperlink ref="R212" location="A129180862T" display="A129180862T" xr:uid="{583728E1-860C-4644-8511-E6F07AD38BAA}"/>
    <hyperlink ref="R213" location="A129180746J" display="A129180746J" xr:uid="{DC721F20-1F50-404D-B653-81B35C5613F7}"/>
    <hyperlink ref="R214" location="A129180930J" display="A129180930J" xr:uid="{7B3E5940-C5D3-425C-8C1A-513A06055743}"/>
    <hyperlink ref="R226" location="A129181082W" display="A129181082W" xr:uid="{9F9A2845-33F1-4157-B30B-1DC9E1AB6848}"/>
    <hyperlink ref="R227" location="A129181086F" display="A129181086F" xr:uid="{29E18DEA-4488-45F9-AC05-35659A8ED856}"/>
    <hyperlink ref="R228" location="A129180978V" display="A129180978V" xr:uid="{7F847704-F410-4157-8CDD-FCC862602161}"/>
    <hyperlink ref="R229" location="A129180934T" display="A129180934T" xr:uid="{D959F472-450B-4619-AA01-57D72CF24BD7}"/>
    <hyperlink ref="R230" location="A129181090W" display="A129181090W" xr:uid="{EC743DA5-F193-4F3F-BCB5-2C7457BF6A5C}"/>
    <hyperlink ref="S172" location="A129178722X" display="A129178722X" xr:uid="{2DFAA6BB-68DB-4FC1-AC8B-267C3853E4CE}"/>
    <hyperlink ref="S173" location="A129178606R" display="A129178606R" xr:uid="{5A93347E-BD15-4CAB-B795-870BA433F03C}"/>
    <hyperlink ref="S174" location="A129178726J" display="A129178726J" xr:uid="{2CE2AC81-C81E-4FC6-8650-6BC99EF8130A}"/>
    <hyperlink ref="S175" location="A129178730X" display="A129178730X" xr:uid="{C8D34AA6-442C-4679-AD25-14D33C8ED2EF}"/>
    <hyperlink ref="S179" location="A129178610F" display="A129178610F" xr:uid="{2164AD35-442F-46F1-897C-DC45E104F63A}"/>
    <hyperlink ref="S180" location="A129178614R" display="A129178614R" xr:uid="{8C42F58D-B25F-4C6B-A894-F437BB5860BC}"/>
    <hyperlink ref="S181" location="A129178678A" display="A129178678A" xr:uid="{80E3E22C-ECE6-4484-8F14-F9D63747717C}"/>
    <hyperlink ref="S182" location="A129178546X" display="A129178546X" xr:uid="{D9272C80-F998-425A-AECF-242E2F7CBA02}"/>
    <hyperlink ref="S184" location="A129178734J" display="A129178734J" xr:uid="{8A741E7A-638A-4DE8-B7E5-2D135B17262F}"/>
    <hyperlink ref="S185" location="A129178682T" display="A129178682T" xr:uid="{ED81DA8C-114D-4AEE-94BD-DA3A92200148}"/>
    <hyperlink ref="S186" location="A129178774A" display="A129178774A" xr:uid="{E400731B-3846-48DC-8231-5B41DB7E4D67}"/>
    <hyperlink ref="S187" location="A129178550R" display="A129178550R" xr:uid="{7463D976-E54B-495F-BB26-D2BCAFFF4FD3}"/>
    <hyperlink ref="S189" location="A129178382R" display="A129178382R" xr:uid="{C827F6E2-89A0-4F0F-9E68-BEF3429896F8}"/>
    <hyperlink ref="S190" location="A129178442F" display="A129178442F" xr:uid="{914E4324-49F9-4E14-A21E-C567F50D5D52}"/>
    <hyperlink ref="S191" location="A129178618X" display="A129178618X" xr:uid="{BD6BCD88-C410-411B-BF58-63D351E9829D}"/>
    <hyperlink ref="S192" location="A129178446R" display="A129178446R" xr:uid="{4F09D158-2C51-428A-BF5D-170D6F6495AE}"/>
    <hyperlink ref="S195" location="A129178622R" display="A129178622R" xr:uid="{8FBCE96B-040A-4893-B972-F3D7A883DBD6}"/>
    <hyperlink ref="S196" location="A129178626X" display="A129178626X" xr:uid="{F69F1D94-ED6E-4A27-844B-61472C00F889}"/>
    <hyperlink ref="S197" location="A129178778K" display="A129178778K" xr:uid="{5B28EE5D-5418-4BCB-837D-B68615994CC4}"/>
    <hyperlink ref="S201" location="A129178386X" display="A129178386X" xr:uid="{E697BDD1-A3C8-41EE-A2DA-BCEC63DEAF90}"/>
    <hyperlink ref="S202" location="A129178738T" display="A129178738T" xr:uid="{EB4F9FF0-291B-405D-9546-9F0130B6072D}"/>
    <hyperlink ref="S203" location="A129178742J" display="A129178742J" xr:uid="{E1E9F5CE-DAE4-4CC9-8F32-4F9B31ABD04A}"/>
    <hyperlink ref="S204" location="A129178390R" display="A129178390R" xr:uid="{ADB214BC-571F-4C52-8B3C-A30CDFCEF6C8}"/>
    <hyperlink ref="S206" location="A129178554X" display="A129178554X" xr:uid="{28BFD089-321B-44AA-BD0B-D83A3A7EFA38}"/>
    <hyperlink ref="S207" location="A129178630R" display="A129178630R" xr:uid="{9BEF5206-F3DC-4658-8B69-9BFF5A594644}"/>
    <hyperlink ref="S208" location="A129178782A" display="A129178782A" xr:uid="{92C401F0-F651-4320-B4B4-2B6915AB0290}"/>
    <hyperlink ref="S209" location="A129178394X" display="A129178394X" xr:uid="{06BEE5A9-6A07-42CC-BB8B-1F4A3C07FE66}"/>
    <hyperlink ref="S211" location="A129178686A" display="A129178686A" xr:uid="{70A36A8F-E6C8-47DF-B855-37EC97153718}"/>
    <hyperlink ref="S212" location="A129178690T" display="A129178690T" xr:uid="{AAA975F2-7E61-4ED9-8237-1038BA87372B}"/>
    <hyperlink ref="S213" location="A129178490X" display="A129178490X" xr:uid="{4C384F6C-93F7-4C2B-8383-045D129626BA}"/>
    <hyperlink ref="S214" location="A129178398J" display="A129178398J" xr:uid="{0693354C-B79F-436E-91EB-79D754BE1635}"/>
    <hyperlink ref="S218" location="A129178558J" display="A129178558J" xr:uid="{DD0116F3-1F06-4ACC-886E-5B9F14D2ABA3}"/>
    <hyperlink ref="S219" location="A129178450F" display="A129178450F" xr:uid="{2B675395-8621-43B2-BE45-2AED73A14558}"/>
    <hyperlink ref="S220" location="A129178562X" display="A129178562X" xr:uid="{FBF07985-0A7C-40AD-9A27-4B8D92918DFE}"/>
    <hyperlink ref="S221" location="A129178494J" display="A129178494J" xr:uid="{B6241114-719A-442D-877A-FD70A7F0031B}"/>
    <hyperlink ref="S226" location="A129178566J" display="A129178566J" xr:uid="{67EA5F27-4991-4ADF-ABDF-393B182C84A2}"/>
    <hyperlink ref="S227" location="A129178634X" display="A129178634X" xr:uid="{A30D5E23-C057-4A0B-B486-B1CD21E32D47}"/>
    <hyperlink ref="S228" location="A129178570X" display="A129178570X" xr:uid="{FC121277-CAF5-4EFD-A29C-FDFB03E26E16}"/>
    <hyperlink ref="S229" location="A129178498T" display="A129178498T" xr:uid="{97E6761B-D0CE-4344-A5EF-3BCE4D8B24C2}"/>
    <hyperlink ref="S230" location="A129178694A" display="A129178694A" xr:uid="{7D0D6D69-CF0E-4E16-92E7-BC32CCF1899F}"/>
    <hyperlink ref="S231" location="A129178638J" display="A129178638J" xr:uid="{8AD7E6E8-7F57-4995-95AE-D7EE0D170DA4}"/>
    <hyperlink ref="T172" location="A129178642X" display="A129178642X" xr:uid="{6D40C593-0D75-4E49-9747-65CC17C7F2B9}"/>
    <hyperlink ref="T173" location="A129178786K" display="A129178786K" xr:uid="{1B656FCB-8749-4E6C-B3BC-81F73D7436B8}"/>
    <hyperlink ref="T174" location="A129178402L" display="A129178402L" xr:uid="{2D42B151-45E2-46FD-820B-7EFDCA7B4321}"/>
    <hyperlink ref="T175" location="A129178574J" display="A129178574J" xr:uid="{F101ABB1-0769-466B-AD97-E7509137E978}"/>
    <hyperlink ref="T179" location="A129178454R" display="A129178454R" xr:uid="{BAB2D59E-6A49-4F7A-AE8F-16AA9FA161C4}"/>
    <hyperlink ref="T180" location="A129178646J" display="A129178646J" xr:uid="{4BD09E7A-A10B-40B7-B49F-8AD3DF7629E9}"/>
    <hyperlink ref="T181" location="A129178650X" display="A129178650X" xr:uid="{72A73794-FD57-4D9D-8E87-BC8D61BFE643}"/>
    <hyperlink ref="T182" location="A129178502W" display="A129178502W" xr:uid="{3C981F66-4145-4F7F-B132-DA294662DE26}"/>
    <hyperlink ref="T184" location="A129178406W" display="A129178406W" xr:uid="{760344BA-9540-4DC8-A897-7D928B73520F}"/>
    <hyperlink ref="T185" location="A129178790A" display="A129178790A" xr:uid="{472C0C4F-6C08-471E-AB46-D6A935BBCDD1}"/>
    <hyperlink ref="T186" location="A129178578T" display="A129178578T" xr:uid="{7D4D4C7A-ECF3-4C04-9A81-1B2AEBB35119}"/>
    <hyperlink ref="T187" location="A129178698K" display="A129178698K" xr:uid="{E6FDC724-BB68-4257-99E7-5B92B450878A}"/>
    <hyperlink ref="T189" location="A129178794K" display="A129178794K" xr:uid="{D43281A3-85F0-4349-BFE5-B7F8F70F57AF}"/>
    <hyperlink ref="T190" location="A129178410L" display="A129178410L" xr:uid="{ED9C2227-0738-41EE-B15D-141711559959}"/>
    <hyperlink ref="T191" location="A129178506F" display="A129178506F" xr:uid="{C6E8F826-DCFD-430D-BE50-B41D4E007D69}"/>
    <hyperlink ref="T192" location="A129178654J" display="A129178654J" xr:uid="{068B288F-70FA-4609-A271-6BE88B0B0BDC}"/>
    <hyperlink ref="T195" location="A129178510W" display="A129178510W" xr:uid="{89CC8845-9A7A-4806-AB3E-798492911706}"/>
    <hyperlink ref="T196" location="A129178746T" display="A129178746T" xr:uid="{C84485F6-515E-40BD-972C-AB04BBAACA3F}"/>
    <hyperlink ref="T197" location="A129178414W" display="A129178414W" xr:uid="{DB584353-5D02-42D7-8B12-7309DC62D54F}"/>
    <hyperlink ref="T201" location="A129178750J" display="A129178750J" xr:uid="{F46F08C2-03F3-4B7B-8E1C-2B70BAC6C89A}"/>
    <hyperlink ref="T202" location="A129178582J" display="A129178582J" xr:uid="{799545EC-469C-4F57-A529-FD6083BBC539}"/>
    <hyperlink ref="T203" location="A129178458X" display="A129178458X" xr:uid="{26EDCC90-CD73-433B-96D7-1417B8EDDCA3}"/>
    <hyperlink ref="T204" location="A129178702R" display="A129178702R" xr:uid="{181119A1-B73A-4B12-AAD9-39E29334CDD8}"/>
    <hyperlink ref="T206" location="A129178798V" display="A129178798V" xr:uid="{2F9388EF-F630-4C46-AA8E-1E2DA8EF4D2D}"/>
    <hyperlink ref="T207" location="A129178462R" display="A129178462R" xr:uid="{E67B706D-2189-489A-910C-7339B0955352}"/>
    <hyperlink ref="T208" location="A129178586T" display="A129178586T" xr:uid="{7489C15D-E31E-4A60-8AB1-7C4E048AF96C}"/>
    <hyperlink ref="T209" location="A129178754T" display="A129178754T" xr:uid="{27BE282C-57EB-4027-8D63-9ACFCD21BB5C}"/>
    <hyperlink ref="T211" location="A129178758A" display="A129178758A" xr:uid="{98D3CEB8-F738-4856-A789-5EF521A527D5}"/>
    <hyperlink ref="T212" location="A129178802X" display="A129178802X" xr:uid="{06857EFB-915D-463A-BF41-0DDEDBE5D7BD}"/>
    <hyperlink ref="T213" location="A129178806J" display="A129178806J" xr:uid="{930C2BAC-D159-411A-B97B-77CFF595A7D4}"/>
    <hyperlink ref="T214" location="A129178418F" display="A129178418F" xr:uid="{D4A3C78C-B291-466A-8D51-165337E77EA2}"/>
    <hyperlink ref="T226" location="A129178466X" display="A129178466X" xr:uid="{B3BFC53C-9734-47CD-8246-E23E84125822}"/>
    <hyperlink ref="T227" location="A129178514F" display="A129178514F" xr:uid="{B37A8A9E-0424-452B-8DB0-BB1CD6A32DE2}"/>
    <hyperlink ref="T228" location="A129178422W" display="A129178422W" xr:uid="{38C0C5E9-D208-439C-9016-2F7AC809DFB8}"/>
    <hyperlink ref="T229" location="A129178470R" display="A129178470R" xr:uid="{9467BF56-9FB4-4463-B629-66B5D1A0A01A}"/>
    <hyperlink ref="T230" location="A129178426F" display="A129178426F" xr:uid="{25E3ED90-3BAB-4835-97E4-BED52EF23647}"/>
    <hyperlink ref="U172" location="A129178810X" display="A129178810X" xr:uid="{5092072B-3034-4325-B444-74224810C0B0}"/>
    <hyperlink ref="U173" location="A129178814J" display="A129178814J" xr:uid="{C04C248C-6BAE-49F8-AFF3-47EF3887E5B5}"/>
    <hyperlink ref="U174" location="A129178658T" display="A129178658T" xr:uid="{8D797671-DBDF-4DDF-85E1-B155AB8B37DF}"/>
    <hyperlink ref="U175" location="A129178706X" display="A129178706X" xr:uid="{233CA6B8-FD0E-4A85-9513-F69C3D34C6D0}"/>
    <hyperlink ref="U179" location="A129178430W" display="A129178430W" xr:uid="{B58CBBED-CED8-410E-8EB8-56CD4EF4014D}"/>
    <hyperlink ref="U180" location="A129178518R" display="A129178518R" xr:uid="{A84D54A6-4EF1-4A55-A9F6-AD1056227967}"/>
    <hyperlink ref="U181" location="A129178662J" display="A129178662J" xr:uid="{11E5473B-188D-40CA-B218-D8EBAEDB8B21}"/>
    <hyperlink ref="U182" location="A129178434F" display="A129178434F" xr:uid="{7F9CE09A-FC0E-41CA-B74C-4CCB874DC57B}"/>
    <hyperlink ref="U184" location="A129178522F" display="A129178522F" xr:uid="{CAB7D602-E31A-4CC6-8641-3E23A3A94734}"/>
    <hyperlink ref="U185" location="A129178666T" display="A129178666T" xr:uid="{8EB2F6C7-D584-416F-A9B2-093873BD9D99}"/>
    <hyperlink ref="U186" location="A129178710R" display="A129178710R" xr:uid="{CA375150-6661-4A93-AEDF-2608B6A69DBA}"/>
    <hyperlink ref="U187" location="A129178714X" display="A129178714X" xr:uid="{38C4A123-BABB-4D15-9B8D-54D48AE42146}"/>
    <hyperlink ref="U189" location="A129178438R" display="A129178438R" xr:uid="{2AB80A00-1613-4B76-9CFC-2416B732159F}"/>
    <hyperlink ref="U190" location="A129178590J" display="A129178590J" xr:uid="{D488B216-36F6-4AB3-99B1-E69D83F30BAE}"/>
    <hyperlink ref="U191" location="A129178526R" display="A129178526R" xr:uid="{93A50573-3063-4F5A-A684-25DBECEFEA12}"/>
    <hyperlink ref="U192" location="A129178594T" display="A129178594T" xr:uid="{D0E48F05-363B-47D8-AEE1-A6C5EF88D69D}"/>
    <hyperlink ref="U195" location="A129178598A" display="A129178598A" xr:uid="{7BB28988-378A-4EEB-AF8F-01832F577B95}"/>
    <hyperlink ref="U196" location="A129178474X" display="A129178474X" xr:uid="{550CF2FE-11AC-41B7-A4F3-2CAAC188CB52}"/>
    <hyperlink ref="U197" location="A129178762T" display="A129178762T" xr:uid="{3676094E-46E6-4FA9-845E-32B0361CB156}"/>
    <hyperlink ref="U201" location="A129178530F" display="A129178530F" xr:uid="{557DF044-5AD7-48F5-B889-773F9B65B8CF}"/>
    <hyperlink ref="U202" location="A129178478J" display="A129178478J" xr:uid="{421C446A-F2AE-4985-ACC7-8B72A0967223}"/>
    <hyperlink ref="U203" location="A129178534R" display="A129178534R" xr:uid="{B6527E7B-0591-4730-9985-9D02D6E1791A}"/>
    <hyperlink ref="U204" location="A129178766A" display="A129178766A" xr:uid="{B3F7381A-220F-46CA-9E96-F6919AC6843C}"/>
    <hyperlink ref="U206" location="A129178538X" display="A129178538X" xr:uid="{F3847366-1FFB-45DD-A464-325FAEC2E412}"/>
    <hyperlink ref="U207" location="A129178818T" display="A129178818T" xr:uid="{F28939BD-FAFD-4065-9FEE-38CD75189625}"/>
    <hyperlink ref="U208" location="A129178770T" display="A129178770T" xr:uid="{2B2C2D81-505A-4D32-A2E2-4026AE6AC03D}"/>
    <hyperlink ref="U209" location="A129178482X" display="A129178482X" xr:uid="{843C2A14-C9AC-4C6D-8EFA-93AF69FE3C0C}"/>
    <hyperlink ref="U211" location="A129178542R" display="A129178542R" xr:uid="{AFD7DFD6-EA1E-4299-92FB-308111AD2A51}"/>
    <hyperlink ref="U212" location="A129178602F" display="A129178602F" xr:uid="{E6AB7EFB-43BD-4D5C-BDDB-88975FB92E88}"/>
    <hyperlink ref="U213" location="A129178486J" display="A129178486J" xr:uid="{7B44FB23-6026-4E67-B391-C55BB12D968F}"/>
    <hyperlink ref="U214" location="A129178670J" display="A129178670J" xr:uid="{5F6A1684-CF12-43C8-BFF5-EF28B33D13B2}"/>
    <hyperlink ref="U226" location="A129178822J" display="A129178822J" xr:uid="{C102B818-190F-47AD-A256-B6EE0F022A90}"/>
    <hyperlink ref="U227" location="A129178826T" display="A129178826T" xr:uid="{9BC6A439-93E3-4FB8-A4E1-F0F8D9A184A2}"/>
    <hyperlink ref="U228" location="A129178718J" display="A129178718J" xr:uid="{B87EAC50-E7B7-441B-906D-A94209EDFC52}"/>
    <hyperlink ref="U229" location="A129178674T" display="A129178674T" xr:uid="{91907C82-60F3-495D-848F-0722BD06E5A9}"/>
    <hyperlink ref="U230" location="A129178830J" display="A129178830J" xr:uid="{E8E0B56C-8DB1-4A0B-AF87-27F51AEECAB7}"/>
    <hyperlink ref="V172" location="A129179174R" display="A129179174R" xr:uid="{DDFF9AFE-F05C-4D44-BC21-74CF59B721E1}"/>
    <hyperlink ref="V173" location="A129179058F" display="A129179058F" xr:uid="{555E8F06-974C-4000-8E13-30CF0A84ED75}"/>
    <hyperlink ref="V174" location="A129179178X" display="A129179178X" xr:uid="{B694BC4A-82BB-415B-86A1-21572C441C9C}"/>
    <hyperlink ref="V175" location="A129179182R" display="A129179182R" xr:uid="{06203A37-B62A-4764-B1E0-53826B4D9D99}"/>
    <hyperlink ref="V179" location="A129179062W" display="A129179062W" xr:uid="{C73B3E8F-326E-425B-99D4-1A09A110D679}"/>
    <hyperlink ref="V180" location="A129179066F" display="A129179066F" xr:uid="{F1A0A6D6-711E-4ACF-9E60-8A6FEE236023}"/>
    <hyperlink ref="V181" location="A129179130L" display="A129179130L" xr:uid="{57EA8B24-5853-40B3-A430-89991D2D39E0}"/>
    <hyperlink ref="V182" location="A129178998L" display="A129178998L" xr:uid="{1DE806DB-5070-4CBA-BAE2-B76BA4900E05}"/>
    <hyperlink ref="V184" location="A129179186X" display="A129179186X" xr:uid="{C55912C3-CF5E-4F4A-8094-99CF8DB89C81}"/>
    <hyperlink ref="V185" location="A129179134W" display="A129179134W" xr:uid="{AF664154-3E92-44C9-ABE0-904FEEE06AFA}"/>
    <hyperlink ref="V186" location="A129179226F" display="A129179226F" xr:uid="{65F6F936-99E4-4F03-974E-6E62038A4CB1}"/>
    <hyperlink ref="V187" location="A129179002V" display="A129179002V" xr:uid="{6F307206-1AA9-4E5C-A656-9C48A0C09243}"/>
    <hyperlink ref="V189" location="A129178834T" display="A129178834T" xr:uid="{65F1DB03-B625-4D22-A32A-68F8F95B2092}"/>
    <hyperlink ref="V190" location="A129178894V" display="A129178894V" xr:uid="{689C2E5E-E2A0-477D-B35F-F54281D8B982}"/>
    <hyperlink ref="V191" location="A129179070W" display="A129179070W" xr:uid="{E6BA3DCC-E262-41EA-82BC-49856B2CFC9E}"/>
    <hyperlink ref="V192" location="A129178898C" display="A129178898C" xr:uid="{433329DC-3D16-4A35-BB2F-B915F5E09692}"/>
    <hyperlink ref="V195" location="A129179074F" display="A129179074F" xr:uid="{AA42397E-C0ED-4A10-960C-B84F81EAA08A}"/>
    <hyperlink ref="V196" location="A129179078R" display="A129179078R" xr:uid="{9EE9F235-05C2-4B8E-880E-4FCA3817C387}"/>
    <hyperlink ref="V197" location="A129179230W" display="A129179230W" xr:uid="{88FD0CC2-613A-4D12-BAF5-F90C322E44ED}"/>
    <hyperlink ref="V201" location="A129178838A" display="A129178838A" xr:uid="{80E89FC5-F7F6-40CD-9A9C-D5ECE18A0096}"/>
    <hyperlink ref="V202" location="A129179190R" display="A129179190R" xr:uid="{3E94269B-C381-418B-88D7-00453B17531D}"/>
    <hyperlink ref="V203" location="A129179194X" display="A129179194X" xr:uid="{0C9558A2-965D-45E2-9E3C-4A4CBE005B52}"/>
    <hyperlink ref="V204" location="A129178842T" display="A129178842T" xr:uid="{15309314-D179-4674-9D25-D268999C8FA2}"/>
    <hyperlink ref="V206" location="A129179006C" display="A129179006C" xr:uid="{379D05AE-EC44-4F5A-B91D-8FB85E00B32F}"/>
    <hyperlink ref="V207" location="A129179082F" display="A129179082F" xr:uid="{49693938-C9B0-42A9-9FDA-77F608E11FED}"/>
    <hyperlink ref="V208" location="A129179234F" display="A129179234F" xr:uid="{25F80A64-3D30-4FBF-9A8C-18FA2A0F5CE3}"/>
    <hyperlink ref="V209" location="A129178846A" display="A129178846A" xr:uid="{241664FA-4793-4C21-8387-2A8C8886F614}"/>
    <hyperlink ref="V211" location="A129179138F" display="A129179138F" xr:uid="{49FACB1D-8A39-4321-BA18-0AAAC995BC48}"/>
    <hyperlink ref="V212" location="A129179142W" display="A129179142W" xr:uid="{DB718D01-BCE0-4379-8A12-C9D87812D785}"/>
    <hyperlink ref="V213" location="A129178942A" display="A129178942A" xr:uid="{7D6A06F7-D588-4C96-9FAF-9CF72219FD4C}"/>
    <hyperlink ref="V214" location="A129178850T" display="A129178850T" xr:uid="{E0114CED-7908-4505-97A1-B46FA369AD03}"/>
    <hyperlink ref="V218" location="A129179010V" display="A129179010V" xr:uid="{6E9F7D6C-626A-4AF9-93EC-AAC5BEE486CB}"/>
    <hyperlink ref="V219" location="A129178902J" display="A129178902J" xr:uid="{2B6999A9-C429-44D5-9FB4-6A19C9728086}"/>
    <hyperlink ref="V220" location="A129179014C" display="A129179014C" xr:uid="{19CED462-A2A4-4809-8073-813FEC76F340}"/>
    <hyperlink ref="V221" location="A129178946K" display="A129178946K" xr:uid="{5EA4A028-D6F7-4F3B-B5DD-94B0BF7369B9}"/>
    <hyperlink ref="V226" location="A129179018L" display="A129179018L" xr:uid="{057D3ED7-599C-4FDD-A3D4-CA5A0A6F5E1D}"/>
    <hyperlink ref="V227" location="A129179086R" display="A129179086R" xr:uid="{6729650C-64F1-4AB1-B45B-4D9314B8B7CC}"/>
    <hyperlink ref="V228" location="A129179022C" display="A129179022C" xr:uid="{49B500F1-AB05-45E1-B20E-E287D3AD76FC}"/>
    <hyperlink ref="V229" location="A129178950A" display="A129178950A" xr:uid="{F8492925-C892-4480-841C-97D9C0E34DC4}"/>
    <hyperlink ref="V230" location="A129179146F" display="A129179146F" xr:uid="{D936A085-E221-4505-B88E-9CCC45842C90}"/>
    <hyperlink ref="V231" location="A129179090F" display="A129179090F" xr:uid="{FC8F8F82-D144-4C26-806D-6E2D4FD2634A}"/>
    <hyperlink ref="W172" location="A129179094R" display="A129179094R" xr:uid="{27BE232D-8AE1-4960-9FD5-E8F717D6C937}"/>
    <hyperlink ref="W173" location="A129179238R" display="A129179238R" xr:uid="{429408DF-EDDC-4B75-B11C-23F43726C8BE}"/>
    <hyperlink ref="W174" location="A129178854A" display="A129178854A" xr:uid="{B6948391-D060-4BF0-8773-7AEB7631E22E}"/>
    <hyperlink ref="W175" location="A129179026L" display="A129179026L" xr:uid="{BAACA141-9866-4C2C-BC87-A594C6FE9476}"/>
    <hyperlink ref="W179" location="A129178906T" display="A129178906T" xr:uid="{7B9C4CE1-851D-4B56-B115-4A557A0006C4}"/>
    <hyperlink ref="W180" location="A129179098X" display="A129179098X" xr:uid="{0EB9089E-105A-49CA-9C3C-26164DFB4017}"/>
    <hyperlink ref="W181" location="A129179102C" display="A129179102C" xr:uid="{E73AD64E-A887-4D9C-AB5D-FEBCED9EFC31}"/>
    <hyperlink ref="W182" location="A129178954K" display="A129178954K" xr:uid="{7DC3CD83-8C2B-48F9-93D4-9900D1306640}"/>
    <hyperlink ref="W184" location="A129178858K" display="A129178858K" xr:uid="{A5746724-CE72-407E-8F51-FC05D37411E6}"/>
    <hyperlink ref="W185" location="A129179242F" display="A129179242F" xr:uid="{75298729-8E21-4FAF-93F8-A5735B2F1B6F}"/>
    <hyperlink ref="W186" location="A129179030C" display="A129179030C" xr:uid="{5EFB0CE9-F892-4FBC-8D27-3E69D5002FD8}"/>
    <hyperlink ref="W187" location="A129179150W" display="A129179150W" xr:uid="{65B9A214-49F8-4C60-8B19-BBD35C8F4306}"/>
    <hyperlink ref="W189" location="A129179246R" display="A129179246R" xr:uid="{0EEFC2B6-4587-42F4-8847-8552BD141F62}"/>
    <hyperlink ref="W190" location="A129178862A" display="A129178862A" xr:uid="{494C755D-0677-492E-822F-2DC48BDAE324}"/>
    <hyperlink ref="W191" location="A129178958V" display="A129178958V" xr:uid="{C6726D7E-4E89-4111-B84A-85A84AE17CEC}"/>
    <hyperlink ref="W192" location="A129179106L" display="A129179106L" xr:uid="{A4CF674A-9CE3-4117-8D89-CA5A4EDD2C7B}"/>
    <hyperlink ref="W195" location="A129178962K" display="A129178962K" xr:uid="{AD088D19-C68E-4CD1-AB7F-0E7146328AF9}"/>
    <hyperlink ref="W196" location="A129179198J" display="A129179198J" xr:uid="{89F120A8-92E8-42E8-8781-534DE5914B59}"/>
    <hyperlink ref="W197" location="A129178866K" display="A129178866K" xr:uid="{54AC8359-E339-48BC-9789-E604C4157BF4}"/>
    <hyperlink ref="W201" location="A129179202L" display="A129179202L" xr:uid="{3D1D5806-963E-471D-B132-76C8DF5F7F26}"/>
    <hyperlink ref="W202" location="A129179034L" display="A129179034L" xr:uid="{DC06EAE9-9DCC-4330-A99C-D25029161DFA}"/>
    <hyperlink ref="W203" location="A129178910J" display="A129178910J" xr:uid="{BE723C11-1118-4980-BBBD-71CAD3E708EA}"/>
    <hyperlink ref="W204" location="A129179154F" display="A129179154F" xr:uid="{2701B0C8-C36E-492A-BB14-E096EBA0929B}"/>
    <hyperlink ref="W206" location="A129179250F" display="A129179250F" xr:uid="{81E1C092-5702-4F65-BE2F-53D44AA51CAB}"/>
    <hyperlink ref="W207" location="A129178914T" display="A129178914T" xr:uid="{06C8628E-B240-4301-968A-CD886CFC1F2E}"/>
    <hyperlink ref="W208" location="A129179038W" display="A129179038W" xr:uid="{682C2646-DB4D-4CF1-80E6-858163D8AC3E}"/>
    <hyperlink ref="W209" location="A129179206W" display="A129179206W" xr:uid="{74F5FB00-3000-4273-9368-9D35B01CA3BA}"/>
    <hyperlink ref="W211" location="A129179210L" display="A129179210L" xr:uid="{70DCFFCF-ABB7-45ED-883A-ABC17B978425}"/>
    <hyperlink ref="W212" location="A129179254R" display="A129179254R" xr:uid="{E8F81345-5D40-418E-BDA6-E061E32E94C5}"/>
    <hyperlink ref="W213" location="A129179258X" display="A129179258X" xr:uid="{F009CA70-E336-4CE2-9BAA-CCC6E65A7AAE}"/>
    <hyperlink ref="W214" location="A129178870A" display="A129178870A" xr:uid="{FE848AB3-EF04-4563-8518-3AB988577621}"/>
    <hyperlink ref="W226" location="A129178918A" display="A129178918A" xr:uid="{DD995849-3CE8-42F7-88A2-5E8BAB0BC7E5}"/>
    <hyperlink ref="W227" location="A129178966V" display="A129178966V" xr:uid="{E1D7C6AB-C211-417C-A861-1014017C7264}"/>
    <hyperlink ref="W228" location="A129178874K" display="A129178874K" xr:uid="{429D41D3-6158-4A6D-AFFA-82D22DB4A5F6}"/>
    <hyperlink ref="W229" location="A129178922T" display="A129178922T" xr:uid="{70C26DC0-6D00-47C4-8900-796B38C56F54}"/>
    <hyperlink ref="W230" location="A129178878V" display="A129178878V" xr:uid="{BDE492B6-F2D5-4691-B4DC-F49263A29C60}"/>
    <hyperlink ref="X172" location="A129179262R" display="A129179262R" xr:uid="{FD564EA8-91F5-41D7-9E33-E4A5C0714935}"/>
    <hyperlink ref="X173" location="A129179266X" display="A129179266X" xr:uid="{3E49F893-0358-4033-AE2C-8303E546F9A2}"/>
    <hyperlink ref="X174" location="A129179110C" display="A129179110C" xr:uid="{4C419B35-5F26-474C-8AA7-3A281C36B540}"/>
    <hyperlink ref="X175" location="A129179158R" display="A129179158R" xr:uid="{B66797A2-7387-4E9D-ACF1-3EC26F02D74F}"/>
    <hyperlink ref="X179" location="A129178882K" display="A129178882K" xr:uid="{6E6863F5-C7CC-4F0E-A58D-AE65798EB42C}"/>
    <hyperlink ref="X180" location="A129178970K" display="A129178970K" xr:uid="{8A4432E5-C273-4FC4-9ED7-56C369FEF7CB}"/>
    <hyperlink ref="X181" location="A129179114L" display="A129179114L" xr:uid="{BACD529D-5BB8-4915-8FF6-C0DA732265B9}"/>
    <hyperlink ref="X182" location="A129178886V" display="A129178886V" xr:uid="{94CCC369-8C6F-4B71-902F-F662A310274E}"/>
    <hyperlink ref="X184" location="A129178974V" display="A129178974V" xr:uid="{875C24EC-0F7F-4D62-84FB-1AD603D5FED5}"/>
    <hyperlink ref="X185" location="A129179118W" display="A129179118W" xr:uid="{E57F647B-5216-456A-BF12-78C4D188951D}"/>
    <hyperlink ref="X186" location="A129179162F" display="A129179162F" xr:uid="{6921591A-D32C-4FA6-835A-68AFA944ED4F}"/>
    <hyperlink ref="X187" location="A129179166R" display="A129179166R" xr:uid="{4613C8A8-7B45-4831-93E2-797C04EE2B9C}"/>
    <hyperlink ref="X189" location="A129178890K" display="A129178890K" xr:uid="{A855AC9E-1662-4F50-965B-FE240FB97116}"/>
    <hyperlink ref="X190" location="A129179042L" display="A129179042L" xr:uid="{A233E5E8-43E2-47EA-A72B-95D0BCB8290D}"/>
    <hyperlink ref="X191" location="A129178978C" display="A129178978C" xr:uid="{E10570B8-CF75-44FC-8E1E-A15AC10E08B6}"/>
    <hyperlink ref="X192" location="A129179046W" display="A129179046W" xr:uid="{6BA2328B-463C-465D-86BC-43583AD3F1EF}"/>
    <hyperlink ref="X195" location="A129179050L" display="A129179050L" xr:uid="{9786D2B1-5554-4B0F-BF4E-78AE95A89B1B}"/>
    <hyperlink ref="X196" location="A129178926A" display="A129178926A" xr:uid="{1658E30E-EC03-4D6D-AA1E-9A9B15086EAB}"/>
    <hyperlink ref="X197" location="A129179214W" display="A129179214W" xr:uid="{171809B0-F3E1-4B33-AF5E-4ADFFD08C8AD}"/>
    <hyperlink ref="X201" location="A129178982V" display="A129178982V" xr:uid="{EDE51B14-8833-4EED-954F-AD406F980395}"/>
    <hyperlink ref="X202" location="A129178930T" display="A129178930T" xr:uid="{B180045B-D746-46D2-AFC7-E19AED670007}"/>
    <hyperlink ref="X203" location="A129178986C" display="A129178986C" xr:uid="{D6622D0F-7701-4D76-AC99-81F525EE5D84}"/>
    <hyperlink ref="X204" location="A129179218F" display="A129179218F" xr:uid="{06A777B7-976D-4241-B34F-28229D6D1F2E}"/>
    <hyperlink ref="X206" location="A129178990V" display="A129178990V" xr:uid="{4ED093D0-CDC7-4C6F-8F6A-5F65CFDB809C}"/>
    <hyperlink ref="X207" location="A129179270R" display="A129179270R" xr:uid="{D2E41AE9-9458-400E-8C38-F1560E2E1EAC}"/>
    <hyperlink ref="X208" location="A129179222W" display="A129179222W" xr:uid="{41A948E8-C7DF-479F-B087-FC4AA6420147}"/>
    <hyperlink ref="X209" location="A129178934A" display="A129178934A" xr:uid="{BCF4FFFA-6725-4D48-AB01-FE5C0BD64469}"/>
    <hyperlink ref="X211" location="A129178994C" display="A129178994C" xr:uid="{965259AB-8092-44BE-A745-9B7A4D7DF3B3}"/>
    <hyperlink ref="X212" location="A129179054W" display="A129179054W" xr:uid="{61C06FFB-2B9B-4CA2-B431-EA203B1072F0}"/>
    <hyperlink ref="X213" location="A129178938K" display="A129178938K" xr:uid="{3D6BE7A1-61AE-4694-9739-11099CF1E879}"/>
    <hyperlink ref="X214" location="A129179122L" display="A129179122L" xr:uid="{17F4CB8A-7665-42D8-AEAE-7B7B8CA46EEE}"/>
    <hyperlink ref="X226" location="A129179274X" display="A129179274X" xr:uid="{17625C6D-507B-4B24-8E3D-B753ED41180C}"/>
    <hyperlink ref="X227" location="A129179278J" display="A129179278J" xr:uid="{BBBD4E32-F483-4DFE-94CF-971F7EC9DC2D}"/>
    <hyperlink ref="X228" location="A129179170F" display="A129179170F" xr:uid="{54714ACC-0060-4D2F-BA13-77BED539F804}"/>
    <hyperlink ref="X229" location="A129179126W" display="A129179126W" xr:uid="{2FA6F80F-52EC-4286-B2C1-75F93AA0316E}"/>
    <hyperlink ref="X230" location="A129179282X" display="A129179282X" xr:uid="{57C6C63A-3B47-4BC8-91CA-B9EC1B3F43F0}"/>
    <hyperlink ref="Y172" location="A129179626T" display="A129179626T" xr:uid="{14774682-79AB-4934-A9A1-1D23A21D8C54}"/>
    <hyperlink ref="Y173" location="A129179510R" display="A129179510R" xr:uid="{908722B5-B2B2-4DE8-9A63-43EB492F1994}"/>
    <hyperlink ref="Y174" location="A129179630J" display="A129179630J" xr:uid="{FE72698A-020D-426A-8860-C8E969847AFE}"/>
    <hyperlink ref="Y175" location="A129179634T" display="A129179634T" xr:uid="{4AC508DC-27A1-4A52-81FD-4BF77058B319}"/>
    <hyperlink ref="Y179" location="A129179514X" display="A129179514X" xr:uid="{5D805C82-A0E9-402E-B636-7134316FD269}"/>
    <hyperlink ref="Y180" location="A129179518J" display="A129179518J" xr:uid="{299E8D87-2B7C-44E1-9EB8-CEE2C05A13D8}"/>
    <hyperlink ref="Y181" location="A129179582A" display="A129179582A" xr:uid="{24D5327E-F9AA-48D4-B8EC-806E9B398F46}"/>
    <hyperlink ref="Y182" location="A129179450X" display="A129179450X" xr:uid="{ADDD3326-5D4E-43DF-942D-35CC6EE7DEBC}"/>
    <hyperlink ref="Y184" location="A129179638A" display="A129179638A" xr:uid="{D87B7241-83AE-4E71-A679-C1B6AED74964}"/>
    <hyperlink ref="Y185" location="A129179586K" display="A129179586K" xr:uid="{84927FCE-4553-444B-9A58-E1D4878F23B2}"/>
    <hyperlink ref="Y186" location="A129179678V" display="A129179678V" xr:uid="{899F99F9-F709-4113-856C-02F69F49FFC9}"/>
    <hyperlink ref="Y187" location="A129179454J" display="A129179454J" xr:uid="{3F51E2AF-DCCA-4C11-91D2-48B97DDCE3DC}"/>
    <hyperlink ref="Y189" location="A129179286J" display="A129179286J" xr:uid="{A94F1657-D7A3-456C-B33F-E84F4F5481F4}"/>
    <hyperlink ref="Y190" location="A129179346X" display="A129179346X" xr:uid="{BB00BAE8-320F-4477-82CF-A9838CE50305}"/>
    <hyperlink ref="Y191" location="A129179522X" display="A129179522X" xr:uid="{276E7252-739D-4004-9881-DC42D1282FB6}"/>
    <hyperlink ref="Y192" location="A129179350R" display="A129179350R" xr:uid="{3D3DE9FD-B36C-44B7-8AE1-A000F59CF8B5}"/>
    <hyperlink ref="Y195" location="A129179526J" display="A129179526J" xr:uid="{03C5DB0E-BFAB-42BA-A276-D971486ADE7C}"/>
    <hyperlink ref="Y196" location="A129179530X" display="A129179530X" xr:uid="{BAAA75C9-F5BC-4F4C-B4C4-92F074A62415}"/>
    <hyperlink ref="Y197" location="A129179682K" display="A129179682K" xr:uid="{AD449EEA-09EB-4F81-BA61-125EEE0BF629}"/>
    <hyperlink ref="Y201" location="A129179290X" display="A129179290X" xr:uid="{69541B98-8860-4E8D-9EB5-35AEB46216FD}"/>
    <hyperlink ref="Y202" location="A129179642T" display="A129179642T" xr:uid="{18266B22-C0A0-4889-BA96-42D7B53CB6A5}"/>
    <hyperlink ref="Y203" location="A129179646A" display="A129179646A" xr:uid="{1A460918-66BE-4CC7-9B1C-4E2E83CE02E9}"/>
    <hyperlink ref="Y204" location="A129179294J" display="A129179294J" xr:uid="{3545121A-A6BC-4D9E-BE46-7551DD6736F1}"/>
    <hyperlink ref="Y206" location="A129179458T" display="A129179458T" xr:uid="{A2C00E5E-312F-481B-AD5D-AB450835B6CC}"/>
    <hyperlink ref="Y207" location="A129179534J" display="A129179534J" xr:uid="{C7BAC563-3091-42E4-BC94-CC7FECB46134}"/>
    <hyperlink ref="Y208" location="A129179686V" display="A129179686V" xr:uid="{8615706C-EE8C-42CB-A796-07E0B6EBB41E}"/>
    <hyperlink ref="Y209" location="A129179298T" display="A129179298T" xr:uid="{A2E6355F-F0C9-4C5F-B9F8-FB77D2F3D2A6}"/>
    <hyperlink ref="Y211" location="A129179590A" display="A129179590A" xr:uid="{533E650E-E677-4FFC-B2FA-D6D997F1BDF7}"/>
    <hyperlink ref="Y212" location="A129179594K" display="A129179594K" xr:uid="{6733FEFA-1862-4B38-9B0D-45468A75F14E}"/>
    <hyperlink ref="Y213" location="A129179394T" display="A129179394T" xr:uid="{A1C9FF74-452B-4FEE-8213-8E7E846C1F04}"/>
    <hyperlink ref="Y214" location="A129179302W" display="A129179302W" xr:uid="{26F8D0D8-65D5-4B0B-85DF-3D3B0FADBA40}"/>
    <hyperlink ref="Y218" location="A129179462J" display="A129179462J" xr:uid="{8E390148-EEE5-4C88-A538-AFF805159E26}"/>
    <hyperlink ref="Y219" location="A129179354X" display="A129179354X" xr:uid="{707B0988-A59A-417E-966F-5472CEB405A1}"/>
    <hyperlink ref="Y220" location="A129179466T" display="A129179466T" xr:uid="{548D75C9-6B3B-48D1-9CEB-E89DBBF869B1}"/>
    <hyperlink ref="Y221" location="A129179398A" display="A129179398A" xr:uid="{B06A8A6D-4D61-4EAA-9DDB-C6A16016069D}"/>
    <hyperlink ref="Y226" location="A129179470J" display="A129179470J" xr:uid="{DA521A1F-DA19-4F03-A20F-DB59202DE3D5}"/>
    <hyperlink ref="Y227" location="A129179538T" display="A129179538T" xr:uid="{BC6179FC-0510-4410-8B89-A4DD329490D7}"/>
    <hyperlink ref="Y228" location="A129179474T" display="A129179474T" xr:uid="{2B54F472-A0B3-4F16-AC9A-81F86AB41DC4}"/>
    <hyperlink ref="Y229" location="A129179402F" display="A129179402F" xr:uid="{330B2FD9-5192-4DE8-A83C-02338B52B182}"/>
    <hyperlink ref="Y230" location="A129179598V" display="A129179598V" xr:uid="{57FD6D03-04AA-4FBF-ABC5-185BC0D45254}"/>
    <hyperlink ref="Y231" location="A129179542J" display="A129179542J" xr:uid="{57F55A09-407F-43AF-AB0C-922211135BA9}"/>
    <hyperlink ref="Z172" location="A129179546T" display="A129179546T" xr:uid="{B3C110E1-1088-4AEB-971A-ECEAD600C98F}"/>
    <hyperlink ref="Z173" location="A129179690K" display="A129179690K" xr:uid="{A118EEC7-ECE3-4804-88CB-6A4AC3E248B1}"/>
    <hyperlink ref="Z174" location="A129179306F" display="A129179306F" xr:uid="{3F4E9396-1FA3-478E-B08F-EE6891061D06}"/>
    <hyperlink ref="Z175" location="A129179478A" display="A129179478A" xr:uid="{EA4FE554-4442-4D4B-98FE-A5F32313A6E0}"/>
    <hyperlink ref="Z179" location="A129179358J" display="A129179358J" xr:uid="{93F3D05C-68D1-4AE9-9345-2042B0473CA1}"/>
    <hyperlink ref="Z180" location="A129179550J" display="A129179550J" xr:uid="{C9B8A0EA-E992-42BF-BB9D-9D869ED7E5C6}"/>
    <hyperlink ref="Z181" location="A129179554T" display="A129179554T" xr:uid="{D3D20BB5-6AE7-4BD3-94D6-65A34D191789}"/>
    <hyperlink ref="Z182" location="A129179406R" display="A129179406R" xr:uid="{DCFEC4BC-B73D-4108-8011-AB2456A5DFF2}"/>
    <hyperlink ref="Z184" location="A129179310W" display="A129179310W" xr:uid="{BDEE9409-E90E-4235-A797-9E5A9AEEE979}"/>
    <hyperlink ref="Z185" location="A129179694V" display="A129179694V" xr:uid="{8528A2B9-3DD7-4553-A4DB-184B55B797BA}"/>
    <hyperlink ref="Z186" location="A129179482T" display="A129179482T" xr:uid="{68A363EE-06A1-46C6-B9E1-75490704AEAD}"/>
    <hyperlink ref="Z187" location="A129179602X" display="A129179602X" xr:uid="{766386ED-EAE1-4347-BC6B-7CD8350B4E89}"/>
    <hyperlink ref="Z189" location="A129179698C" display="A129179698C" xr:uid="{80496C4D-CC19-443A-8777-8D10CEA00BDA}"/>
    <hyperlink ref="Z190" location="A129179314F" display="A129179314F" xr:uid="{A27AA33D-48FD-4DC0-90F0-11C4528AD583}"/>
    <hyperlink ref="Z191" location="A129179410F" display="A129179410F" xr:uid="{CD6F6879-DAD8-413C-9580-DC0F934667A5}"/>
    <hyperlink ref="Z192" location="A129179558A" display="A129179558A" xr:uid="{11E74DCF-3497-45F1-A297-999E0957467F}"/>
    <hyperlink ref="Z195" location="A129179414R" display="A129179414R" xr:uid="{0EF2B33C-8E5D-4DA6-9E00-8FA1E6FC58B5}"/>
    <hyperlink ref="Z196" location="A129179650T" display="A129179650T" xr:uid="{10450BBC-E915-4C03-8DC0-A8232591384B}"/>
    <hyperlink ref="Z197" location="A129179318R" display="A129179318R" xr:uid="{EC08D274-F274-4310-A690-2BB154B7176A}"/>
    <hyperlink ref="Z201" location="A129179654A" display="A129179654A" xr:uid="{E55609AF-BC67-4AAB-9102-56D14550B902}"/>
    <hyperlink ref="Z202" location="A129179486A" display="A129179486A" xr:uid="{3B87A848-8726-48B5-86DC-1A5AAACC6730}"/>
    <hyperlink ref="Z203" location="A129179362X" display="A129179362X" xr:uid="{F1E8FC85-0C87-40B8-9F72-AFA878FDE678}"/>
    <hyperlink ref="Z204" location="A129179606J" display="A129179606J" xr:uid="{98765779-3559-430E-AA47-F167BECC6C69}"/>
    <hyperlink ref="Z206" location="A129179702J" display="A129179702J" xr:uid="{1E96EAEA-9E28-44CF-B0E8-F1941AE71CBB}"/>
    <hyperlink ref="Z207" location="A129179366J" display="A129179366J" xr:uid="{3A28D9C6-1CBE-4E6F-B7F2-1F3DBC951035}"/>
    <hyperlink ref="Z208" location="A129179490T" display="A129179490T" xr:uid="{8527D287-D421-415E-AE78-872FC2481B6C}"/>
    <hyperlink ref="Z209" location="A129179658K" display="A129179658K" xr:uid="{C8AD0294-DC27-4B07-9E8B-6CD7E5452DA9}"/>
    <hyperlink ref="Z211" location="A129179662A" display="A129179662A" xr:uid="{377CF697-72B7-40CB-BBDC-E2C4D49AE079}"/>
    <hyperlink ref="Z212" location="A129179706T" display="A129179706T" xr:uid="{354FCFFB-3DB8-4C51-BB53-D5609B47EA3E}"/>
    <hyperlink ref="Z213" location="A129179710J" display="A129179710J" xr:uid="{9086B2BE-CD1F-4452-8EDD-2F4DE038A18C}"/>
    <hyperlink ref="Z214" location="A129179322F" display="A129179322F" xr:uid="{E9E32664-A6E1-4B47-B7F9-FFCDE3AB68DC}"/>
    <hyperlink ref="Z226" location="A129179370X" display="A129179370X" xr:uid="{767956F5-968F-43A6-B757-687019101044}"/>
    <hyperlink ref="Z227" location="A129179418X" display="A129179418X" xr:uid="{9A6F033F-7661-45E3-8C1E-9D557CCF98C8}"/>
    <hyperlink ref="Z228" location="A129179326R" display="A129179326R" xr:uid="{4A9FF4D8-F428-4A0B-B2B9-4B4358EEDACE}"/>
    <hyperlink ref="Z229" location="A129179374J" display="A129179374J" xr:uid="{5210CF68-7BF8-4606-930E-F1D654751C23}"/>
    <hyperlink ref="Z230" location="A129179330F" display="A129179330F" xr:uid="{C3E2248B-7AFA-4369-8092-77364D026B70}"/>
    <hyperlink ref="AA172" location="A129179714T" display="A129179714T" xr:uid="{775C80A8-1E4C-4AE1-BA81-094D723EE0CB}"/>
    <hyperlink ref="AA173" location="A129179718A" display="A129179718A" xr:uid="{9B6BD39D-CC8F-485C-BC22-2F6FA54D2DAC}"/>
    <hyperlink ref="AA174" location="A129179562T" display="A129179562T" xr:uid="{30D2FBFE-085B-48BC-8826-22E44F4DB510}"/>
    <hyperlink ref="AA175" location="A129179610X" display="A129179610X" xr:uid="{4F60CD12-064C-440B-80D0-8BE0A5DBAD41}"/>
    <hyperlink ref="AA179" location="A129179334R" display="A129179334R" xr:uid="{08D0D9C0-FB64-4AB5-AB27-A31E0A8C1341}"/>
    <hyperlink ref="AA180" location="A129179422R" display="A129179422R" xr:uid="{CDA5077F-889A-4004-B793-EC1F9361D9EA}"/>
    <hyperlink ref="AA181" location="A129179566A" display="A129179566A" xr:uid="{C60F4019-D84D-47E4-AC66-620BD547CF1C}"/>
    <hyperlink ref="AA182" location="A129179338X" display="A129179338X" xr:uid="{21858CA9-BD44-4BA5-9E27-DC2C664D8A92}"/>
    <hyperlink ref="AA184" location="A129179426X" display="A129179426X" xr:uid="{A73E93E0-333C-4E8F-A69C-440C175FD229}"/>
    <hyperlink ref="AA185" location="A129179570T" display="A129179570T" xr:uid="{5D2EF22F-D365-4E55-B6C5-08DC60A4A66C}"/>
    <hyperlink ref="AA186" location="A129179614J" display="A129179614J" xr:uid="{C0BEFFC4-42D1-4B38-95B0-66CE9DDC6D89}"/>
    <hyperlink ref="AA187" location="A129179618T" display="A129179618T" xr:uid="{FBB71F3B-387F-428F-BE6E-203340C33A80}"/>
    <hyperlink ref="AA189" location="A129179342R" display="A129179342R" xr:uid="{1580D277-A525-4996-9171-CFF4A5972858}"/>
    <hyperlink ref="AA190" location="A129179494A" display="A129179494A" xr:uid="{6E8AF2DB-2289-4163-811F-A5C9712E1505}"/>
    <hyperlink ref="AA191" location="A129179430R" display="A129179430R" xr:uid="{12AF13D4-8CE9-4336-8C4E-9993AB16531A}"/>
    <hyperlink ref="AA192" location="A129179498K" display="A129179498K" xr:uid="{FA5D2B28-4EEC-4C4C-ABC2-A577FA70B872}"/>
    <hyperlink ref="AA195" location="A129179502R" display="A129179502R" xr:uid="{34D4F784-1F9C-4931-93F3-285CD55EA9D1}"/>
    <hyperlink ref="AA196" location="A129179378T" display="A129179378T" xr:uid="{9E073DCF-844C-45E1-94BB-121550DBA01B}"/>
    <hyperlink ref="AA197" location="A129179666K" display="A129179666K" xr:uid="{180BCC68-830E-4319-B0EA-35368D48B6FB}"/>
    <hyperlink ref="AA201" location="A129179434X" display="A129179434X" xr:uid="{4668F95F-DF3A-411A-8730-9AC8F7613928}"/>
    <hyperlink ref="AA202" location="A129179382J" display="A129179382J" xr:uid="{9849C973-B3C1-4476-80E6-2A4D25D6D37C}"/>
    <hyperlink ref="AA203" location="A129179438J" display="A129179438J" xr:uid="{6F0FD885-D9EA-4E87-9E70-6A9601045971}"/>
    <hyperlink ref="AA204" location="A129179670A" display="A129179670A" xr:uid="{C3416B21-9E1A-4B80-8F0B-876D3E46CA46}"/>
    <hyperlink ref="AA206" location="A129179442X" display="A129179442X" xr:uid="{B7DFA2C0-A375-4CF0-A97A-78A109DFE5FB}"/>
    <hyperlink ref="AA207" location="A129179722T" display="A129179722T" xr:uid="{F3D30BD2-F46A-4703-9518-9D823B72B040}"/>
    <hyperlink ref="AA208" location="A129179674K" display="A129179674K" xr:uid="{0B5DCBA2-C5D5-40FF-BE79-D0C1C674F0AE}"/>
    <hyperlink ref="AA209" location="A129179386T" display="A129179386T" xr:uid="{7739C6EB-B936-4A20-B9E6-F5C3F30EF17E}"/>
    <hyperlink ref="AA211" location="A129179446J" display="A129179446J" xr:uid="{4FEBB058-4AEA-46B9-B8F8-D42DD520A92F}"/>
    <hyperlink ref="AA212" location="A129179506X" display="A129179506X" xr:uid="{652C9F91-9011-4258-8A6E-E8A1C0B16357}"/>
    <hyperlink ref="AA213" location="A129179390J" display="A129179390J" xr:uid="{AE47B045-7315-4A90-9DD3-97F7563E9859}"/>
    <hyperlink ref="AA214" location="A129179574A" display="A129179574A" xr:uid="{804113EA-C9F6-4DC0-861C-21BD67A49247}"/>
    <hyperlink ref="AA226" location="A129179726A" display="A129179726A" xr:uid="{02D045B0-2618-4BC7-BA05-C0C66B716E99}"/>
    <hyperlink ref="AA227" location="A129179730T" display="A129179730T" xr:uid="{27DA833E-2B07-40AB-BFC7-36268D622E2B}"/>
    <hyperlink ref="AA228" location="A129179622J" display="A129179622J" xr:uid="{02D2703F-6EEE-4881-91B2-BFE756C9C96B}"/>
    <hyperlink ref="AA229" location="A129179578K" display="A129179578K" xr:uid="{4CC16918-ADD0-48D3-955A-60265586B1C0}"/>
    <hyperlink ref="AA230" location="A129179734A" display="A129179734A" xr:uid="{0E4AF372-AD32-4D02-BA1F-5845BC058E10}"/>
    <hyperlink ref="AB172" location="A129177818X" display="A129177818X" xr:uid="{BF73CD01-E90D-44A7-8D94-62F3112203E7}"/>
    <hyperlink ref="AB173" location="A129177702W" display="A129177702W" xr:uid="{1289D788-1AAB-4B82-A3AE-03F501138224}"/>
    <hyperlink ref="AB174" location="A129177822R" display="A129177822R" xr:uid="{AC07381C-3EC1-4623-9F2A-B8BC33043D16}"/>
    <hyperlink ref="AB175" location="A129177826X" display="A129177826X" xr:uid="{D0955996-1992-4F8D-9472-56C332CE9014}"/>
    <hyperlink ref="AB179" location="A129177706F" display="A129177706F" xr:uid="{F7D49361-822D-40CA-8DFD-74179D626555}"/>
    <hyperlink ref="AB180" location="A129177710W" display="A129177710W" xr:uid="{7BB3D0D6-2CAE-4E4A-9A5C-0DDBD61459A0}"/>
    <hyperlink ref="AB181" location="A129177774J" display="A129177774J" xr:uid="{64BC2CA6-05B8-434F-BC14-547ECB348FB5}"/>
    <hyperlink ref="AB182" location="A129177642F" display="A129177642F" xr:uid="{58D62E80-39F2-4A80-9A67-98B584E2BDCC}"/>
    <hyperlink ref="AB184" location="A129177830R" display="A129177830R" xr:uid="{0B7BC563-F185-4F3F-B150-490BDD8C1162}"/>
    <hyperlink ref="AB185" location="A129177778T" display="A129177778T" xr:uid="{32DA768C-8061-4FD9-BB76-EE7EC939E555}"/>
    <hyperlink ref="AB186" location="A129177870J" display="A129177870J" xr:uid="{9FEE44A4-FF67-4C22-8098-1387ECB9187D}"/>
    <hyperlink ref="AB187" location="A129177646R" display="A129177646R" xr:uid="{92058785-6E13-4B0C-B118-E12F2D273CF3}"/>
    <hyperlink ref="AB189" location="A129177478R" display="A129177478R" xr:uid="{A1607ACC-625D-4E14-9649-4CD44A5902EB}"/>
    <hyperlink ref="AB190" location="A129177538F" display="A129177538F" xr:uid="{3CBF81D7-015A-42FE-9D5A-248F6637288F}"/>
    <hyperlink ref="AB191" location="A129177714F" display="A129177714F" xr:uid="{F9B86270-B53A-4BDE-B7AA-B059497FA6CF}"/>
    <hyperlink ref="AB192" location="A129177542W" display="A129177542W" xr:uid="{18D20AEF-DB81-4A5D-9F68-7552213145B5}"/>
    <hyperlink ref="AB195" location="A129177718R" display="A129177718R" xr:uid="{4B81EC55-C993-4AAD-B605-EB4A00026E72}"/>
    <hyperlink ref="AB196" location="A129177722F" display="A129177722F" xr:uid="{94F900D9-FBFE-4F33-A82D-FA3037EB03EA}"/>
    <hyperlink ref="AB197" location="A129177874T" display="A129177874T" xr:uid="{90B98266-B35E-4D47-9013-AEF1CF341ACC}"/>
    <hyperlink ref="AB201" location="A129177482F" display="A129177482F" xr:uid="{21DF6D96-031F-4A0D-A988-73FDB1D6E427}"/>
    <hyperlink ref="AB202" location="A129177834X" display="A129177834X" xr:uid="{A18AF29B-7935-4BB7-BB06-BBC129E2F38C}"/>
    <hyperlink ref="AB203" location="A129177838J" display="A129177838J" xr:uid="{739DA046-F01E-498C-A867-6A7D839B1084}"/>
    <hyperlink ref="AB204" location="A129177486R" display="A129177486R" xr:uid="{A0D2C001-C418-4EF7-883F-80573E60E983}"/>
    <hyperlink ref="AB206" location="A129177650F" display="A129177650F" xr:uid="{8E0B0098-17B4-422A-8603-D2E17898D8A0}"/>
    <hyperlink ref="AB207" location="A129177726R" display="A129177726R" xr:uid="{80E8D226-1139-4F1C-814D-E3205DDB0F5B}"/>
    <hyperlink ref="AB208" location="A129177878A" display="A129177878A" xr:uid="{9F216A44-042F-4AD6-9A88-4B032DDA7DC4}"/>
    <hyperlink ref="AB209" location="A129177490F" display="A129177490F" xr:uid="{59383225-DB2B-4C50-853B-A76C6F51C293}"/>
    <hyperlink ref="AB211" location="A129177782J" display="A129177782J" xr:uid="{0AF39F5D-B408-46F7-A2D5-628941CA927A}"/>
    <hyperlink ref="AB212" location="A129177786T" display="A129177786T" xr:uid="{9C288A1D-365E-46C5-A6A2-EF0BE1568CFC}"/>
    <hyperlink ref="AB213" location="A129177586X" display="A129177586X" xr:uid="{C609A618-775B-4DC4-9DC2-0A4931E72DFF}"/>
    <hyperlink ref="AB214" location="A129177494R" display="A129177494R" xr:uid="{AE767AEB-D7FF-4615-9AB9-F2EF3149C0A6}"/>
    <hyperlink ref="AB218" location="A129177654R" display="A129177654R" xr:uid="{3B007162-3DC4-4E54-A6C8-452F31BDAE0A}"/>
    <hyperlink ref="AB219" location="A129177546F" display="A129177546F" xr:uid="{E18A977A-204F-4ADB-A845-EA06BBC1C99E}"/>
    <hyperlink ref="AB220" location="A129177658X" display="A129177658X" xr:uid="{1B1ECB5B-C4FE-45C2-8259-693B35ECA2CD}"/>
    <hyperlink ref="AB221" location="A129177590R" display="A129177590R" xr:uid="{972AB805-7ED4-4A62-902A-C9499DF4449A}"/>
    <hyperlink ref="AB226" location="A129177662R" display="A129177662R" xr:uid="{989F0BA0-5E2B-4D10-B9A5-8E79CB2E8337}"/>
    <hyperlink ref="AB227" location="A129177730F" display="A129177730F" xr:uid="{F40CCE6A-49B0-4C9D-9053-27D5461B4926}"/>
    <hyperlink ref="AB228" location="A129177666X" display="A129177666X" xr:uid="{1E095F43-0CC3-4138-B807-7E7B0B4703A0}"/>
    <hyperlink ref="AB229" location="A129177594X" display="A129177594X" xr:uid="{663EEE8E-C09F-465E-8FB9-DA6C8AF68809}"/>
    <hyperlink ref="AB230" location="A129177790J" display="A129177790J" xr:uid="{C41CA4F0-2340-464C-A81D-55418CD09228}"/>
    <hyperlink ref="AB231" location="A129177734R" display="A129177734R" xr:uid="{DFE2DEAF-B024-4B7A-BF3A-8CBD5475B70A}"/>
    <hyperlink ref="AC172" location="A129177738X" display="A129177738X" xr:uid="{62121898-E615-4ED3-9F15-791AF0D7AB01}"/>
    <hyperlink ref="AC173" location="A129177882T" display="A129177882T" xr:uid="{312E664F-2CD2-4FF6-A58F-CDDDFE4FAF01}"/>
    <hyperlink ref="AC174" location="A129177498X" display="A129177498X" xr:uid="{484937BC-D167-44C7-9863-EF4D3C660682}"/>
    <hyperlink ref="AC175" location="A129177670R" display="A129177670R" xr:uid="{A97E6A5A-C6BE-43A4-9ED3-3C76F7B88084}"/>
    <hyperlink ref="AC179" location="A129177550W" display="A129177550W" xr:uid="{637977FA-D4EB-40E5-ADCC-D2C58178B357}"/>
    <hyperlink ref="AC180" location="A129177742R" display="A129177742R" xr:uid="{D77E3231-EB4E-4005-A502-87495D82F851}"/>
    <hyperlink ref="AC181" location="A129177746X" display="A129177746X" xr:uid="{46CB2257-C8D5-4C34-8A17-8F504610187B}"/>
    <hyperlink ref="AC182" location="A129177598J" display="A129177598J" xr:uid="{60D78AF3-232A-45F8-B78A-FB5B92678BFF}"/>
    <hyperlink ref="AC184" location="A129177502C" display="A129177502C" xr:uid="{5312356A-BF1F-4BE8-85A3-2CBA70ACB36A}"/>
    <hyperlink ref="AC185" location="A129177886A" display="A129177886A" xr:uid="{891B88E6-F1F5-40B3-A4F9-E72BB2AB2732}"/>
    <hyperlink ref="AC186" location="A129177674X" display="A129177674X" xr:uid="{8237D638-CE46-45B0-A49A-7D479B1D1CE5}"/>
    <hyperlink ref="AC187" location="A129177794T" display="A129177794T" xr:uid="{DDDFA087-F8DA-43B2-9605-424B03B44B65}"/>
    <hyperlink ref="AC189" location="A129177890T" display="A129177890T" xr:uid="{A80B7451-51EC-409C-8A0B-11E20480BC27}"/>
    <hyperlink ref="AC190" location="A129177506L" display="A129177506L" xr:uid="{CB1025DA-1DE1-471A-8A97-0B0FE752F60B}"/>
    <hyperlink ref="AC191" location="A129177602L" display="A129177602L" xr:uid="{92D2DFBB-744E-422A-9F4E-C2459C7A6EE7}"/>
    <hyperlink ref="AC192" location="A129177750R" display="A129177750R" xr:uid="{2D8858C6-8727-4D4A-A64F-90B453543B12}"/>
    <hyperlink ref="AC195" location="A129177606W" display="A129177606W" xr:uid="{EF5D72A4-2095-4D92-B6E8-51983C6F7A5F}"/>
    <hyperlink ref="AC196" location="A129177842X" display="A129177842X" xr:uid="{7A98F26D-01F9-4207-A41F-C8E018255D7A}"/>
    <hyperlink ref="AC197" location="A129177510C" display="A129177510C" xr:uid="{1B26774E-8A2C-4D91-9421-F9F7644F10FA}"/>
    <hyperlink ref="AC201" location="A129177846J" display="A129177846J" xr:uid="{3296AD09-1E4E-428F-9BE8-81233B282F86}"/>
    <hyperlink ref="AC202" location="A129177678J" display="A129177678J" xr:uid="{17816636-1630-4545-8CAE-82118AE9B383}"/>
    <hyperlink ref="AC203" location="A129177554F" display="A129177554F" xr:uid="{8007C168-E747-4C14-B7E2-10E1E3EB768F}"/>
    <hyperlink ref="AC204" location="A129177798A" display="A129177798A" xr:uid="{838316F9-8AB2-499F-BF05-5F1C29F51DF7}"/>
    <hyperlink ref="AC206" location="A129177894A" display="A129177894A" xr:uid="{42CAB7F5-0280-48AA-8B72-B61B61B9AF41}"/>
    <hyperlink ref="AC207" location="A129177558R" display="A129177558R" xr:uid="{C0172E3C-190D-49E5-8982-C367E970E658}"/>
    <hyperlink ref="AC208" location="A129177682X" display="A129177682X" xr:uid="{932BE80F-9C40-400B-B6C8-40CA5965859D}"/>
    <hyperlink ref="AC209" location="A129177850X" display="A129177850X" xr:uid="{8B83F1B3-E2EC-414A-ABEE-7208A7235D6B}"/>
    <hyperlink ref="AC211" location="A129177854J" display="A129177854J" xr:uid="{71EF78F7-83C0-44B3-8614-57C0B857C540}"/>
    <hyperlink ref="AC212" location="A129177898K" display="A129177898K" xr:uid="{2010A425-29D1-4F20-8F25-5EFC8D8132D4}"/>
    <hyperlink ref="AC213" location="A129177902R" display="A129177902R" xr:uid="{24CCB850-4A28-428B-BEBF-266E9F630B15}"/>
    <hyperlink ref="AC214" location="A129177514L" display="A129177514L" xr:uid="{101BA28E-797D-491F-A688-C40FBABB964F}"/>
    <hyperlink ref="AC226" location="A129177562F" display="A129177562F" xr:uid="{C716CF92-5EF2-44B1-BBFB-15EDF444DC74}"/>
    <hyperlink ref="AC227" location="A129177610L" display="A129177610L" xr:uid="{3B650EB6-484C-400C-8B98-FDF66E7390B0}"/>
    <hyperlink ref="AC228" location="A129177518W" display="A129177518W" xr:uid="{90A708CB-3978-4D79-9273-82B729EAAFBE}"/>
    <hyperlink ref="AC229" location="A129177566R" display="A129177566R" xr:uid="{79581FC1-0CD7-40DF-BD56-054E556D73EE}"/>
    <hyperlink ref="AC230" location="A129177522L" display="A129177522L" xr:uid="{87941A00-64B6-49E1-839E-88895345A4BA}"/>
    <hyperlink ref="AD172" location="A129177906X" display="A129177906X" xr:uid="{D139EF01-CC0B-4668-82EE-C406BC3FD707}"/>
    <hyperlink ref="AD173" location="A129177910R" display="A129177910R" xr:uid="{9CAD473C-91A3-48D3-BD71-F127B6A863E9}"/>
    <hyperlink ref="AD174" location="A129177754X" display="A129177754X" xr:uid="{B7982E6A-2FFE-44BB-BDBB-04E2F82B2E43}"/>
    <hyperlink ref="AD175" location="A129177802F" display="A129177802F" xr:uid="{22CA69B3-C54D-4329-8CBB-FA251587433B}"/>
    <hyperlink ref="AD179" location="A129177526W" display="A129177526W" xr:uid="{4AEE2FCA-214C-45C2-8FED-0AC6333E0E3D}"/>
    <hyperlink ref="AD180" location="A129177614W" display="A129177614W" xr:uid="{8F02C9A3-C9A5-4889-9523-50700334E934}"/>
    <hyperlink ref="AD181" location="A129177758J" display="A129177758J" xr:uid="{9EA6D3B9-0830-4CD4-9D38-C024A2BFF3A3}"/>
    <hyperlink ref="AD182" location="A129177530L" display="A129177530L" xr:uid="{26895536-AFA1-4093-99E5-598A46E26A13}"/>
    <hyperlink ref="AD184" location="A129177618F" display="A129177618F" xr:uid="{516AF27F-3FD1-4372-9F12-05A9D8E6AFD8}"/>
    <hyperlink ref="AD185" location="A129177762X" display="A129177762X" xr:uid="{9762392C-55CF-4439-B052-C48074DB5FE8}"/>
    <hyperlink ref="AD186" location="A129177806R" display="A129177806R" xr:uid="{FFD04989-24F2-4D59-B9B2-EF3815205696}"/>
    <hyperlink ref="AD187" location="A129177810F" display="A129177810F" xr:uid="{16D2D41B-6B89-48DA-9AA7-F3C53E2D63A8}"/>
    <hyperlink ref="AD189" location="A129177534W" display="A129177534W" xr:uid="{A41048F2-8AD8-4EB6-B74D-00434827AFE4}"/>
    <hyperlink ref="AD190" location="A129177686J" display="A129177686J" xr:uid="{7F6F90CD-8E3B-4FDF-8AFA-DF10850F41D3}"/>
    <hyperlink ref="AD191" location="A129177622W" display="A129177622W" xr:uid="{39AB5E64-BFF0-4875-96CD-CD882D48D67E}"/>
    <hyperlink ref="AD192" location="A129177690X" display="A129177690X" xr:uid="{07DC2DE1-9F9E-4C63-802C-0B7903BC2660}"/>
    <hyperlink ref="AD195" location="A129177694J" display="A129177694J" xr:uid="{BB92D93D-F733-4D47-866A-60DCCD50E166}"/>
    <hyperlink ref="AD196" location="A129177570F" display="A129177570F" xr:uid="{4634D14C-35E2-4E79-9F15-04D73E250FB1}"/>
    <hyperlink ref="AD197" location="A129177858T" display="A129177858T" xr:uid="{D9080509-F375-49EA-8811-933AB575183B}"/>
    <hyperlink ref="AD201" location="A129177626F" display="A129177626F" xr:uid="{C341B3B2-1A85-4B97-B6F4-62173FABBA54}"/>
    <hyperlink ref="AD202" location="A129177574R" display="A129177574R" xr:uid="{4A02DEE1-C20B-4B70-A0AF-4D59FE5E1B4D}"/>
    <hyperlink ref="AD203" location="A129177630W" display="A129177630W" xr:uid="{15B7B754-0B96-4974-A88D-32D37A6B713D}"/>
    <hyperlink ref="AD204" location="A129177862J" display="A129177862J" xr:uid="{3759E19C-8E9B-456B-ACD0-6FD92F42F62A}"/>
    <hyperlink ref="AD206" location="A129177634F" display="A129177634F" xr:uid="{0A45F1C4-951E-49D5-88F1-A1ED2B689EEA}"/>
    <hyperlink ref="AD207" location="A129177914X" display="A129177914X" xr:uid="{1763F8C4-3DBD-4221-9731-EF5C77362EBE}"/>
    <hyperlink ref="AD208" location="A129177866T" display="A129177866T" xr:uid="{D510FE29-98A0-4B9A-9394-167D190EE8ED}"/>
    <hyperlink ref="AD209" location="A129177578X" display="A129177578X" xr:uid="{B0B20F3A-20B7-468A-BB2F-301D99E6CF40}"/>
    <hyperlink ref="AD211" location="A129177638R" display="A129177638R" xr:uid="{2B7C031B-485D-4B98-9D52-E01E67E78F4A}"/>
    <hyperlink ref="AD212" location="A129177698T" display="A129177698T" xr:uid="{4E4F0384-F9C1-4E72-8F16-A70C82151FC9}"/>
    <hyperlink ref="AD213" location="A129177582R" display="A129177582R" xr:uid="{86B30653-349F-4BEB-8E3A-C72A07FF5466}"/>
    <hyperlink ref="AD214" location="A129177766J" display="A129177766J" xr:uid="{B63D397B-4385-4ED9-BB11-0CBDF7FC0F7B}"/>
    <hyperlink ref="AD226" location="A129177918J" display="A129177918J" xr:uid="{F3C4EB15-056D-479A-859A-E72C347695C9}"/>
    <hyperlink ref="AD227" location="A129177922X" display="A129177922X" xr:uid="{D02E3C11-3E2F-45CA-AEDC-001FA9F29EF9}"/>
    <hyperlink ref="AD228" location="A129177814R" display="A129177814R" xr:uid="{B7CFABC8-0070-43C4-8ACE-4A535AC3F993}"/>
    <hyperlink ref="AD229" location="A129177770X" display="A129177770X" xr:uid="{F1299813-2993-4A8C-B4FF-45C5703EB39F}"/>
    <hyperlink ref="AD230" location="A129177926J" display="A129177926J" xr:uid="{6182D4AE-155A-41C7-AD9D-CDC6D8C093E0}"/>
    <hyperlink ref="D194" location="A129181434R" display="A129181434R" xr:uid="{7BC6E030-2B2C-4C52-9789-0E10DDD86766}"/>
    <hyperlink ref="E194" location="A129181354R" display="A129181354R" xr:uid="{B10E9617-1046-4D69-A84F-6802CF6FE6E0}"/>
    <hyperlink ref="F194" location="A129181522R" display="A129181522R" xr:uid="{8373205E-1C32-43AC-AB32-B3B29DB5E9FA}"/>
    <hyperlink ref="G194" location="A129180078L" display="A129180078L" xr:uid="{77DF23E5-6577-497A-957B-180CC4EB5C3A}"/>
    <hyperlink ref="H194" location="A129179998F" display="A129179998F" xr:uid="{786DFA74-70BE-4182-8CC8-AF47A45D024E}"/>
    <hyperlink ref="I194" location="A129180166L" display="A129180166L" xr:uid="{DCB0A8C3-6BA3-4142-B29A-B84CD37768F2}"/>
    <hyperlink ref="J194" location="A129178270W" display="A129178270W" xr:uid="{9630EDBC-0FE6-47A0-9006-E7A0D3F59BFC}"/>
    <hyperlink ref="K194" location="A129178190W" display="A129178190W" xr:uid="{9B7188BB-DEB2-421A-BFB8-EC71473C24FC}"/>
    <hyperlink ref="L194" location="A129178358R" display="A129178358R" xr:uid="{1FDEBA08-F17E-42EA-8D20-FB8826780643}"/>
    <hyperlink ref="M194" location="A129180530W" display="A129180530W" xr:uid="{73D7F1C4-7DC3-4AC4-AC09-F0CE700D5FDF}"/>
    <hyperlink ref="N194" location="A129180450W" display="A129180450W" xr:uid="{F76C8C67-47D5-44B7-9526-8AA81C2082B6}"/>
    <hyperlink ref="O194" location="A129180618R" display="A129180618R" xr:uid="{C73A3879-D965-4AE4-9F7B-56298D94A982}"/>
    <hyperlink ref="P194" location="A129180982K" display="A129180982K" xr:uid="{1ACF4B80-4DD3-46E3-9DBA-020A84F37BCC}"/>
    <hyperlink ref="Q194" location="A129180902X" display="A129180902X" xr:uid="{374AD2C9-6BD4-45ED-AA20-D2A03277F3A7}"/>
    <hyperlink ref="R194" location="A129181070L" display="A129181070L" xr:uid="{68082D6F-9946-4F6E-AFF5-A21038DAA443}"/>
    <hyperlink ref="S194" location="A129178722X" display="A129178722X" xr:uid="{119DAC45-5439-44F4-A8FA-9E0DEABC3B43}"/>
    <hyperlink ref="T194" location="A129178642X" display="A129178642X" xr:uid="{36129909-E944-44DC-9E55-E4110E511810}"/>
    <hyperlink ref="U194" location="A129178810X" display="A129178810X" xr:uid="{C009B6D6-3AFB-4875-BE01-59070F8699D2}"/>
    <hyperlink ref="V194" location="A129179174R" display="A129179174R" xr:uid="{A045EBE8-A1CC-4F6B-8C36-8998FE1AF780}"/>
    <hyperlink ref="W194" location="A129179094R" display="A129179094R" xr:uid="{0836D0AA-F7F0-4624-8DC8-0371CB90BEA2}"/>
    <hyperlink ref="X194" location="A129179262R" display="A129179262R" xr:uid="{F25B20C3-6BD2-4E47-89F0-DF95C7900A9B}"/>
    <hyperlink ref="Y194" location="A129179626T" display="A129179626T" xr:uid="{D33BE3CE-5A76-4C41-9403-D1F23BEEAA9B}"/>
    <hyperlink ref="Z194" location="A129179546T" display="A129179546T" xr:uid="{8CDEFE00-6B0D-42E0-B1ED-10788E1ED177}"/>
    <hyperlink ref="AA194" location="A129179714T" display="A129179714T" xr:uid="{E81E8CCE-DFA3-4870-BE78-1547B5CE4332}"/>
    <hyperlink ref="AB194" location="A129177818X" display="A129177818X" xr:uid="{F5D3F01E-F885-4B7F-A532-A92603E7F93E}"/>
    <hyperlink ref="AC194" location="A129177738X" display="A129177738X" xr:uid="{CEDC396A-FF9C-46F5-A053-D1102C3285C1}"/>
    <hyperlink ref="AD194" location="A129177906X" display="A129177906X" xr:uid="{F3BEEB9D-CAB2-49D7-8F5B-DB4857D88AA7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030"/>
  <sheetViews>
    <sheetView showGridLines="0" workbookViewId="0">
      <pane ySplit="11" topLeftCell="A12" activePane="bottomLeft" state="frozen"/>
      <selection pane="bottomLeft" activeCell="A12" sqref="A12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2047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2048</v>
      </c>
    </row>
    <row r="6" spans="1:13" ht="15.75" customHeight="1">
      <c r="B6" s="77" t="s">
        <v>2049</v>
      </c>
      <c r="C6" s="77"/>
      <c r="D6" s="77"/>
      <c r="E6" s="77"/>
      <c r="F6" s="77"/>
      <c r="G6" s="77"/>
      <c r="H6" s="77"/>
      <c r="I6" s="77"/>
      <c r="J6" s="77"/>
      <c r="K6" s="77"/>
      <c r="L6" s="77"/>
    </row>
    <row r="8" spans="1:13" ht="15">
      <c r="D8" s="15" t="s">
        <v>2051</v>
      </c>
    </row>
    <row r="9" spans="1:13" s="16" customFormat="1"/>
    <row r="10" spans="1:13" ht="22.5" customHeight="1">
      <c r="A10" s="17" t="s">
        <v>2052</v>
      </c>
      <c r="B10" s="17"/>
      <c r="C10" s="17"/>
      <c r="D10" s="17" t="s">
        <v>251</v>
      </c>
      <c r="E10" s="17" t="s">
        <v>258</v>
      </c>
      <c r="F10" s="17" t="s">
        <v>255</v>
      </c>
      <c r="G10" s="17" t="s">
        <v>256</v>
      </c>
      <c r="H10" s="17" t="s">
        <v>2053</v>
      </c>
      <c r="I10" s="17" t="s">
        <v>250</v>
      </c>
      <c r="J10" s="17" t="s">
        <v>252</v>
      </c>
      <c r="K10" s="17" t="s">
        <v>2054</v>
      </c>
      <c r="L10" s="17" t="s">
        <v>254</v>
      </c>
    </row>
    <row r="12" spans="1:13">
      <c r="A12" s="11" t="s">
        <v>0</v>
      </c>
      <c r="D12" s="11" t="s">
        <v>260</v>
      </c>
      <c r="E12" s="18" t="s">
        <v>263</v>
      </c>
      <c r="F12" s="10">
        <v>29037</v>
      </c>
      <c r="G12" s="10">
        <v>44713</v>
      </c>
      <c r="H12" s="11">
        <v>57</v>
      </c>
      <c r="I12" s="19" t="s">
        <v>259</v>
      </c>
      <c r="J12" s="11" t="s">
        <v>261</v>
      </c>
      <c r="K12" s="11" t="s">
        <v>262</v>
      </c>
      <c r="L12" s="11" t="s">
        <v>2061</v>
      </c>
    </row>
    <row r="13" spans="1:13">
      <c r="A13" s="11" t="s">
        <v>1</v>
      </c>
      <c r="D13" s="11" t="s">
        <v>260</v>
      </c>
      <c r="E13" s="18" t="s">
        <v>264</v>
      </c>
      <c r="F13" s="10">
        <v>29037</v>
      </c>
      <c r="G13" s="10">
        <v>44713</v>
      </c>
      <c r="H13" s="11">
        <v>57</v>
      </c>
      <c r="I13" s="19" t="s">
        <v>259</v>
      </c>
      <c r="J13" s="11" t="s">
        <v>261</v>
      </c>
      <c r="K13" s="11" t="s">
        <v>262</v>
      </c>
      <c r="L13" s="11" t="s">
        <v>2061</v>
      </c>
    </row>
    <row r="14" spans="1:13">
      <c r="A14" s="11" t="s">
        <v>2</v>
      </c>
      <c r="D14" s="11" t="s">
        <v>260</v>
      </c>
      <c r="E14" s="18" t="s">
        <v>265</v>
      </c>
      <c r="F14" s="10">
        <v>29037</v>
      </c>
      <c r="G14" s="10">
        <v>44713</v>
      </c>
      <c r="H14" s="11">
        <v>57</v>
      </c>
      <c r="I14" s="19" t="s">
        <v>259</v>
      </c>
      <c r="J14" s="11" t="s">
        <v>261</v>
      </c>
      <c r="K14" s="11" t="s">
        <v>262</v>
      </c>
      <c r="L14" s="11" t="s">
        <v>2061</v>
      </c>
    </row>
    <row r="15" spans="1:13">
      <c r="A15" s="11" t="s">
        <v>3</v>
      </c>
      <c r="D15" s="11" t="s">
        <v>260</v>
      </c>
      <c r="E15" s="18" t="s">
        <v>266</v>
      </c>
      <c r="F15" s="10">
        <v>29037</v>
      </c>
      <c r="G15" s="10">
        <v>44713</v>
      </c>
      <c r="H15" s="11">
        <v>57</v>
      </c>
      <c r="I15" s="19" t="s">
        <v>259</v>
      </c>
      <c r="J15" s="11" t="s">
        <v>261</v>
      </c>
      <c r="K15" s="11" t="s">
        <v>262</v>
      </c>
      <c r="L15" s="11" t="s">
        <v>2061</v>
      </c>
    </row>
    <row r="16" spans="1:13">
      <c r="A16" s="11" t="s">
        <v>4</v>
      </c>
      <c r="D16" s="11" t="s">
        <v>260</v>
      </c>
      <c r="E16" s="18" t="s">
        <v>267</v>
      </c>
      <c r="F16" s="10">
        <v>29037</v>
      </c>
      <c r="G16" s="10">
        <v>44713</v>
      </c>
      <c r="H16" s="11">
        <v>57</v>
      </c>
      <c r="I16" s="19" t="s">
        <v>259</v>
      </c>
      <c r="J16" s="11" t="s">
        <v>261</v>
      </c>
      <c r="K16" s="11" t="s">
        <v>262</v>
      </c>
      <c r="L16" s="11" t="s">
        <v>2061</v>
      </c>
    </row>
    <row r="17" spans="1:12">
      <c r="A17" s="11" t="s">
        <v>5</v>
      </c>
      <c r="D17" s="11" t="s">
        <v>260</v>
      </c>
      <c r="E17" s="18" t="s">
        <v>268</v>
      </c>
      <c r="F17" s="10">
        <v>29037</v>
      </c>
      <c r="G17" s="10">
        <v>44713</v>
      </c>
      <c r="H17" s="11">
        <v>57</v>
      </c>
      <c r="I17" s="19" t="s">
        <v>259</v>
      </c>
      <c r="J17" s="11" t="s">
        <v>261</v>
      </c>
      <c r="K17" s="11" t="s">
        <v>262</v>
      </c>
      <c r="L17" s="11" t="s">
        <v>2061</v>
      </c>
    </row>
    <row r="18" spans="1:12">
      <c r="A18" s="11" t="s">
        <v>6</v>
      </c>
      <c r="D18" s="11" t="s">
        <v>260</v>
      </c>
      <c r="E18" s="18" t="s">
        <v>269</v>
      </c>
      <c r="F18" s="10">
        <v>29037</v>
      </c>
      <c r="G18" s="10">
        <v>44713</v>
      </c>
      <c r="H18" s="11">
        <v>57</v>
      </c>
      <c r="I18" s="19" t="s">
        <v>259</v>
      </c>
      <c r="J18" s="11" t="s">
        <v>261</v>
      </c>
      <c r="K18" s="11" t="s">
        <v>262</v>
      </c>
      <c r="L18" s="11" t="s">
        <v>2061</v>
      </c>
    </row>
    <row r="19" spans="1:12">
      <c r="A19" s="11" t="s">
        <v>7</v>
      </c>
      <c r="D19" s="11" t="s">
        <v>260</v>
      </c>
      <c r="E19" s="18" t="s">
        <v>270</v>
      </c>
      <c r="F19" s="10">
        <v>29037</v>
      </c>
      <c r="G19" s="10">
        <v>44713</v>
      </c>
      <c r="H19" s="11">
        <v>57</v>
      </c>
      <c r="I19" s="19" t="s">
        <v>259</v>
      </c>
      <c r="J19" s="11" t="s">
        <v>261</v>
      </c>
      <c r="K19" s="11" t="s">
        <v>262</v>
      </c>
      <c r="L19" s="11" t="s">
        <v>2061</v>
      </c>
    </row>
    <row r="20" spans="1:12">
      <c r="A20" s="11" t="s">
        <v>8</v>
      </c>
      <c r="D20" s="11" t="s">
        <v>260</v>
      </c>
      <c r="E20" s="18" t="s">
        <v>271</v>
      </c>
      <c r="F20" s="10">
        <v>29037</v>
      </c>
      <c r="G20" s="10">
        <v>44713</v>
      </c>
      <c r="H20" s="11">
        <v>57</v>
      </c>
      <c r="I20" s="19" t="s">
        <v>259</v>
      </c>
      <c r="J20" s="11" t="s">
        <v>261</v>
      </c>
      <c r="K20" s="11" t="s">
        <v>262</v>
      </c>
      <c r="L20" s="11" t="s">
        <v>2061</v>
      </c>
    </row>
    <row r="21" spans="1:12">
      <c r="A21" s="11" t="s">
        <v>9</v>
      </c>
      <c r="D21" s="11" t="s">
        <v>260</v>
      </c>
      <c r="E21" s="18" t="s">
        <v>272</v>
      </c>
      <c r="F21" s="10">
        <v>29037</v>
      </c>
      <c r="G21" s="10">
        <v>44713</v>
      </c>
      <c r="H21" s="11">
        <v>57</v>
      </c>
      <c r="I21" s="19" t="s">
        <v>259</v>
      </c>
      <c r="J21" s="11" t="s">
        <v>261</v>
      </c>
      <c r="K21" s="11" t="s">
        <v>262</v>
      </c>
      <c r="L21" s="11" t="s">
        <v>2061</v>
      </c>
    </row>
    <row r="22" spans="1:12">
      <c r="A22" s="11" t="s">
        <v>10</v>
      </c>
      <c r="D22" s="11" t="s">
        <v>260</v>
      </c>
      <c r="E22" s="18" t="s">
        <v>273</v>
      </c>
      <c r="F22" s="10">
        <v>29037</v>
      </c>
      <c r="G22" s="10">
        <v>44713</v>
      </c>
      <c r="H22" s="11">
        <v>57</v>
      </c>
      <c r="I22" s="19" t="s">
        <v>259</v>
      </c>
      <c r="J22" s="11" t="s">
        <v>261</v>
      </c>
      <c r="K22" s="11" t="s">
        <v>262</v>
      </c>
      <c r="L22" s="11" t="s">
        <v>2061</v>
      </c>
    </row>
    <row r="23" spans="1:12">
      <c r="A23" s="11" t="s">
        <v>11</v>
      </c>
      <c r="D23" s="11" t="s">
        <v>260</v>
      </c>
      <c r="E23" s="18" t="s">
        <v>274</v>
      </c>
      <c r="F23" s="10">
        <v>29037</v>
      </c>
      <c r="G23" s="10">
        <v>44713</v>
      </c>
      <c r="H23" s="11">
        <v>57</v>
      </c>
      <c r="I23" s="19" t="s">
        <v>259</v>
      </c>
      <c r="J23" s="11" t="s">
        <v>261</v>
      </c>
      <c r="K23" s="11" t="s">
        <v>262</v>
      </c>
      <c r="L23" s="11" t="s">
        <v>2061</v>
      </c>
    </row>
    <row r="24" spans="1:12">
      <c r="A24" s="11" t="s">
        <v>12</v>
      </c>
      <c r="D24" s="11" t="s">
        <v>260</v>
      </c>
      <c r="E24" s="18" t="s">
        <v>275</v>
      </c>
      <c r="F24" s="10">
        <v>29037</v>
      </c>
      <c r="G24" s="10">
        <v>44713</v>
      </c>
      <c r="H24" s="11">
        <v>57</v>
      </c>
      <c r="I24" s="19" t="s">
        <v>259</v>
      </c>
      <c r="J24" s="11" t="s">
        <v>261</v>
      </c>
      <c r="K24" s="11" t="s">
        <v>262</v>
      </c>
      <c r="L24" s="11" t="s">
        <v>2061</v>
      </c>
    </row>
    <row r="25" spans="1:12">
      <c r="A25" s="11" t="s">
        <v>13</v>
      </c>
      <c r="D25" s="11" t="s">
        <v>260</v>
      </c>
      <c r="E25" s="18" t="s">
        <v>276</v>
      </c>
      <c r="F25" s="10">
        <v>29037</v>
      </c>
      <c r="G25" s="10">
        <v>44713</v>
      </c>
      <c r="H25" s="11">
        <v>57</v>
      </c>
      <c r="I25" s="19" t="s">
        <v>259</v>
      </c>
      <c r="J25" s="11" t="s">
        <v>261</v>
      </c>
      <c r="K25" s="11" t="s">
        <v>262</v>
      </c>
      <c r="L25" s="11" t="s">
        <v>2061</v>
      </c>
    </row>
    <row r="26" spans="1:12">
      <c r="A26" s="11" t="s">
        <v>14</v>
      </c>
      <c r="D26" s="11" t="s">
        <v>260</v>
      </c>
      <c r="E26" s="18" t="s">
        <v>277</v>
      </c>
      <c r="F26" s="10">
        <v>29037</v>
      </c>
      <c r="G26" s="10">
        <v>44713</v>
      </c>
      <c r="H26" s="11">
        <v>57</v>
      </c>
      <c r="I26" s="19" t="s">
        <v>259</v>
      </c>
      <c r="J26" s="11" t="s">
        <v>261</v>
      </c>
      <c r="K26" s="11" t="s">
        <v>262</v>
      </c>
      <c r="L26" s="11" t="s">
        <v>2061</v>
      </c>
    </row>
    <row r="27" spans="1:12">
      <c r="A27" s="11" t="s">
        <v>15</v>
      </c>
      <c r="D27" s="11" t="s">
        <v>260</v>
      </c>
      <c r="E27" s="18" t="s">
        <v>278</v>
      </c>
      <c r="F27" s="10">
        <v>29037</v>
      </c>
      <c r="G27" s="10">
        <v>44713</v>
      </c>
      <c r="H27" s="11">
        <v>57</v>
      </c>
      <c r="I27" s="19" t="s">
        <v>259</v>
      </c>
      <c r="J27" s="11" t="s">
        <v>261</v>
      </c>
      <c r="K27" s="11" t="s">
        <v>262</v>
      </c>
      <c r="L27" s="11" t="s">
        <v>2061</v>
      </c>
    </row>
    <row r="28" spans="1:12">
      <c r="A28" s="11" t="s">
        <v>16</v>
      </c>
      <c r="D28" s="11" t="s">
        <v>260</v>
      </c>
      <c r="E28" s="18" t="s">
        <v>279</v>
      </c>
      <c r="F28" s="10">
        <v>29037</v>
      </c>
      <c r="G28" s="10">
        <v>44713</v>
      </c>
      <c r="H28" s="11">
        <v>57</v>
      </c>
      <c r="I28" s="19" t="s">
        <v>259</v>
      </c>
      <c r="J28" s="11" t="s">
        <v>261</v>
      </c>
      <c r="K28" s="11" t="s">
        <v>262</v>
      </c>
      <c r="L28" s="11" t="s">
        <v>2061</v>
      </c>
    </row>
    <row r="29" spans="1:12">
      <c r="A29" s="11" t="s">
        <v>17</v>
      </c>
      <c r="D29" s="11" t="s">
        <v>260</v>
      </c>
      <c r="E29" s="18" t="s">
        <v>280</v>
      </c>
      <c r="F29" s="10">
        <v>29037</v>
      </c>
      <c r="G29" s="10">
        <v>44713</v>
      </c>
      <c r="H29" s="11">
        <v>57</v>
      </c>
      <c r="I29" s="19" t="s">
        <v>259</v>
      </c>
      <c r="J29" s="11" t="s">
        <v>261</v>
      </c>
      <c r="K29" s="11" t="s">
        <v>262</v>
      </c>
      <c r="L29" s="11" t="s">
        <v>2061</v>
      </c>
    </row>
    <row r="30" spans="1:12">
      <c r="A30" s="11" t="s">
        <v>18</v>
      </c>
      <c r="D30" s="11" t="s">
        <v>260</v>
      </c>
      <c r="E30" s="18" t="s">
        <v>281</v>
      </c>
      <c r="F30" s="10">
        <v>29037</v>
      </c>
      <c r="G30" s="10">
        <v>44713</v>
      </c>
      <c r="H30" s="11">
        <v>57</v>
      </c>
      <c r="I30" s="19" t="s">
        <v>259</v>
      </c>
      <c r="J30" s="11" t="s">
        <v>261</v>
      </c>
      <c r="K30" s="11" t="s">
        <v>262</v>
      </c>
      <c r="L30" s="11" t="s">
        <v>2061</v>
      </c>
    </row>
    <row r="31" spans="1:12">
      <c r="A31" s="11" t="s">
        <v>19</v>
      </c>
      <c r="D31" s="11" t="s">
        <v>260</v>
      </c>
      <c r="E31" s="18" t="s">
        <v>282</v>
      </c>
      <c r="F31" s="10">
        <v>34486</v>
      </c>
      <c r="G31" s="10">
        <v>44713</v>
      </c>
      <c r="H31" s="11">
        <v>42</v>
      </c>
      <c r="I31" s="19" t="s">
        <v>259</v>
      </c>
      <c r="J31" s="11" t="s">
        <v>261</v>
      </c>
      <c r="K31" s="11" t="s">
        <v>262</v>
      </c>
      <c r="L31" s="11" t="s">
        <v>2060</v>
      </c>
    </row>
    <row r="32" spans="1:12">
      <c r="A32" s="11" t="s">
        <v>20</v>
      </c>
      <c r="D32" s="11" t="s">
        <v>260</v>
      </c>
      <c r="E32" s="18" t="s">
        <v>283</v>
      </c>
      <c r="F32" s="10">
        <v>34486</v>
      </c>
      <c r="G32" s="10">
        <v>44713</v>
      </c>
      <c r="H32" s="11">
        <v>42</v>
      </c>
      <c r="I32" s="19" t="s">
        <v>259</v>
      </c>
      <c r="J32" s="11" t="s">
        <v>261</v>
      </c>
      <c r="K32" s="11" t="s">
        <v>262</v>
      </c>
      <c r="L32" s="11" t="s">
        <v>2060</v>
      </c>
    </row>
    <row r="33" spans="1:12">
      <c r="A33" s="11" t="s">
        <v>21</v>
      </c>
      <c r="D33" s="11" t="s">
        <v>260</v>
      </c>
      <c r="E33" s="18" t="s">
        <v>284</v>
      </c>
      <c r="F33" s="10">
        <v>34486</v>
      </c>
      <c r="G33" s="10">
        <v>44713</v>
      </c>
      <c r="H33" s="11">
        <v>42</v>
      </c>
      <c r="I33" s="19" t="s">
        <v>259</v>
      </c>
      <c r="J33" s="11" t="s">
        <v>261</v>
      </c>
      <c r="K33" s="11" t="s">
        <v>262</v>
      </c>
      <c r="L33" s="11" t="s">
        <v>2060</v>
      </c>
    </row>
    <row r="34" spans="1:12">
      <c r="A34" s="11" t="s">
        <v>22</v>
      </c>
      <c r="D34" s="11" t="s">
        <v>260</v>
      </c>
      <c r="E34" s="18" t="s">
        <v>285</v>
      </c>
      <c r="F34" s="10">
        <v>34486</v>
      </c>
      <c r="G34" s="10">
        <v>44713</v>
      </c>
      <c r="H34" s="11">
        <v>42</v>
      </c>
      <c r="I34" s="19" t="s">
        <v>259</v>
      </c>
      <c r="J34" s="11" t="s">
        <v>261</v>
      </c>
      <c r="K34" s="11" t="s">
        <v>262</v>
      </c>
      <c r="L34" s="11" t="s">
        <v>2060</v>
      </c>
    </row>
    <row r="35" spans="1:12">
      <c r="A35" s="11" t="s">
        <v>23</v>
      </c>
      <c r="D35" s="11" t="s">
        <v>260</v>
      </c>
      <c r="E35" s="18" t="s">
        <v>286</v>
      </c>
      <c r="F35" s="10">
        <v>34486</v>
      </c>
      <c r="G35" s="10">
        <v>44713</v>
      </c>
      <c r="H35" s="11">
        <v>42</v>
      </c>
      <c r="I35" s="19" t="s">
        <v>259</v>
      </c>
      <c r="J35" s="11" t="s">
        <v>261</v>
      </c>
      <c r="K35" s="11" t="s">
        <v>262</v>
      </c>
      <c r="L35" s="11" t="s">
        <v>2060</v>
      </c>
    </row>
    <row r="36" spans="1:12">
      <c r="A36" s="11" t="s">
        <v>24</v>
      </c>
      <c r="D36" s="11" t="s">
        <v>260</v>
      </c>
      <c r="E36" s="18" t="s">
        <v>287</v>
      </c>
      <c r="F36" s="10">
        <v>34486</v>
      </c>
      <c r="G36" s="10">
        <v>44713</v>
      </c>
      <c r="H36" s="11">
        <v>42</v>
      </c>
      <c r="I36" s="19" t="s">
        <v>259</v>
      </c>
      <c r="J36" s="11" t="s">
        <v>261</v>
      </c>
      <c r="K36" s="11" t="s">
        <v>262</v>
      </c>
      <c r="L36" s="11" t="s">
        <v>2060</v>
      </c>
    </row>
    <row r="37" spans="1:12">
      <c r="A37" s="11" t="s">
        <v>25</v>
      </c>
      <c r="D37" s="11" t="s">
        <v>260</v>
      </c>
      <c r="E37" s="18" t="s">
        <v>288</v>
      </c>
      <c r="F37" s="10">
        <v>34486</v>
      </c>
      <c r="G37" s="10">
        <v>44713</v>
      </c>
      <c r="H37" s="11">
        <v>42</v>
      </c>
      <c r="I37" s="19" t="s">
        <v>259</v>
      </c>
      <c r="J37" s="11" t="s">
        <v>261</v>
      </c>
      <c r="K37" s="11" t="s">
        <v>262</v>
      </c>
      <c r="L37" s="11" t="s">
        <v>2060</v>
      </c>
    </row>
    <row r="38" spans="1:12">
      <c r="A38" s="11" t="s">
        <v>26</v>
      </c>
      <c r="D38" s="11" t="s">
        <v>260</v>
      </c>
      <c r="E38" s="18" t="s">
        <v>289</v>
      </c>
      <c r="F38" s="10">
        <v>34486</v>
      </c>
      <c r="G38" s="10">
        <v>44713</v>
      </c>
      <c r="H38" s="11">
        <v>42</v>
      </c>
      <c r="I38" s="19" t="s">
        <v>259</v>
      </c>
      <c r="J38" s="11" t="s">
        <v>261</v>
      </c>
      <c r="K38" s="11" t="s">
        <v>262</v>
      </c>
      <c r="L38" s="11" t="s">
        <v>2060</v>
      </c>
    </row>
    <row r="39" spans="1:12">
      <c r="A39" s="11" t="s">
        <v>27</v>
      </c>
      <c r="D39" s="11" t="s">
        <v>260</v>
      </c>
      <c r="E39" s="18" t="s">
        <v>290</v>
      </c>
      <c r="F39" s="10">
        <v>34486</v>
      </c>
      <c r="G39" s="10">
        <v>44713</v>
      </c>
      <c r="H39" s="11">
        <v>42</v>
      </c>
      <c r="I39" s="19" t="s">
        <v>259</v>
      </c>
      <c r="J39" s="11" t="s">
        <v>261</v>
      </c>
      <c r="K39" s="11" t="s">
        <v>262</v>
      </c>
      <c r="L39" s="11" t="s">
        <v>2060</v>
      </c>
    </row>
    <row r="40" spans="1:12">
      <c r="A40" s="11" t="s">
        <v>28</v>
      </c>
      <c r="D40" s="11" t="s">
        <v>260</v>
      </c>
      <c r="E40" s="18" t="s">
        <v>291</v>
      </c>
      <c r="F40" s="10">
        <v>34486</v>
      </c>
      <c r="G40" s="10">
        <v>44713</v>
      </c>
      <c r="H40" s="11">
        <v>42</v>
      </c>
      <c r="I40" s="19" t="s">
        <v>259</v>
      </c>
      <c r="J40" s="11" t="s">
        <v>261</v>
      </c>
      <c r="K40" s="11" t="s">
        <v>262</v>
      </c>
      <c r="L40" s="11" t="s">
        <v>2060</v>
      </c>
    </row>
    <row r="41" spans="1:12">
      <c r="A41" s="11" t="s">
        <v>29</v>
      </c>
      <c r="D41" s="11" t="s">
        <v>260</v>
      </c>
      <c r="E41" s="18" t="s">
        <v>292</v>
      </c>
      <c r="F41" s="10">
        <v>34486</v>
      </c>
      <c r="G41" s="10">
        <v>44713</v>
      </c>
      <c r="H41" s="11">
        <v>42</v>
      </c>
      <c r="I41" s="19" t="s">
        <v>259</v>
      </c>
      <c r="J41" s="11" t="s">
        <v>261</v>
      </c>
      <c r="K41" s="11" t="s">
        <v>262</v>
      </c>
      <c r="L41" s="11" t="s">
        <v>2060</v>
      </c>
    </row>
    <row r="42" spans="1:12">
      <c r="A42" s="11" t="s">
        <v>30</v>
      </c>
      <c r="D42" s="11" t="s">
        <v>260</v>
      </c>
      <c r="E42" s="18" t="s">
        <v>293</v>
      </c>
      <c r="F42" s="10">
        <v>34486</v>
      </c>
      <c r="G42" s="10">
        <v>44713</v>
      </c>
      <c r="H42" s="11">
        <v>42</v>
      </c>
      <c r="I42" s="19" t="s">
        <v>259</v>
      </c>
      <c r="J42" s="11" t="s">
        <v>261</v>
      </c>
      <c r="K42" s="11" t="s">
        <v>262</v>
      </c>
      <c r="L42" s="11" t="s">
        <v>2060</v>
      </c>
    </row>
    <row r="43" spans="1:12">
      <c r="A43" s="11" t="s">
        <v>31</v>
      </c>
      <c r="D43" s="11" t="s">
        <v>260</v>
      </c>
      <c r="E43" s="18" t="s">
        <v>294</v>
      </c>
      <c r="F43" s="10">
        <v>34486</v>
      </c>
      <c r="G43" s="10">
        <v>44713</v>
      </c>
      <c r="H43" s="11">
        <v>42</v>
      </c>
      <c r="I43" s="19" t="s">
        <v>259</v>
      </c>
      <c r="J43" s="11" t="s">
        <v>261</v>
      </c>
      <c r="K43" s="11" t="s">
        <v>262</v>
      </c>
      <c r="L43" s="11" t="s">
        <v>2060</v>
      </c>
    </row>
    <row r="44" spans="1:12">
      <c r="A44" s="11" t="s">
        <v>32</v>
      </c>
      <c r="D44" s="11" t="s">
        <v>260</v>
      </c>
      <c r="E44" s="18" t="s">
        <v>295</v>
      </c>
      <c r="F44" s="10">
        <v>34486</v>
      </c>
      <c r="G44" s="10">
        <v>44713</v>
      </c>
      <c r="H44" s="11">
        <v>42</v>
      </c>
      <c r="I44" s="19" t="s">
        <v>259</v>
      </c>
      <c r="J44" s="11" t="s">
        <v>261</v>
      </c>
      <c r="K44" s="11" t="s">
        <v>262</v>
      </c>
      <c r="L44" s="11" t="s">
        <v>2060</v>
      </c>
    </row>
    <row r="45" spans="1:12">
      <c r="A45" s="11" t="s">
        <v>33</v>
      </c>
      <c r="D45" s="11" t="s">
        <v>260</v>
      </c>
      <c r="E45" s="18" t="s">
        <v>296</v>
      </c>
      <c r="F45" s="10">
        <v>34486</v>
      </c>
      <c r="G45" s="10">
        <v>44713</v>
      </c>
      <c r="H45" s="11">
        <v>42</v>
      </c>
      <c r="I45" s="19" t="s">
        <v>259</v>
      </c>
      <c r="J45" s="11" t="s">
        <v>261</v>
      </c>
      <c r="K45" s="11" t="s">
        <v>262</v>
      </c>
      <c r="L45" s="11" t="s">
        <v>2060</v>
      </c>
    </row>
    <row r="46" spans="1:12">
      <c r="A46" s="11" t="s">
        <v>34</v>
      </c>
      <c r="D46" s="11" t="s">
        <v>260</v>
      </c>
      <c r="E46" s="18" t="s">
        <v>297</v>
      </c>
      <c r="F46" s="10">
        <v>34486</v>
      </c>
      <c r="G46" s="10">
        <v>44713</v>
      </c>
      <c r="H46" s="11">
        <v>42</v>
      </c>
      <c r="I46" s="19" t="s">
        <v>259</v>
      </c>
      <c r="J46" s="11" t="s">
        <v>261</v>
      </c>
      <c r="K46" s="11" t="s">
        <v>262</v>
      </c>
      <c r="L46" s="11" t="s">
        <v>2060</v>
      </c>
    </row>
    <row r="47" spans="1:12">
      <c r="A47" s="11" t="s">
        <v>35</v>
      </c>
      <c r="D47" s="11" t="s">
        <v>260</v>
      </c>
      <c r="E47" s="18" t="s">
        <v>298</v>
      </c>
      <c r="F47" s="10">
        <v>38504</v>
      </c>
      <c r="G47" s="10">
        <v>44713</v>
      </c>
      <c r="H47" s="11">
        <v>28</v>
      </c>
      <c r="I47" s="19" t="s">
        <v>259</v>
      </c>
      <c r="J47" s="11" t="s">
        <v>261</v>
      </c>
      <c r="K47" s="11" t="s">
        <v>262</v>
      </c>
      <c r="L47" s="11" t="s">
        <v>2060</v>
      </c>
    </row>
    <row r="48" spans="1:12">
      <c r="A48" s="11" t="s">
        <v>36</v>
      </c>
      <c r="D48" s="11" t="s">
        <v>260</v>
      </c>
      <c r="E48" s="18" t="s">
        <v>299</v>
      </c>
      <c r="F48" s="10">
        <v>38504</v>
      </c>
      <c r="G48" s="10">
        <v>44713</v>
      </c>
      <c r="H48" s="11">
        <v>28</v>
      </c>
      <c r="I48" s="19" t="s">
        <v>259</v>
      </c>
      <c r="J48" s="11" t="s">
        <v>261</v>
      </c>
      <c r="K48" s="11" t="s">
        <v>262</v>
      </c>
      <c r="L48" s="11" t="s">
        <v>2060</v>
      </c>
    </row>
    <row r="49" spans="1:12">
      <c r="A49" s="11" t="s">
        <v>37</v>
      </c>
      <c r="D49" s="11" t="s">
        <v>260</v>
      </c>
      <c r="E49" s="18" t="s">
        <v>300</v>
      </c>
      <c r="F49" s="10">
        <v>38504</v>
      </c>
      <c r="G49" s="10">
        <v>44713</v>
      </c>
      <c r="H49" s="11">
        <v>28</v>
      </c>
      <c r="I49" s="19" t="s">
        <v>259</v>
      </c>
      <c r="J49" s="11" t="s">
        <v>261</v>
      </c>
      <c r="K49" s="11" t="s">
        <v>262</v>
      </c>
      <c r="L49" s="11" t="s">
        <v>2060</v>
      </c>
    </row>
    <row r="50" spans="1:12">
      <c r="A50" s="11" t="s">
        <v>38</v>
      </c>
      <c r="D50" s="11" t="s">
        <v>260</v>
      </c>
      <c r="E50" s="18" t="s">
        <v>301</v>
      </c>
      <c r="F50" s="10">
        <v>38504</v>
      </c>
      <c r="G50" s="10">
        <v>44713</v>
      </c>
      <c r="H50" s="11">
        <v>28</v>
      </c>
      <c r="I50" s="19" t="s">
        <v>259</v>
      </c>
      <c r="J50" s="11" t="s">
        <v>261</v>
      </c>
      <c r="K50" s="11" t="s">
        <v>262</v>
      </c>
      <c r="L50" s="11" t="s">
        <v>2060</v>
      </c>
    </row>
    <row r="51" spans="1:12">
      <c r="A51" s="11" t="s">
        <v>39</v>
      </c>
      <c r="D51" s="11" t="s">
        <v>260</v>
      </c>
      <c r="E51" s="18" t="s">
        <v>302</v>
      </c>
      <c r="F51" s="10">
        <v>38504</v>
      </c>
      <c r="G51" s="10">
        <v>44713</v>
      </c>
      <c r="H51" s="11">
        <v>28</v>
      </c>
      <c r="I51" s="19" t="s">
        <v>259</v>
      </c>
      <c r="J51" s="11" t="s">
        <v>261</v>
      </c>
      <c r="K51" s="11" t="s">
        <v>262</v>
      </c>
      <c r="L51" s="11" t="s">
        <v>2060</v>
      </c>
    </row>
    <row r="52" spans="1:12">
      <c r="A52" s="11" t="s">
        <v>40</v>
      </c>
      <c r="D52" s="11" t="s">
        <v>260</v>
      </c>
      <c r="E52" s="18" t="s">
        <v>303</v>
      </c>
      <c r="F52" s="10">
        <v>38504</v>
      </c>
      <c r="G52" s="10">
        <v>44713</v>
      </c>
      <c r="H52" s="11">
        <v>28</v>
      </c>
      <c r="I52" s="19" t="s">
        <v>259</v>
      </c>
      <c r="J52" s="11" t="s">
        <v>261</v>
      </c>
      <c r="K52" s="11" t="s">
        <v>262</v>
      </c>
      <c r="L52" s="11" t="s">
        <v>2060</v>
      </c>
    </row>
    <row r="53" spans="1:12">
      <c r="A53" s="11" t="s">
        <v>41</v>
      </c>
      <c r="D53" s="11" t="s">
        <v>260</v>
      </c>
      <c r="E53" s="18" t="s">
        <v>304</v>
      </c>
      <c r="F53" s="10">
        <v>29037</v>
      </c>
      <c r="G53" s="10">
        <v>44713</v>
      </c>
      <c r="H53" s="11">
        <v>57</v>
      </c>
      <c r="I53" s="19" t="s">
        <v>259</v>
      </c>
      <c r="J53" s="11" t="s">
        <v>261</v>
      </c>
      <c r="K53" s="11" t="s">
        <v>262</v>
      </c>
      <c r="L53" s="11" t="s">
        <v>2061</v>
      </c>
    </row>
    <row r="54" spans="1:12">
      <c r="A54" s="11" t="s">
        <v>42</v>
      </c>
      <c r="D54" s="11" t="s">
        <v>260</v>
      </c>
      <c r="E54" s="18" t="s">
        <v>305</v>
      </c>
      <c r="F54" s="10">
        <v>29037</v>
      </c>
      <c r="G54" s="10">
        <v>44713</v>
      </c>
      <c r="H54" s="11">
        <v>57</v>
      </c>
      <c r="I54" s="19" t="s">
        <v>259</v>
      </c>
      <c r="J54" s="11" t="s">
        <v>261</v>
      </c>
      <c r="K54" s="11" t="s">
        <v>262</v>
      </c>
      <c r="L54" s="11" t="s">
        <v>2061</v>
      </c>
    </row>
    <row r="55" spans="1:12">
      <c r="A55" s="11" t="s">
        <v>43</v>
      </c>
      <c r="D55" s="11" t="s">
        <v>260</v>
      </c>
      <c r="E55" s="18" t="s">
        <v>306</v>
      </c>
      <c r="F55" s="10">
        <v>29037</v>
      </c>
      <c r="G55" s="10">
        <v>44713</v>
      </c>
      <c r="H55" s="11">
        <v>57</v>
      </c>
      <c r="I55" s="19" t="s">
        <v>259</v>
      </c>
      <c r="J55" s="11" t="s">
        <v>261</v>
      </c>
      <c r="K55" s="11" t="s">
        <v>262</v>
      </c>
      <c r="L55" s="11" t="s">
        <v>2061</v>
      </c>
    </row>
    <row r="56" spans="1:12">
      <c r="A56" s="11" t="s">
        <v>44</v>
      </c>
      <c r="D56" s="11" t="s">
        <v>260</v>
      </c>
      <c r="E56" s="18" t="s">
        <v>307</v>
      </c>
      <c r="F56" s="10">
        <v>29037</v>
      </c>
      <c r="G56" s="10">
        <v>44713</v>
      </c>
      <c r="H56" s="11">
        <v>57</v>
      </c>
      <c r="I56" s="19" t="s">
        <v>259</v>
      </c>
      <c r="J56" s="11" t="s">
        <v>261</v>
      </c>
      <c r="K56" s="11" t="s">
        <v>262</v>
      </c>
      <c r="L56" s="11" t="s">
        <v>2061</v>
      </c>
    </row>
    <row r="57" spans="1:12">
      <c r="A57" s="11" t="s">
        <v>45</v>
      </c>
      <c r="D57" s="11" t="s">
        <v>260</v>
      </c>
      <c r="E57" s="18" t="s">
        <v>308</v>
      </c>
      <c r="F57" s="10">
        <v>29037</v>
      </c>
      <c r="G57" s="10">
        <v>44713</v>
      </c>
      <c r="H57" s="11">
        <v>57</v>
      </c>
      <c r="I57" s="19" t="s">
        <v>259</v>
      </c>
      <c r="J57" s="11" t="s">
        <v>261</v>
      </c>
      <c r="K57" s="11" t="s">
        <v>262</v>
      </c>
      <c r="L57" s="11" t="s">
        <v>2061</v>
      </c>
    </row>
    <row r="58" spans="1:12">
      <c r="A58" s="11" t="s">
        <v>46</v>
      </c>
      <c r="D58" s="11" t="s">
        <v>260</v>
      </c>
      <c r="E58" s="18" t="s">
        <v>309</v>
      </c>
      <c r="F58" s="10">
        <v>29037</v>
      </c>
      <c r="G58" s="10">
        <v>44713</v>
      </c>
      <c r="H58" s="11">
        <v>57</v>
      </c>
      <c r="I58" s="19" t="s">
        <v>259</v>
      </c>
      <c r="J58" s="11" t="s">
        <v>261</v>
      </c>
      <c r="K58" s="11" t="s">
        <v>262</v>
      </c>
      <c r="L58" s="11" t="s">
        <v>2061</v>
      </c>
    </row>
    <row r="59" spans="1:12">
      <c r="A59" s="11" t="s">
        <v>47</v>
      </c>
      <c r="D59" s="11" t="s">
        <v>260</v>
      </c>
      <c r="E59" s="18" t="s">
        <v>310</v>
      </c>
      <c r="F59" s="10">
        <v>29037</v>
      </c>
      <c r="G59" s="10">
        <v>44713</v>
      </c>
      <c r="H59" s="11">
        <v>57</v>
      </c>
      <c r="I59" s="19" t="s">
        <v>259</v>
      </c>
      <c r="J59" s="11" t="s">
        <v>261</v>
      </c>
      <c r="K59" s="11" t="s">
        <v>262</v>
      </c>
      <c r="L59" s="11" t="s">
        <v>2061</v>
      </c>
    </row>
    <row r="60" spans="1:12">
      <c r="A60" s="11" t="s">
        <v>48</v>
      </c>
      <c r="D60" s="11" t="s">
        <v>260</v>
      </c>
      <c r="E60" s="18" t="s">
        <v>311</v>
      </c>
      <c r="F60" s="10">
        <v>29037</v>
      </c>
      <c r="G60" s="10">
        <v>44713</v>
      </c>
      <c r="H60" s="11">
        <v>57</v>
      </c>
      <c r="I60" s="19" t="s">
        <v>259</v>
      </c>
      <c r="J60" s="11" t="s">
        <v>261</v>
      </c>
      <c r="K60" s="11" t="s">
        <v>262</v>
      </c>
      <c r="L60" s="11" t="s">
        <v>2061</v>
      </c>
    </row>
    <row r="61" spans="1:12">
      <c r="A61" s="11" t="s">
        <v>49</v>
      </c>
      <c r="D61" s="11" t="s">
        <v>260</v>
      </c>
      <c r="E61" s="18" t="s">
        <v>312</v>
      </c>
      <c r="F61" s="10">
        <v>29037</v>
      </c>
      <c r="G61" s="10">
        <v>44713</v>
      </c>
      <c r="H61" s="11">
        <v>57</v>
      </c>
      <c r="I61" s="19" t="s">
        <v>259</v>
      </c>
      <c r="J61" s="11" t="s">
        <v>261</v>
      </c>
      <c r="K61" s="11" t="s">
        <v>262</v>
      </c>
      <c r="L61" s="11" t="s">
        <v>2061</v>
      </c>
    </row>
    <row r="62" spans="1:12">
      <c r="A62" s="11" t="s">
        <v>50</v>
      </c>
      <c r="D62" s="11" t="s">
        <v>260</v>
      </c>
      <c r="E62" s="18" t="s">
        <v>313</v>
      </c>
      <c r="F62" s="10">
        <v>29037</v>
      </c>
      <c r="G62" s="10">
        <v>44713</v>
      </c>
      <c r="H62" s="11">
        <v>57</v>
      </c>
      <c r="I62" s="19" t="s">
        <v>259</v>
      </c>
      <c r="J62" s="11" t="s">
        <v>261</v>
      </c>
      <c r="K62" s="11" t="s">
        <v>262</v>
      </c>
      <c r="L62" s="11" t="s">
        <v>2061</v>
      </c>
    </row>
    <row r="63" spans="1:12">
      <c r="A63" s="11" t="s">
        <v>51</v>
      </c>
      <c r="D63" s="11" t="s">
        <v>260</v>
      </c>
      <c r="E63" s="18" t="s">
        <v>314</v>
      </c>
      <c r="F63" s="10">
        <v>29037</v>
      </c>
      <c r="G63" s="10">
        <v>44713</v>
      </c>
      <c r="H63" s="11">
        <v>57</v>
      </c>
      <c r="I63" s="19" t="s">
        <v>259</v>
      </c>
      <c r="J63" s="11" t="s">
        <v>261</v>
      </c>
      <c r="K63" s="11" t="s">
        <v>262</v>
      </c>
      <c r="L63" s="11" t="s">
        <v>2061</v>
      </c>
    </row>
    <row r="64" spans="1:12">
      <c r="A64" s="11" t="s">
        <v>52</v>
      </c>
      <c r="D64" s="11" t="s">
        <v>260</v>
      </c>
      <c r="E64" s="18" t="s">
        <v>315</v>
      </c>
      <c r="F64" s="10">
        <v>29037</v>
      </c>
      <c r="G64" s="10">
        <v>44713</v>
      </c>
      <c r="H64" s="11">
        <v>57</v>
      </c>
      <c r="I64" s="19" t="s">
        <v>259</v>
      </c>
      <c r="J64" s="11" t="s">
        <v>261</v>
      </c>
      <c r="K64" s="11" t="s">
        <v>262</v>
      </c>
      <c r="L64" s="11" t="s">
        <v>2061</v>
      </c>
    </row>
    <row r="65" spans="1:12">
      <c r="A65" s="11" t="s">
        <v>53</v>
      </c>
      <c r="D65" s="11" t="s">
        <v>260</v>
      </c>
      <c r="E65" s="18" t="s">
        <v>316</v>
      </c>
      <c r="F65" s="10">
        <v>29037</v>
      </c>
      <c r="G65" s="10">
        <v>44713</v>
      </c>
      <c r="H65" s="11">
        <v>57</v>
      </c>
      <c r="I65" s="19" t="s">
        <v>259</v>
      </c>
      <c r="J65" s="11" t="s">
        <v>261</v>
      </c>
      <c r="K65" s="11" t="s">
        <v>262</v>
      </c>
      <c r="L65" s="11" t="s">
        <v>2061</v>
      </c>
    </row>
    <row r="66" spans="1:12">
      <c r="A66" s="11" t="s">
        <v>54</v>
      </c>
      <c r="D66" s="11" t="s">
        <v>260</v>
      </c>
      <c r="E66" s="18" t="s">
        <v>317</v>
      </c>
      <c r="F66" s="10">
        <v>29037</v>
      </c>
      <c r="G66" s="10">
        <v>44713</v>
      </c>
      <c r="H66" s="11">
        <v>57</v>
      </c>
      <c r="I66" s="19" t="s">
        <v>259</v>
      </c>
      <c r="J66" s="11" t="s">
        <v>261</v>
      </c>
      <c r="K66" s="11" t="s">
        <v>262</v>
      </c>
      <c r="L66" s="11" t="s">
        <v>2061</v>
      </c>
    </row>
    <row r="67" spans="1:12">
      <c r="A67" s="11" t="s">
        <v>55</v>
      </c>
      <c r="D67" s="11" t="s">
        <v>260</v>
      </c>
      <c r="E67" s="18" t="s">
        <v>318</v>
      </c>
      <c r="F67" s="10">
        <v>29037</v>
      </c>
      <c r="G67" s="10">
        <v>44713</v>
      </c>
      <c r="H67" s="11">
        <v>57</v>
      </c>
      <c r="I67" s="19" t="s">
        <v>259</v>
      </c>
      <c r="J67" s="11" t="s">
        <v>261</v>
      </c>
      <c r="K67" s="11" t="s">
        <v>262</v>
      </c>
      <c r="L67" s="11" t="s">
        <v>2061</v>
      </c>
    </row>
    <row r="68" spans="1:12">
      <c r="A68" s="11" t="s">
        <v>56</v>
      </c>
      <c r="D68" s="11" t="s">
        <v>260</v>
      </c>
      <c r="E68" s="18" t="s">
        <v>319</v>
      </c>
      <c r="F68" s="10">
        <v>29037</v>
      </c>
      <c r="G68" s="10">
        <v>44713</v>
      </c>
      <c r="H68" s="11">
        <v>57</v>
      </c>
      <c r="I68" s="19" t="s">
        <v>259</v>
      </c>
      <c r="J68" s="11" t="s">
        <v>261</v>
      </c>
      <c r="K68" s="11" t="s">
        <v>262</v>
      </c>
      <c r="L68" s="11" t="s">
        <v>2061</v>
      </c>
    </row>
    <row r="69" spans="1:12">
      <c r="A69" s="11" t="s">
        <v>57</v>
      </c>
      <c r="D69" s="11" t="s">
        <v>260</v>
      </c>
      <c r="E69" s="18" t="s">
        <v>320</v>
      </c>
      <c r="F69" s="10">
        <v>29037</v>
      </c>
      <c r="G69" s="10">
        <v>44713</v>
      </c>
      <c r="H69" s="11">
        <v>57</v>
      </c>
      <c r="I69" s="19" t="s">
        <v>259</v>
      </c>
      <c r="J69" s="11" t="s">
        <v>261</v>
      </c>
      <c r="K69" s="11" t="s">
        <v>262</v>
      </c>
      <c r="L69" s="11" t="s">
        <v>2061</v>
      </c>
    </row>
    <row r="70" spans="1:12">
      <c r="A70" s="11" t="s">
        <v>58</v>
      </c>
      <c r="D70" s="11" t="s">
        <v>260</v>
      </c>
      <c r="E70" s="18" t="s">
        <v>321</v>
      </c>
      <c r="F70" s="10">
        <v>29037</v>
      </c>
      <c r="G70" s="10">
        <v>44713</v>
      </c>
      <c r="H70" s="11">
        <v>57</v>
      </c>
      <c r="I70" s="19" t="s">
        <v>259</v>
      </c>
      <c r="J70" s="11" t="s">
        <v>261</v>
      </c>
      <c r="K70" s="11" t="s">
        <v>262</v>
      </c>
      <c r="L70" s="11" t="s">
        <v>2061</v>
      </c>
    </row>
    <row r="71" spans="1:12">
      <c r="A71" s="11" t="s">
        <v>59</v>
      </c>
      <c r="D71" s="11" t="s">
        <v>260</v>
      </c>
      <c r="E71" s="18" t="s">
        <v>322</v>
      </c>
      <c r="F71" s="10">
        <v>29037</v>
      </c>
      <c r="G71" s="10">
        <v>44713</v>
      </c>
      <c r="H71" s="11">
        <v>57</v>
      </c>
      <c r="I71" s="19" t="s">
        <v>259</v>
      </c>
      <c r="J71" s="11" t="s">
        <v>261</v>
      </c>
      <c r="K71" s="11" t="s">
        <v>262</v>
      </c>
      <c r="L71" s="11" t="s">
        <v>2061</v>
      </c>
    </row>
    <row r="72" spans="1:12">
      <c r="A72" s="11" t="s">
        <v>60</v>
      </c>
      <c r="D72" s="11" t="s">
        <v>260</v>
      </c>
      <c r="E72" s="18" t="s">
        <v>323</v>
      </c>
      <c r="F72" s="10">
        <v>29037</v>
      </c>
      <c r="G72" s="10">
        <v>44713</v>
      </c>
      <c r="H72" s="11">
        <v>57</v>
      </c>
      <c r="I72" s="19" t="s">
        <v>259</v>
      </c>
      <c r="J72" s="11" t="s">
        <v>261</v>
      </c>
      <c r="K72" s="11" t="s">
        <v>262</v>
      </c>
      <c r="L72" s="11" t="s">
        <v>2061</v>
      </c>
    </row>
    <row r="73" spans="1:12">
      <c r="A73" s="11" t="s">
        <v>61</v>
      </c>
      <c r="D73" s="11" t="s">
        <v>260</v>
      </c>
      <c r="E73" s="18" t="s">
        <v>324</v>
      </c>
      <c r="F73" s="10">
        <v>29037</v>
      </c>
      <c r="G73" s="10">
        <v>44713</v>
      </c>
      <c r="H73" s="11">
        <v>57</v>
      </c>
      <c r="I73" s="19" t="s">
        <v>259</v>
      </c>
      <c r="J73" s="11" t="s">
        <v>261</v>
      </c>
      <c r="K73" s="11" t="s">
        <v>262</v>
      </c>
      <c r="L73" s="11" t="s">
        <v>2061</v>
      </c>
    </row>
    <row r="74" spans="1:12">
      <c r="A74" s="11" t="s">
        <v>62</v>
      </c>
      <c r="D74" s="11" t="s">
        <v>260</v>
      </c>
      <c r="E74" s="18" t="s">
        <v>325</v>
      </c>
      <c r="F74" s="10">
        <v>29037</v>
      </c>
      <c r="G74" s="10">
        <v>44713</v>
      </c>
      <c r="H74" s="11">
        <v>57</v>
      </c>
      <c r="I74" s="19" t="s">
        <v>259</v>
      </c>
      <c r="J74" s="11" t="s">
        <v>261</v>
      </c>
      <c r="K74" s="11" t="s">
        <v>262</v>
      </c>
      <c r="L74" s="11" t="s">
        <v>2061</v>
      </c>
    </row>
    <row r="75" spans="1:12">
      <c r="A75" s="11" t="s">
        <v>63</v>
      </c>
      <c r="D75" s="11" t="s">
        <v>260</v>
      </c>
      <c r="E75" s="18" t="s">
        <v>326</v>
      </c>
      <c r="F75" s="10">
        <v>29037</v>
      </c>
      <c r="G75" s="10">
        <v>44713</v>
      </c>
      <c r="H75" s="11">
        <v>57</v>
      </c>
      <c r="I75" s="19" t="s">
        <v>259</v>
      </c>
      <c r="J75" s="11" t="s">
        <v>261</v>
      </c>
      <c r="K75" s="11" t="s">
        <v>262</v>
      </c>
      <c r="L75" s="11" t="s">
        <v>2061</v>
      </c>
    </row>
    <row r="76" spans="1:12">
      <c r="A76" s="11" t="s">
        <v>64</v>
      </c>
      <c r="D76" s="11" t="s">
        <v>260</v>
      </c>
      <c r="E76" s="18" t="s">
        <v>327</v>
      </c>
      <c r="F76" s="10">
        <v>29037</v>
      </c>
      <c r="G76" s="10">
        <v>44713</v>
      </c>
      <c r="H76" s="11">
        <v>57</v>
      </c>
      <c r="I76" s="19" t="s">
        <v>259</v>
      </c>
      <c r="J76" s="11" t="s">
        <v>261</v>
      </c>
      <c r="K76" s="11" t="s">
        <v>262</v>
      </c>
      <c r="L76" s="11" t="s">
        <v>2061</v>
      </c>
    </row>
    <row r="77" spans="1:12">
      <c r="A77" s="11" t="s">
        <v>65</v>
      </c>
      <c r="D77" s="11" t="s">
        <v>260</v>
      </c>
      <c r="E77" s="18" t="s">
        <v>328</v>
      </c>
      <c r="F77" s="10">
        <v>29037</v>
      </c>
      <c r="G77" s="10">
        <v>44713</v>
      </c>
      <c r="H77" s="11">
        <v>57</v>
      </c>
      <c r="I77" s="19" t="s">
        <v>259</v>
      </c>
      <c r="J77" s="11" t="s">
        <v>261</v>
      </c>
      <c r="K77" s="11" t="s">
        <v>262</v>
      </c>
      <c r="L77" s="11" t="s">
        <v>2061</v>
      </c>
    </row>
    <row r="78" spans="1:12">
      <c r="A78" s="11" t="s">
        <v>66</v>
      </c>
      <c r="D78" s="11" t="s">
        <v>260</v>
      </c>
      <c r="E78" s="18" t="s">
        <v>329</v>
      </c>
      <c r="F78" s="10">
        <v>29037</v>
      </c>
      <c r="G78" s="10">
        <v>44713</v>
      </c>
      <c r="H78" s="11">
        <v>57</v>
      </c>
      <c r="I78" s="19" t="s">
        <v>259</v>
      </c>
      <c r="J78" s="11" t="s">
        <v>261</v>
      </c>
      <c r="K78" s="11" t="s">
        <v>262</v>
      </c>
      <c r="L78" s="11" t="s">
        <v>2061</v>
      </c>
    </row>
    <row r="79" spans="1:12">
      <c r="A79" s="11" t="s">
        <v>67</v>
      </c>
      <c r="D79" s="11" t="s">
        <v>260</v>
      </c>
      <c r="E79" s="18" t="s">
        <v>330</v>
      </c>
      <c r="F79" s="10">
        <v>29037</v>
      </c>
      <c r="G79" s="10">
        <v>44713</v>
      </c>
      <c r="H79" s="11">
        <v>57</v>
      </c>
      <c r="I79" s="19" t="s">
        <v>259</v>
      </c>
      <c r="J79" s="11" t="s">
        <v>261</v>
      </c>
      <c r="K79" s="11" t="s">
        <v>262</v>
      </c>
      <c r="L79" s="11" t="s">
        <v>2061</v>
      </c>
    </row>
    <row r="80" spans="1:12">
      <c r="A80" s="11" t="s">
        <v>68</v>
      </c>
      <c r="D80" s="11" t="s">
        <v>260</v>
      </c>
      <c r="E80" s="18" t="s">
        <v>331</v>
      </c>
      <c r="F80" s="10">
        <v>29037</v>
      </c>
      <c r="G80" s="10">
        <v>44713</v>
      </c>
      <c r="H80" s="11">
        <v>57</v>
      </c>
      <c r="I80" s="19" t="s">
        <v>259</v>
      </c>
      <c r="J80" s="11" t="s">
        <v>261</v>
      </c>
      <c r="K80" s="11" t="s">
        <v>262</v>
      </c>
      <c r="L80" s="11" t="s">
        <v>2061</v>
      </c>
    </row>
    <row r="81" spans="1:12">
      <c r="A81" s="11" t="s">
        <v>69</v>
      </c>
      <c r="D81" s="11" t="s">
        <v>260</v>
      </c>
      <c r="E81" s="18" t="s">
        <v>332</v>
      </c>
      <c r="F81" s="10">
        <v>29037</v>
      </c>
      <c r="G81" s="10">
        <v>44713</v>
      </c>
      <c r="H81" s="11">
        <v>57</v>
      </c>
      <c r="I81" s="19" t="s">
        <v>259</v>
      </c>
      <c r="J81" s="11" t="s">
        <v>261</v>
      </c>
      <c r="K81" s="11" t="s">
        <v>262</v>
      </c>
      <c r="L81" s="11" t="s">
        <v>2061</v>
      </c>
    </row>
    <row r="82" spans="1:12">
      <c r="A82" s="11" t="s">
        <v>70</v>
      </c>
      <c r="D82" s="11" t="s">
        <v>260</v>
      </c>
      <c r="E82" s="18" t="s">
        <v>333</v>
      </c>
      <c r="F82" s="10">
        <v>29037</v>
      </c>
      <c r="G82" s="10">
        <v>44713</v>
      </c>
      <c r="H82" s="11">
        <v>57</v>
      </c>
      <c r="I82" s="19" t="s">
        <v>259</v>
      </c>
      <c r="J82" s="11" t="s">
        <v>261</v>
      </c>
      <c r="K82" s="11" t="s">
        <v>262</v>
      </c>
      <c r="L82" s="11" t="s">
        <v>2061</v>
      </c>
    </row>
    <row r="83" spans="1:12">
      <c r="A83" s="11" t="s">
        <v>71</v>
      </c>
      <c r="D83" s="11" t="s">
        <v>260</v>
      </c>
      <c r="E83" s="18" t="s">
        <v>334</v>
      </c>
      <c r="F83" s="10">
        <v>29037</v>
      </c>
      <c r="G83" s="10">
        <v>44713</v>
      </c>
      <c r="H83" s="11">
        <v>57</v>
      </c>
      <c r="I83" s="19" t="s">
        <v>259</v>
      </c>
      <c r="J83" s="11" t="s">
        <v>261</v>
      </c>
      <c r="K83" s="11" t="s">
        <v>262</v>
      </c>
      <c r="L83" s="11" t="s">
        <v>2061</v>
      </c>
    </row>
    <row r="84" spans="1:12">
      <c r="A84" s="11" t="s">
        <v>72</v>
      </c>
      <c r="D84" s="11" t="s">
        <v>260</v>
      </c>
      <c r="E84" s="18" t="s">
        <v>335</v>
      </c>
      <c r="F84" s="10">
        <v>38504</v>
      </c>
      <c r="G84" s="10">
        <v>44713</v>
      </c>
      <c r="H84" s="11">
        <v>28</v>
      </c>
      <c r="I84" s="19" t="s">
        <v>259</v>
      </c>
      <c r="J84" s="11" t="s">
        <v>261</v>
      </c>
      <c r="K84" s="11" t="s">
        <v>262</v>
      </c>
      <c r="L84" s="11" t="s">
        <v>2060</v>
      </c>
    </row>
    <row r="85" spans="1:12">
      <c r="A85" s="11" t="s">
        <v>73</v>
      </c>
      <c r="D85" s="11" t="s">
        <v>260</v>
      </c>
      <c r="E85" s="18" t="s">
        <v>336</v>
      </c>
      <c r="F85" s="10">
        <v>38504</v>
      </c>
      <c r="G85" s="10">
        <v>44713</v>
      </c>
      <c r="H85" s="11">
        <v>28</v>
      </c>
      <c r="I85" s="19" t="s">
        <v>259</v>
      </c>
      <c r="J85" s="11" t="s">
        <v>261</v>
      </c>
      <c r="K85" s="11" t="s">
        <v>262</v>
      </c>
      <c r="L85" s="11" t="s">
        <v>2060</v>
      </c>
    </row>
    <row r="86" spans="1:12">
      <c r="A86" s="11" t="s">
        <v>74</v>
      </c>
      <c r="D86" s="11" t="s">
        <v>260</v>
      </c>
      <c r="E86" s="18" t="s">
        <v>337</v>
      </c>
      <c r="F86" s="10">
        <v>38504</v>
      </c>
      <c r="G86" s="10">
        <v>44713</v>
      </c>
      <c r="H86" s="11">
        <v>28</v>
      </c>
      <c r="I86" s="19" t="s">
        <v>259</v>
      </c>
      <c r="J86" s="11" t="s">
        <v>261</v>
      </c>
      <c r="K86" s="11" t="s">
        <v>262</v>
      </c>
      <c r="L86" s="11" t="s">
        <v>2060</v>
      </c>
    </row>
    <row r="87" spans="1:12">
      <c r="A87" s="11" t="s">
        <v>75</v>
      </c>
      <c r="D87" s="11" t="s">
        <v>260</v>
      </c>
      <c r="E87" s="18" t="s">
        <v>338</v>
      </c>
      <c r="F87" s="10">
        <v>38504</v>
      </c>
      <c r="G87" s="10">
        <v>44713</v>
      </c>
      <c r="H87" s="11">
        <v>28</v>
      </c>
      <c r="I87" s="19" t="s">
        <v>259</v>
      </c>
      <c r="J87" s="11" t="s">
        <v>261</v>
      </c>
      <c r="K87" s="11" t="s">
        <v>262</v>
      </c>
      <c r="L87" s="11" t="s">
        <v>2060</v>
      </c>
    </row>
    <row r="88" spans="1:12">
      <c r="A88" s="11" t="s">
        <v>76</v>
      </c>
      <c r="D88" s="11" t="s">
        <v>260</v>
      </c>
      <c r="E88" s="18" t="s">
        <v>339</v>
      </c>
      <c r="F88" s="10">
        <v>38504</v>
      </c>
      <c r="G88" s="10">
        <v>44713</v>
      </c>
      <c r="H88" s="11">
        <v>28</v>
      </c>
      <c r="I88" s="19" t="s">
        <v>259</v>
      </c>
      <c r="J88" s="11" t="s">
        <v>261</v>
      </c>
      <c r="K88" s="11" t="s">
        <v>262</v>
      </c>
      <c r="L88" s="11" t="s">
        <v>2060</v>
      </c>
    </row>
    <row r="89" spans="1:12">
      <c r="A89" s="11" t="s">
        <v>77</v>
      </c>
      <c r="D89" s="11" t="s">
        <v>260</v>
      </c>
      <c r="E89" s="18" t="s">
        <v>340</v>
      </c>
      <c r="F89" s="10">
        <v>29037</v>
      </c>
      <c r="G89" s="10">
        <v>44713</v>
      </c>
      <c r="H89" s="11">
        <v>57</v>
      </c>
      <c r="I89" s="19" t="s">
        <v>259</v>
      </c>
      <c r="J89" s="11" t="s">
        <v>261</v>
      </c>
      <c r="K89" s="11" t="s">
        <v>262</v>
      </c>
      <c r="L89" s="11" t="s">
        <v>2061</v>
      </c>
    </row>
    <row r="90" spans="1:12">
      <c r="A90" s="11" t="s">
        <v>78</v>
      </c>
      <c r="D90" s="11" t="s">
        <v>260</v>
      </c>
      <c r="E90" s="18" t="s">
        <v>341</v>
      </c>
      <c r="F90" s="10">
        <v>29037</v>
      </c>
      <c r="G90" s="10">
        <v>44713</v>
      </c>
      <c r="H90" s="11">
        <v>57</v>
      </c>
      <c r="I90" s="19" t="s">
        <v>259</v>
      </c>
      <c r="J90" s="11" t="s">
        <v>261</v>
      </c>
      <c r="K90" s="11" t="s">
        <v>262</v>
      </c>
      <c r="L90" s="11" t="s">
        <v>2061</v>
      </c>
    </row>
    <row r="91" spans="1:12">
      <c r="A91" s="11" t="s">
        <v>79</v>
      </c>
      <c r="D91" s="11" t="s">
        <v>260</v>
      </c>
      <c r="E91" s="18" t="s">
        <v>342</v>
      </c>
      <c r="F91" s="10">
        <v>29037</v>
      </c>
      <c r="G91" s="10">
        <v>44713</v>
      </c>
      <c r="H91" s="11">
        <v>57</v>
      </c>
      <c r="I91" s="19" t="s">
        <v>259</v>
      </c>
      <c r="J91" s="11" t="s">
        <v>261</v>
      </c>
      <c r="K91" s="11" t="s">
        <v>262</v>
      </c>
      <c r="L91" s="11" t="s">
        <v>2061</v>
      </c>
    </row>
    <row r="92" spans="1:12">
      <c r="A92" s="11" t="s">
        <v>80</v>
      </c>
      <c r="D92" s="11" t="s">
        <v>260</v>
      </c>
      <c r="E92" s="18" t="s">
        <v>343</v>
      </c>
      <c r="F92" s="10">
        <v>29037</v>
      </c>
      <c r="G92" s="10">
        <v>44713</v>
      </c>
      <c r="H92" s="11">
        <v>57</v>
      </c>
      <c r="I92" s="19" t="s">
        <v>259</v>
      </c>
      <c r="J92" s="11" t="s">
        <v>261</v>
      </c>
      <c r="K92" s="11" t="s">
        <v>262</v>
      </c>
      <c r="L92" s="11" t="s">
        <v>2061</v>
      </c>
    </row>
    <row r="93" spans="1:12">
      <c r="A93" s="11" t="s">
        <v>81</v>
      </c>
      <c r="D93" s="11" t="s">
        <v>260</v>
      </c>
      <c r="E93" s="18" t="s">
        <v>344</v>
      </c>
      <c r="F93" s="10">
        <v>29037</v>
      </c>
      <c r="G93" s="10">
        <v>44713</v>
      </c>
      <c r="H93" s="11">
        <v>57</v>
      </c>
      <c r="I93" s="19" t="s">
        <v>259</v>
      </c>
      <c r="J93" s="11" t="s">
        <v>261</v>
      </c>
      <c r="K93" s="11" t="s">
        <v>262</v>
      </c>
      <c r="L93" s="11" t="s">
        <v>2061</v>
      </c>
    </row>
    <row r="94" spans="1:12">
      <c r="A94" s="11" t="s">
        <v>82</v>
      </c>
      <c r="D94" s="11" t="s">
        <v>260</v>
      </c>
      <c r="E94" s="18" t="s">
        <v>345</v>
      </c>
      <c r="F94" s="10">
        <v>29037</v>
      </c>
      <c r="G94" s="10">
        <v>44713</v>
      </c>
      <c r="H94" s="11">
        <v>57</v>
      </c>
      <c r="I94" s="19" t="s">
        <v>259</v>
      </c>
      <c r="J94" s="11" t="s">
        <v>261</v>
      </c>
      <c r="K94" s="11" t="s">
        <v>262</v>
      </c>
      <c r="L94" s="11" t="s">
        <v>2061</v>
      </c>
    </row>
    <row r="95" spans="1:12">
      <c r="A95" s="11" t="s">
        <v>83</v>
      </c>
      <c r="D95" s="11" t="s">
        <v>260</v>
      </c>
      <c r="E95" s="18" t="s">
        <v>346</v>
      </c>
      <c r="F95" s="10">
        <v>29037</v>
      </c>
      <c r="G95" s="10">
        <v>44713</v>
      </c>
      <c r="H95" s="11">
        <v>57</v>
      </c>
      <c r="I95" s="19" t="s">
        <v>259</v>
      </c>
      <c r="J95" s="11" t="s">
        <v>261</v>
      </c>
      <c r="K95" s="11" t="s">
        <v>262</v>
      </c>
      <c r="L95" s="11" t="s">
        <v>2061</v>
      </c>
    </row>
    <row r="96" spans="1:12">
      <c r="A96" s="11" t="s">
        <v>84</v>
      </c>
      <c r="D96" s="11" t="s">
        <v>260</v>
      </c>
      <c r="E96" s="18" t="s">
        <v>347</v>
      </c>
      <c r="F96" s="10">
        <v>29037</v>
      </c>
      <c r="G96" s="10">
        <v>44713</v>
      </c>
      <c r="H96" s="11">
        <v>57</v>
      </c>
      <c r="I96" s="19" t="s">
        <v>259</v>
      </c>
      <c r="J96" s="11" t="s">
        <v>261</v>
      </c>
      <c r="K96" s="11" t="s">
        <v>262</v>
      </c>
      <c r="L96" s="11" t="s">
        <v>2061</v>
      </c>
    </row>
    <row r="97" spans="1:12">
      <c r="A97" s="11" t="s">
        <v>85</v>
      </c>
      <c r="D97" s="11" t="s">
        <v>260</v>
      </c>
      <c r="E97" s="18" t="s">
        <v>348</v>
      </c>
      <c r="F97" s="10">
        <v>29037</v>
      </c>
      <c r="G97" s="10">
        <v>44713</v>
      </c>
      <c r="H97" s="11">
        <v>57</v>
      </c>
      <c r="I97" s="19" t="s">
        <v>259</v>
      </c>
      <c r="J97" s="11" t="s">
        <v>261</v>
      </c>
      <c r="K97" s="11" t="s">
        <v>262</v>
      </c>
      <c r="L97" s="11" t="s">
        <v>2061</v>
      </c>
    </row>
    <row r="98" spans="1:12">
      <c r="A98" s="11" t="s">
        <v>86</v>
      </c>
      <c r="D98" s="11" t="s">
        <v>260</v>
      </c>
      <c r="E98" s="18" t="s">
        <v>349</v>
      </c>
      <c r="F98" s="10">
        <v>29037</v>
      </c>
      <c r="G98" s="10">
        <v>44713</v>
      </c>
      <c r="H98" s="11">
        <v>57</v>
      </c>
      <c r="I98" s="19" t="s">
        <v>259</v>
      </c>
      <c r="J98" s="11" t="s">
        <v>261</v>
      </c>
      <c r="K98" s="11" t="s">
        <v>262</v>
      </c>
      <c r="L98" s="11" t="s">
        <v>2061</v>
      </c>
    </row>
    <row r="99" spans="1:12">
      <c r="A99" s="11" t="s">
        <v>87</v>
      </c>
      <c r="D99" s="11" t="s">
        <v>260</v>
      </c>
      <c r="E99" s="18" t="s">
        <v>350</v>
      </c>
      <c r="F99" s="10">
        <v>29037</v>
      </c>
      <c r="G99" s="10">
        <v>44713</v>
      </c>
      <c r="H99" s="11">
        <v>57</v>
      </c>
      <c r="I99" s="19" t="s">
        <v>259</v>
      </c>
      <c r="J99" s="11" t="s">
        <v>261</v>
      </c>
      <c r="K99" s="11" t="s">
        <v>262</v>
      </c>
      <c r="L99" s="11" t="s">
        <v>2061</v>
      </c>
    </row>
    <row r="100" spans="1:12">
      <c r="A100" s="11" t="s">
        <v>88</v>
      </c>
      <c r="D100" s="11" t="s">
        <v>260</v>
      </c>
      <c r="E100" s="18" t="s">
        <v>351</v>
      </c>
      <c r="F100" s="10">
        <v>29037</v>
      </c>
      <c r="G100" s="10">
        <v>44713</v>
      </c>
      <c r="H100" s="11">
        <v>57</v>
      </c>
      <c r="I100" s="19" t="s">
        <v>259</v>
      </c>
      <c r="J100" s="11" t="s">
        <v>261</v>
      </c>
      <c r="K100" s="11" t="s">
        <v>262</v>
      </c>
      <c r="L100" s="11" t="s">
        <v>2061</v>
      </c>
    </row>
    <row r="101" spans="1:12">
      <c r="A101" s="11" t="s">
        <v>89</v>
      </c>
      <c r="D101" s="11" t="s">
        <v>260</v>
      </c>
      <c r="E101" s="18" t="s">
        <v>352</v>
      </c>
      <c r="F101" s="10">
        <v>29037</v>
      </c>
      <c r="G101" s="10">
        <v>44713</v>
      </c>
      <c r="H101" s="11">
        <v>57</v>
      </c>
      <c r="I101" s="19" t="s">
        <v>259</v>
      </c>
      <c r="J101" s="11" t="s">
        <v>261</v>
      </c>
      <c r="K101" s="11" t="s">
        <v>262</v>
      </c>
      <c r="L101" s="11" t="s">
        <v>2061</v>
      </c>
    </row>
    <row r="102" spans="1:12">
      <c r="A102" s="11" t="s">
        <v>90</v>
      </c>
      <c r="D102" s="11" t="s">
        <v>260</v>
      </c>
      <c r="E102" s="18" t="s">
        <v>353</v>
      </c>
      <c r="F102" s="10">
        <v>29037</v>
      </c>
      <c r="G102" s="10">
        <v>44713</v>
      </c>
      <c r="H102" s="11">
        <v>57</v>
      </c>
      <c r="I102" s="19" t="s">
        <v>259</v>
      </c>
      <c r="J102" s="11" t="s">
        <v>261</v>
      </c>
      <c r="K102" s="11" t="s">
        <v>262</v>
      </c>
      <c r="L102" s="11" t="s">
        <v>2061</v>
      </c>
    </row>
    <row r="103" spans="1:12">
      <c r="A103" s="11" t="s">
        <v>91</v>
      </c>
      <c r="D103" s="11" t="s">
        <v>260</v>
      </c>
      <c r="E103" s="18" t="s">
        <v>354</v>
      </c>
      <c r="F103" s="10">
        <v>29037</v>
      </c>
      <c r="G103" s="10">
        <v>44713</v>
      </c>
      <c r="H103" s="11">
        <v>57</v>
      </c>
      <c r="I103" s="19" t="s">
        <v>259</v>
      </c>
      <c r="J103" s="11" t="s">
        <v>261</v>
      </c>
      <c r="K103" s="11" t="s">
        <v>262</v>
      </c>
      <c r="L103" s="11" t="s">
        <v>2061</v>
      </c>
    </row>
    <row r="104" spans="1:12">
      <c r="A104" s="11" t="s">
        <v>92</v>
      </c>
      <c r="D104" s="11" t="s">
        <v>260</v>
      </c>
      <c r="E104" s="18" t="s">
        <v>355</v>
      </c>
      <c r="F104" s="10">
        <v>29037</v>
      </c>
      <c r="G104" s="10">
        <v>44713</v>
      </c>
      <c r="H104" s="11">
        <v>57</v>
      </c>
      <c r="I104" s="19" t="s">
        <v>259</v>
      </c>
      <c r="J104" s="11" t="s">
        <v>261</v>
      </c>
      <c r="K104" s="11" t="s">
        <v>262</v>
      </c>
      <c r="L104" s="11" t="s">
        <v>2061</v>
      </c>
    </row>
    <row r="105" spans="1:12">
      <c r="A105" s="11" t="s">
        <v>93</v>
      </c>
      <c r="D105" s="11" t="s">
        <v>260</v>
      </c>
      <c r="E105" s="18" t="s">
        <v>356</v>
      </c>
      <c r="F105" s="10">
        <v>29037</v>
      </c>
      <c r="G105" s="10">
        <v>44713</v>
      </c>
      <c r="H105" s="11">
        <v>57</v>
      </c>
      <c r="I105" s="19" t="s">
        <v>259</v>
      </c>
      <c r="J105" s="11" t="s">
        <v>261</v>
      </c>
      <c r="K105" s="11" t="s">
        <v>262</v>
      </c>
      <c r="L105" s="11" t="s">
        <v>2061</v>
      </c>
    </row>
    <row r="106" spans="1:12">
      <c r="A106" s="11" t="s">
        <v>94</v>
      </c>
      <c r="D106" s="11" t="s">
        <v>260</v>
      </c>
      <c r="E106" s="18" t="s">
        <v>357</v>
      </c>
      <c r="F106" s="10">
        <v>29037</v>
      </c>
      <c r="G106" s="10">
        <v>44713</v>
      </c>
      <c r="H106" s="11">
        <v>57</v>
      </c>
      <c r="I106" s="19" t="s">
        <v>259</v>
      </c>
      <c r="J106" s="11" t="s">
        <v>261</v>
      </c>
      <c r="K106" s="11" t="s">
        <v>262</v>
      </c>
      <c r="L106" s="11" t="s">
        <v>2061</v>
      </c>
    </row>
    <row r="107" spans="1:12">
      <c r="A107" s="11" t="s">
        <v>95</v>
      </c>
      <c r="D107" s="11" t="s">
        <v>260</v>
      </c>
      <c r="E107" s="18" t="s">
        <v>358</v>
      </c>
      <c r="F107" s="10">
        <v>29037</v>
      </c>
      <c r="G107" s="10">
        <v>44713</v>
      </c>
      <c r="H107" s="11">
        <v>57</v>
      </c>
      <c r="I107" s="19" t="s">
        <v>259</v>
      </c>
      <c r="J107" s="11" t="s">
        <v>261</v>
      </c>
      <c r="K107" s="11" t="s">
        <v>262</v>
      </c>
      <c r="L107" s="11" t="s">
        <v>2061</v>
      </c>
    </row>
    <row r="108" spans="1:12">
      <c r="A108" s="11" t="s">
        <v>96</v>
      </c>
      <c r="D108" s="11" t="s">
        <v>260</v>
      </c>
      <c r="E108" s="18" t="s">
        <v>359</v>
      </c>
      <c r="F108" s="10">
        <v>29037</v>
      </c>
      <c r="G108" s="10">
        <v>44713</v>
      </c>
      <c r="H108" s="11">
        <v>57</v>
      </c>
      <c r="I108" s="19" t="s">
        <v>259</v>
      </c>
      <c r="J108" s="11" t="s">
        <v>261</v>
      </c>
      <c r="K108" s="11" t="s">
        <v>262</v>
      </c>
      <c r="L108" s="11" t="s">
        <v>2061</v>
      </c>
    </row>
    <row r="109" spans="1:12">
      <c r="A109" s="11" t="s">
        <v>97</v>
      </c>
      <c r="D109" s="11" t="s">
        <v>260</v>
      </c>
      <c r="E109" s="18" t="s">
        <v>360</v>
      </c>
      <c r="F109" s="10">
        <v>29037</v>
      </c>
      <c r="G109" s="10">
        <v>44713</v>
      </c>
      <c r="H109" s="11">
        <v>57</v>
      </c>
      <c r="I109" s="19" t="s">
        <v>259</v>
      </c>
      <c r="J109" s="11" t="s">
        <v>261</v>
      </c>
      <c r="K109" s="11" t="s">
        <v>262</v>
      </c>
      <c r="L109" s="11" t="s">
        <v>2061</v>
      </c>
    </row>
    <row r="110" spans="1:12">
      <c r="A110" s="11" t="s">
        <v>98</v>
      </c>
      <c r="D110" s="11" t="s">
        <v>260</v>
      </c>
      <c r="E110" s="18" t="s">
        <v>361</v>
      </c>
      <c r="F110" s="10">
        <v>29037</v>
      </c>
      <c r="G110" s="10">
        <v>44713</v>
      </c>
      <c r="H110" s="11">
        <v>57</v>
      </c>
      <c r="I110" s="19" t="s">
        <v>259</v>
      </c>
      <c r="J110" s="11" t="s">
        <v>261</v>
      </c>
      <c r="K110" s="11" t="s">
        <v>262</v>
      </c>
      <c r="L110" s="11" t="s">
        <v>2061</v>
      </c>
    </row>
    <row r="111" spans="1:12">
      <c r="A111" s="11" t="s">
        <v>99</v>
      </c>
      <c r="D111" s="11" t="s">
        <v>260</v>
      </c>
      <c r="E111" s="18" t="s">
        <v>362</v>
      </c>
      <c r="F111" s="10">
        <v>29037</v>
      </c>
      <c r="G111" s="10">
        <v>44713</v>
      </c>
      <c r="H111" s="11">
        <v>57</v>
      </c>
      <c r="I111" s="19" t="s">
        <v>259</v>
      </c>
      <c r="J111" s="11" t="s">
        <v>261</v>
      </c>
      <c r="K111" s="11" t="s">
        <v>262</v>
      </c>
      <c r="L111" s="11" t="s">
        <v>2061</v>
      </c>
    </row>
    <row r="112" spans="1:12">
      <c r="A112" s="11" t="s">
        <v>100</v>
      </c>
      <c r="D112" s="11" t="s">
        <v>260</v>
      </c>
      <c r="E112" s="18" t="s">
        <v>363</v>
      </c>
      <c r="F112" s="10">
        <v>29037</v>
      </c>
      <c r="G112" s="10">
        <v>44713</v>
      </c>
      <c r="H112" s="11">
        <v>57</v>
      </c>
      <c r="I112" s="19" t="s">
        <v>259</v>
      </c>
      <c r="J112" s="11" t="s">
        <v>261</v>
      </c>
      <c r="K112" s="11" t="s">
        <v>262</v>
      </c>
      <c r="L112" s="11" t="s">
        <v>2061</v>
      </c>
    </row>
    <row r="113" spans="1:12">
      <c r="A113" s="11" t="s">
        <v>101</v>
      </c>
      <c r="D113" s="11" t="s">
        <v>260</v>
      </c>
      <c r="E113" s="18" t="s">
        <v>364</v>
      </c>
      <c r="F113" s="10">
        <v>29037</v>
      </c>
      <c r="G113" s="10">
        <v>44713</v>
      </c>
      <c r="H113" s="11">
        <v>57</v>
      </c>
      <c r="I113" s="19" t="s">
        <v>259</v>
      </c>
      <c r="J113" s="11" t="s">
        <v>261</v>
      </c>
      <c r="K113" s="11" t="s">
        <v>262</v>
      </c>
      <c r="L113" s="11" t="s">
        <v>2061</v>
      </c>
    </row>
    <row r="114" spans="1:12">
      <c r="A114" s="11" t="s">
        <v>102</v>
      </c>
      <c r="D114" s="11" t="s">
        <v>260</v>
      </c>
      <c r="E114" s="18" t="s">
        <v>365</v>
      </c>
      <c r="F114" s="10">
        <v>29037</v>
      </c>
      <c r="G114" s="10">
        <v>44713</v>
      </c>
      <c r="H114" s="11">
        <v>57</v>
      </c>
      <c r="I114" s="19" t="s">
        <v>259</v>
      </c>
      <c r="J114" s="11" t="s">
        <v>261</v>
      </c>
      <c r="K114" s="11" t="s">
        <v>262</v>
      </c>
      <c r="L114" s="11" t="s">
        <v>2061</v>
      </c>
    </row>
    <row r="115" spans="1:12">
      <c r="A115" s="11" t="s">
        <v>103</v>
      </c>
      <c r="D115" s="11" t="s">
        <v>260</v>
      </c>
      <c r="E115" s="18" t="s">
        <v>366</v>
      </c>
      <c r="F115" s="10">
        <v>29037</v>
      </c>
      <c r="G115" s="10">
        <v>44713</v>
      </c>
      <c r="H115" s="11">
        <v>57</v>
      </c>
      <c r="I115" s="19" t="s">
        <v>259</v>
      </c>
      <c r="J115" s="11" t="s">
        <v>261</v>
      </c>
      <c r="K115" s="11" t="s">
        <v>262</v>
      </c>
      <c r="L115" s="11" t="s">
        <v>2061</v>
      </c>
    </row>
    <row r="116" spans="1:12">
      <c r="A116" s="11" t="s">
        <v>104</v>
      </c>
      <c r="D116" s="11" t="s">
        <v>260</v>
      </c>
      <c r="E116" s="18" t="s">
        <v>367</v>
      </c>
      <c r="F116" s="10">
        <v>29037</v>
      </c>
      <c r="G116" s="10">
        <v>44713</v>
      </c>
      <c r="H116" s="11">
        <v>57</v>
      </c>
      <c r="I116" s="19" t="s">
        <v>259</v>
      </c>
      <c r="J116" s="11" t="s">
        <v>261</v>
      </c>
      <c r="K116" s="11" t="s">
        <v>262</v>
      </c>
      <c r="L116" s="11" t="s">
        <v>2061</v>
      </c>
    </row>
    <row r="117" spans="1:12">
      <c r="A117" s="11" t="s">
        <v>105</v>
      </c>
      <c r="D117" s="11" t="s">
        <v>260</v>
      </c>
      <c r="E117" s="18" t="s">
        <v>368</v>
      </c>
      <c r="F117" s="10">
        <v>29037</v>
      </c>
      <c r="G117" s="10">
        <v>44713</v>
      </c>
      <c r="H117" s="11">
        <v>57</v>
      </c>
      <c r="I117" s="19" t="s">
        <v>259</v>
      </c>
      <c r="J117" s="11" t="s">
        <v>261</v>
      </c>
      <c r="K117" s="11" t="s">
        <v>262</v>
      </c>
      <c r="L117" s="11" t="s">
        <v>2061</v>
      </c>
    </row>
    <row r="118" spans="1:12">
      <c r="A118" s="11" t="s">
        <v>106</v>
      </c>
      <c r="D118" s="11" t="s">
        <v>260</v>
      </c>
      <c r="E118" s="18" t="s">
        <v>369</v>
      </c>
      <c r="F118" s="10">
        <v>29037</v>
      </c>
      <c r="G118" s="10">
        <v>44713</v>
      </c>
      <c r="H118" s="11">
        <v>57</v>
      </c>
      <c r="I118" s="19" t="s">
        <v>259</v>
      </c>
      <c r="J118" s="11" t="s">
        <v>261</v>
      </c>
      <c r="K118" s="11" t="s">
        <v>262</v>
      </c>
      <c r="L118" s="11" t="s">
        <v>2061</v>
      </c>
    </row>
    <row r="119" spans="1:12">
      <c r="A119" s="11" t="s">
        <v>107</v>
      </c>
      <c r="D119" s="11" t="s">
        <v>260</v>
      </c>
      <c r="E119" s="18" t="s">
        <v>370</v>
      </c>
      <c r="F119" s="10">
        <v>38504</v>
      </c>
      <c r="G119" s="10">
        <v>44713</v>
      </c>
      <c r="H119" s="11">
        <v>28</v>
      </c>
      <c r="I119" s="19" t="s">
        <v>259</v>
      </c>
      <c r="J119" s="11" t="s">
        <v>261</v>
      </c>
      <c r="K119" s="11" t="s">
        <v>262</v>
      </c>
      <c r="L119" s="11" t="s">
        <v>2060</v>
      </c>
    </row>
    <row r="120" spans="1:12">
      <c r="A120" s="11" t="s">
        <v>108</v>
      </c>
      <c r="D120" s="11" t="s">
        <v>260</v>
      </c>
      <c r="E120" s="18" t="s">
        <v>371</v>
      </c>
      <c r="F120" s="10">
        <v>38504</v>
      </c>
      <c r="G120" s="10">
        <v>44713</v>
      </c>
      <c r="H120" s="11">
        <v>28</v>
      </c>
      <c r="I120" s="19" t="s">
        <v>259</v>
      </c>
      <c r="J120" s="11" t="s">
        <v>261</v>
      </c>
      <c r="K120" s="11" t="s">
        <v>262</v>
      </c>
      <c r="L120" s="11" t="s">
        <v>2060</v>
      </c>
    </row>
    <row r="121" spans="1:12">
      <c r="A121" s="11" t="s">
        <v>109</v>
      </c>
      <c r="D121" s="11" t="s">
        <v>260</v>
      </c>
      <c r="E121" s="18" t="s">
        <v>372</v>
      </c>
      <c r="F121" s="10">
        <v>38504</v>
      </c>
      <c r="G121" s="10">
        <v>44713</v>
      </c>
      <c r="H121" s="11">
        <v>28</v>
      </c>
      <c r="I121" s="19" t="s">
        <v>259</v>
      </c>
      <c r="J121" s="11" t="s">
        <v>261</v>
      </c>
      <c r="K121" s="11" t="s">
        <v>262</v>
      </c>
      <c r="L121" s="11" t="s">
        <v>2060</v>
      </c>
    </row>
    <row r="122" spans="1:12">
      <c r="A122" s="11" t="s">
        <v>110</v>
      </c>
      <c r="D122" s="11" t="s">
        <v>260</v>
      </c>
      <c r="E122" s="18" t="s">
        <v>373</v>
      </c>
      <c r="F122" s="10">
        <v>38504</v>
      </c>
      <c r="G122" s="10">
        <v>44713</v>
      </c>
      <c r="H122" s="11">
        <v>28</v>
      </c>
      <c r="I122" s="19" t="s">
        <v>259</v>
      </c>
      <c r="J122" s="11" t="s">
        <v>261</v>
      </c>
      <c r="K122" s="11" t="s">
        <v>262</v>
      </c>
      <c r="L122" s="11" t="s">
        <v>2060</v>
      </c>
    </row>
    <row r="123" spans="1:12">
      <c r="A123" s="11" t="s">
        <v>111</v>
      </c>
      <c r="D123" s="11" t="s">
        <v>260</v>
      </c>
      <c r="E123" s="18" t="s">
        <v>374</v>
      </c>
      <c r="F123" s="10">
        <v>38504</v>
      </c>
      <c r="G123" s="10">
        <v>44713</v>
      </c>
      <c r="H123" s="11">
        <v>28</v>
      </c>
      <c r="I123" s="19" t="s">
        <v>259</v>
      </c>
      <c r="J123" s="11" t="s">
        <v>261</v>
      </c>
      <c r="K123" s="11" t="s">
        <v>262</v>
      </c>
      <c r="L123" s="11" t="s">
        <v>2060</v>
      </c>
    </row>
    <row r="124" spans="1:12">
      <c r="A124" s="11" t="s">
        <v>112</v>
      </c>
      <c r="D124" s="11" t="s">
        <v>260</v>
      </c>
      <c r="E124" s="18" t="s">
        <v>375</v>
      </c>
      <c r="F124" s="10">
        <v>38504</v>
      </c>
      <c r="G124" s="10">
        <v>44713</v>
      </c>
      <c r="H124" s="11">
        <v>28</v>
      </c>
      <c r="I124" s="19" t="s">
        <v>259</v>
      </c>
      <c r="J124" s="11" t="s">
        <v>261</v>
      </c>
      <c r="K124" s="11" t="s">
        <v>262</v>
      </c>
      <c r="L124" s="11" t="s">
        <v>2060</v>
      </c>
    </row>
    <row r="125" spans="1:12">
      <c r="A125" s="11" t="s">
        <v>113</v>
      </c>
      <c r="D125" s="11" t="s">
        <v>260</v>
      </c>
      <c r="E125" s="18" t="s">
        <v>376</v>
      </c>
      <c r="F125" s="10">
        <v>30133</v>
      </c>
      <c r="G125" s="10">
        <v>44713</v>
      </c>
      <c r="H125" s="11">
        <v>54</v>
      </c>
      <c r="I125" s="19" t="s">
        <v>259</v>
      </c>
      <c r="J125" s="11" t="s">
        <v>261</v>
      </c>
      <c r="K125" s="11" t="s">
        <v>262</v>
      </c>
      <c r="L125" s="11" t="s">
        <v>2061</v>
      </c>
    </row>
    <row r="126" spans="1:12">
      <c r="A126" s="11" t="s">
        <v>114</v>
      </c>
      <c r="D126" s="11" t="s">
        <v>260</v>
      </c>
      <c r="E126" s="18" t="s">
        <v>377</v>
      </c>
      <c r="F126" s="10">
        <v>30864</v>
      </c>
      <c r="G126" s="10">
        <v>44713</v>
      </c>
      <c r="H126" s="11">
        <v>52</v>
      </c>
      <c r="I126" s="19" t="s">
        <v>259</v>
      </c>
      <c r="J126" s="11" t="s">
        <v>261</v>
      </c>
      <c r="K126" s="11" t="s">
        <v>262</v>
      </c>
      <c r="L126" s="11" t="s">
        <v>2061</v>
      </c>
    </row>
    <row r="127" spans="1:12">
      <c r="A127" s="11" t="s">
        <v>115</v>
      </c>
      <c r="D127" s="11" t="s">
        <v>260</v>
      </c>
      <c r="E127" s="18" t="s">
        <v>378</v>
      </c>
      <c r="F127" s="10">
        <v>30864</v>
      </c>
      <c r="G127" s="10">
        <v>44713</v>
      </c>
      <c r="H127" s="11">
        <v>52</v>
      </c>
      <c r="I127" s="19" t="s">
        <v>259</v>
      </c>
      <c r="J127" s="11" t="s">
        <v>261</v>
      </c>
      <c r="K127" s="11" t="s">
        <v>262</v>
      </c>
      <c r="L127" s="11" t="s">
        <v>2061</v>
      </c>
    </row>
    <row r="128" spans="1:12">
      <c r="A128" s="11" t="s">
        <v>116</v>
      </c>
      <c r="D128" s="11" t="s">
        <v>260</v>
      </c>
      <c r="E128" s="18" t="s">
        <v>379</v>
      </c>
      <c r="F128" s="10">
        <v>30864</v>
      </c>
      <c r="G128" s="10">
        <v>44713</v>
      </c>
      <c r="H128" s="11">
        <v>52</v>
      </c>
      <c r="I128" s="19" t="s">
        <v>259</v>
      </c>
      <c r="J128" s="11" t="s">
        <v>261</v>
      </c>
      <c r="K128" s="11" t="s">
        <v>262</v>
      </c>
      <c r="L128" s="11" t="s">
        <v>2061</v>
      </c>
    </row>
    <row r="129" spans="1:12">
      <c r="A129" s="11" t="s">
        <v>117</v>
      </c>
      <c r="D129" s="11" t="s">
        <v>260</v>
      </c>
      <c r="E129" s="18" t="s">
        <v>380</v>
      </c>
      <c r="F129" s="10">
        <v>30133</v>
      </c>
      <c r="G129" s="10">
        <v>44713</v>
      </c>
      <c r="H129" s="11">
        <v>54</v>
      </c>
      <c r="I129" s="19" t="s">
        <v>259</v>
      </c>
      <c r="J129" s="11" t="s">
        <v>261</v>
      </c>
      <c r="K129" s="11" t="s">
        <v>262</v>
      </c>
      <c r="L129" s="11" t="s">
        <v>2061</v>
      </c>
    </row>
    <row r="130" spans="1:12">
      <c r="A130" s="11" t="s">
        <v>118</v>
      </c>
      <c r="D130" s="11" t="s">
        <v>260</v>
      </c>
      <c r="E130" s="18" t="s">
        <v>381</v>
      </c>
      <c r="F130" s="10">
        <v>30864</v>
      </c>
      <c r="G130" s="10">
        <v>44713</v>
      </c>
      <c r="H130" s="11">
        <v>52</v>
      </c>
      <c r="I130" s="19" t="s">
        <v>259</v>
      </c>
      <c r="J130" s="11" t="s">
        <v>261</v>
      </c>
      <c r="K130" s="11" t="s">
        <v>262</v>
      </c>
      <c r="L130" s="11" t="s">
        <v>2061</v>
      </c>
    </row>
    <row r="131" spans="1:12">
      <c r="A131" s="11" t="s">
        <v>119</v>
      </c>
      <c r="D131" s="11" t="s">
        <v>260</v>
      </c>
      <c r="E131" s="18" t="s">
        <v>382</v>
      </c>
      <c r="F131" s="10">
        <v>30864</v>
      </c>
      <c r="G131" s="10">
        <v>44713</v>
      </c>
      <c r="H131" s="11">
        <v>52</v>
      </c>
      <c r="I131" s="19" t="s">
        <v>259</v>
      </c>
      <c r="J131" s="11" t="s">
        <v>261</v>
      </c>
      <c r="K131" s="11" t="s">
        <v>262</v>
      </c>
      <c r="L131" s="11" t="s">
        <v>2061</v>
      </c>
    </row>
    <row r="132" spans="1:12">
      <c r="A132" s="11" t="s">
        <v>120</v>
      </c>
      <c r="D132" s="11" t="s">
        <v>260</v>
      </c>
      <c r="E132" s="18" t="s">
        <v>383</v>
      </c>
      <c r="F132" s="10">
        <v>30864</v>
      </c>
      <c r="G132" s="10">
        <v>44713</v>
      </c>
      <c r="H132" s="11">
        <v>52</v>
      </c>
      <c r="I132" s="19" t="s">
        <v>259</v>
      </c>
      <c r="J132" s="11" t="s">
        <v>261</v>
      </c>
      <c r="K132" s="11" t="s">
        <v>262</v>
      </c>
      <c r="L132" s="11" t="s">
        <v>2061</v>
      </c>
    </row>
    <row r="133" spans="1:12">
      <c r="A133" s="11" t="s">
        <v>121</v>
      </c>
      <c r="D133" s="11" t="s">
        <v>260</v>
      </c>
      <c r="E133" s="18" t="s">
        <v>384</v>
      </c>
      <c r="F133" s="10">
        <v>30133</v>
      </c>
      <c r="G133" s="10">
        <v>44713</v>
      </c>
      <c r="H133" s="11">
        <v>54</v>
      </c>
      <c r="I133" s="19" t="s">
        <v>259</v>
      </c>
      <c r="J133" s="11" t="s">
        <v>261</v>
      </c>
      <c r="K133" s="11" t="s">
        <v>262</v>
      </c>
      <c r="L133" s="11" t="s">
        <v>2061</v>
      </c>
    </row>
    <row r="134" spans="1:12">
      <c r="A134" s="11" t="s">
        <v>122</v>
      </c>
      <c r="D134" s="11" t="s">
        <v>260</v>
      </c>
      <c r="E134" s="18" t="s">
        <v>385</v>
      </c>
      <c r="F134" s="10">
        <v>30864</v>
      </c>
      <c r="G134" s="10">
        <v>44713</v>
      </c>
      <c r="H134" s="11">
        <v>52</v>
      </c>
      <c r="I134" s="19" t="s">
        <v>259</v>
      </c>
      <c r="J134" s="11" t="s">
        <v>261</v>
      </c>
      <c r="K134" s="11" t="s">
        <v>262</v>
      </c>
      <c r="L134" s="11" t="s">
        <v>2061</v>
      </c>
    </row>
    <row r="135" spans="1:12">
      <c r="A135" s="11" t="s">
        <v>123</v>
      </c>
      <c r="D135" s="11" t="s">
        <v>260</v>
      </c>
      <c r="E135" s="18" t="s">
        <v>386</v>
      </c>
      <c r="F135" s="10">
        <v>30864</v>
      </c>
      <c r="G135" s="10">
        <v>44713</v>
      </c>
      <c r="H135" s="11">
        <v>52</v>
      </c>
      <c r="I135" s="19" t="s">
        <v>259</v>
      </c>
      <c r="J135" s="11" t="s">
        <v>261</v>
      </c>
      <c r="K135" s="11" t="s">
        <v>262</v>
      </c>
      <c r="L135" s="11" t="s">
        <v>2061</v>
      </c>
    </row>
    <row r="136" spans="1:12">
      <c r="A136" s="11" t="s">
        <v>124</v>
      </c>
      <c r="D136" s="11" t="s">
        <v>260</v>
      </c>
      <c r="E136" s="18" t="s">
        <v>387</v>
      </c>
      <c r="F136" s="10">
        <v>30864</v>
      </c>
      <c r="G136" s="10">
        <v>44713</v>
      </c>
      <c r="H136" s="11">
        <v>52</v>
      </c>
      <c r="I136" s="19" t="s">
        <v>259</v>
      </c>
      <c r="J136" s="11" t="s">
        <v>261</v>
      </c>
      <c r="K136" s="11" t="s">
        <v>262</v>
      </c>
      <c r="L136" s="11" t="s">
        <v>2061</v>
      </c>
    </row>
    <row r="137" spans="1:12">
      <c r="A137" s="11" t="s">
        <v>125</v>
      </c>
      <c r="D137" s="11" t="s">
        <v>260</v>
      </c>
      <c r="E137" s="18" t="s">
        <v>388</v>
      </c>
      <c r="F137" s="10">
        <v>30133</v>
      </c>
      <c r="G137" s="10">
        <v>44713</v>
      </c>
      <c r="H137" s="11">
        <v>54</v>
      </c>
      <c r="I137" s="19" t="s">
        <v>259</v>
      </c>
      <c r="J137" s="11" t="s">
        <v>261</v>
      </c>
      <c r="K137" s="11" t="s">
        <v>262</v>
      </c>
      <c r="L137" s="11" t="s">
        <v>2061</v>
      </c>
    </row>
    <row r="138" spans="1:12">
      <c r="A138" s="11" t="s">
        <v>126</v>
      </c>
      <c r="D138" s="11" t="s">
        <v>260</v>
      </c>
      <c r="E138" s="18" t="s">
        <v>389</v>
      </c>
      <c r="F138" s="10">
        <v>30864</v>
      </c>
      <c r="G138" s="10">
        <v>44713</v>
      </c>
      <c r="H138" s="11">
        <v>52</v>
      </c>
      <c r="I138" s="19" t="s">
        <v>259</v>
      </c>
      <c r="J138" s="11" t="s">
        <v>261</v>
      </c>
      <c r="K138" s="11" t="s">
        <v>262</v>
      </c>
      <c r="L138" s="11" t="s">
        <v>2061</v>
      </c>
    </row>
    <row r="139" spans="1:12">
      <c r="A139" s="11" t="s">
        <v>127</v>
      </c>
      <c r="D139" s="11" t="s">
        <v>260</v>
      </c>
      <c r="E139" s="18" t="s">
        <v>390</v>
      </c>
      <c r="F139" s="10">
        <v>30864</v>
      </c>
      <c r="G139" s="10">
        <v>44713</v>
      </c>
      <c r="H139" s="11">
        <v>52</v>
      </c>
      <c r="I139" s="19" t="s">
        <v>259</v>
      </c>
      <c r="J139" s="11" t="s">
        <v>261</v>
      </c>
      <c r="K139" s="11" t="s">
        <v>262</v>
      </c>
      <c r="L139" s="11" t="s">
        <v>2061</v>
      </c>
    </row>
    <row r="140" spans="1:12">
      <c r="A140" s="11" t="s">
        <v>128</v>
      </c>
      <c r="D140" s="11" t="s">
        <v>260</v>
      </c>
      <c r="E140" s="18" t="s">
        <v>391</v>
      </c>
      <c r="F140" s="10">
        <v>30864</v>
      </c>
      <c r="G140" s="10">
        <v>44713</v>
      </c>
      <c r="H140" s="11">
        <v>52</v>
      </c>
      <c r="I140" s="19" t="s">
        <v>259</v>
      </c>
      <c r="J140" s="11" t="s">
        <v>261</v>
      </c>
      <c r="K140" s="11" t="s">
        <v>262</v>
      </c>
      <c r="L140" s="11" t="s">
        <v>2061</v>
      </c>
    </row>
    <row r="141" spans="1:12">
      <c r="A141" s="11" t="s">
        <v>129</v>
      </c>
      <c r="D141" s="11" t="s">
        <v>260</v>
      </c>
      <c r="E141" s="18" t="s">
        <v>392</v>
      </c>
      <c r="F141" s="10">
        <v>30864</v>
      </c>
      <c r="G141" s="10">
        <v>44713</v>
      </c>
      <c r="H141" s="11">
        <v>52</v>
      </c>
      <c r="I141" s="19" t="s">
        <v>259</v>
      </c>
      <c r="J141" s="11" t="s">
        <v>261</v>
      </c>
      <c r="K141" s="11" t="s">
        <v>262</v>
      </c>
      <c r="L141" s="11" t="s">
        <v>2061</v>
      </c>
    </row>
    <row r="142" spans="1:12">
      <c r="A142" s="11" t="s">
        <v>130</v>
      </c>
      <c r="D142" s="11" t="s">
        <v>260</v>
      </c>
      <c r="E142" s="18" t="s">
        <v>393</v>
      </c>
      <c r="F142" s="10">
        <v>30864</v>
      </c>
      <c r="G142" s="10">
        <v>44713</v>
      </c>
      <c r="H142" s="11">
        <v>52</v>
      </c>
      <c r="I142" s="19" t="s">
        <v>259</v>
      </c>
      <c r="J142" s="11" t="s">
        <v>261</v>
      </c>
      <c r="K142" s="11" t="s">
        <v>262</v>
      </c>
      <c r="L142" s="11" t="s">
        <v>2061</v>
      </c>
    </row>
    <row r="143" spans="1:12">
      <c r="A143" s="11" t="s">
        <v>131</v>
      </c>
      <c r="D143" s="11" t="s">
        <v>260</v>
      </c>
      <c r="E143" s="18" t="s">
        <v>394</v>
      </c>
      <c r="F143" s="10">
        <v>30864</v>
      </c>
      <c r="G143" s="10">
        <v>44713</v>
      </c>
      <c r="H143" s="11">
        <v>52</v>
      </c>
      <c r="I143" s="19" t="s">
        <v>259</v>
      </c>
      <c r="J143" s="11" t="s">
        <v>261</v>
      </c>
      <c r="K143" s="11" t="s">
        <v>262</v>
      </c>
      <c r="L143" s="11" t="s">
        <v>2061</v>
      </c>
    </row>
    <row r="144" spans="1:12">
      <c r="A144" s="11" t="s">
        <v>132</v>
      </c>
      <c r="D144" s="11" t="s">
        <v>260</v>
      </c>
      <c r="E144" s="18" t="s">
        <v>395</v>
      </c>
      <c r="F144" s="10">
        <v>34486</v>
      </c>
      <c r="G144" s="10">
        <v>44713</v>
      </c>
      <c r="H144" s="11">
        <v>42</v>
      </c>
      <c r="I144" s="19" t="s">
        <v>259</v>
      </c>
      <c r="J144" s="11" t="s">
        <v>261</v>
      </c>
      <c r="K144" s="11" t="s">
        <v>262</v>
      </c>
      <c r="L144" s="11" t="s">
        <v>2060</v>
      </c>
    </row>
    <row r="145" spans="1:12">
      <c r="A145" s="11" t="s">
        <v>133</v>
      </c>
      <c r="D145" s="11" t="s">
        <v>260</v>
      </c>
      <c r="E145" s="18" t="s">
        <v>396</v>
      </c>
      <c r="F145" s="10">
        <v>34486</v>
      </c>
      <c r="G145" s="10">
        <v>44713</v>
      </c>
      <c r="H145" s="11">
        <v>42</v>
      </c>
      <c r="I145" s="19" t="s">
        <v>259</v>
      </c>
      <c r="J145" s="11" t="s">
        <v>261</v>
      </c>
      <c r="K145" s="11" t="s">
        <v>262</v>
      </c>
      <c r="L145" s="11" t="s">
        <v>2060</v>
      </c>
    </row>
    <row r="146" spans="1:12">
      <c r="A146" s="11" t="s">
        <v>134</v>
      </c>
      <c r="D146" s="11" t="s">
        <v>260</v>
      </c>
      <c r="E146" s="18" t="s">
        <v>397</v>
      </c>
      <c r="F146" s="10">
        <v>34486</v>
      </c>
      <c r="G146" s="10">
        <v>44713</v>
      </c>
      <c r="H146" s="11">
        <v>42</v>
      </c>
      <c r="I146" s="19" t="s">
        <v>259</v>
      </c>
      <c r="J146" s="11" t="s">
        <v>261</v>
      </c>
      <c r="K146" s="11" t="s">
        <v>262</v>
      </c>
      <c r="L146" s="11" t="s">
        <v>2060</v>
      </c>
    </row>
    <row r="147" spans="1:12">
      <c r="A147" s="11" t="s">
        <v>135</v>
      </c>
      <c r="D147" s="11" t="s">
        <v>260</v>
      </c>
      <c r="E147" s="18" t="s">
        <v>398</v>
      </c>
      <c r="F147" s="10">
        <v>34486</v>
      </c>
      <c r="G147" s="10">
        <v>44713</v>
      </c>
      <c r="H147" s="11">
        <v>42</v>
      </c>
      <c r="I147" s="19" t="s">
        <v>259</v>
      </c>
      <c r="J147" s="11" t="s">
        <v>261</v>
      </c>
      <c r="K147" s="11" t="s">
        <v>262</v>
      </c>
      <c r="L147" s="11" t="s">
        <v>2060</v>
      </c>
    </row>
    <row r="148" spans="1:12">
      <c r="A148" s="11" t="s">
        <v>136</v>
      </c>
      <c r="D148" s="11" t="s">
        <v>260</v>
      </c>
      <c r="E148" s="18" t="s">
        <v>399</v>
      </c>
      <c r="F148" s="10">
        <v>34486</v>
      </c>
      <c r="G148" s="10">
        <v>44713</v>
      </c>
      <c r="H148" s="11">
        <v>42</v>
      </c>
      <c r="I148" s="19" t="s">
        <v>259</v>
      </c>
      <c r="J148" s="11" t="s">
        <v>261</v>
      </c>
      <c r="K148" s="11" t="s">
        <v>262</v>
      </c>
      <c r="L148" s="11" t="s">
        <v>2060</v>
      </c>
    </row>
    <row r="149" spans="1:12">
      <c r="A149" s="11" t="s">
        <v>137</v>
      </c>
      <c r="D149" s="11" t="s">
        <v>260</v>
      </c>
      <c r="E149" s="18" t="s">
        <v>400</v>
      </c>
      <c r="F149" s="10">
        <v>34486</v>
      </c>
      <c r="G149" s="10">
        <v>44713</v>
      </c>
      <c r="H149" s="11">
        <v>42</v>
      </c>
      <c r="I149" s="19" t="s">
        <v>259</v>
      </c>
      <c r="J149" s="11" t="s">
        <v>261</v>
      </c>
      <c r="K149" s="11" t="s">
        <v>262</v>
      </c>
      <c r="L149" s="11" t="s">
        <v>2060</v>
      </c>
    </row>
    <row r="150" spans="1:12">
      <c r="A150" s="11" t="s">
        <v>138</v>
      </c>
      <c r="D150" s="11" t="s">
        <v>260</v>
      </c>
      <c r="E150" s="18" t="s">
        <v>401</v>
      </c>
      <c r="F150" s="10">
        <v>34486</v>
      </c>
      <c r="G150" s="10">
        <v>44713</v>
      </c>
      <c r="H150" s="11">
        <v>42</v>
      </c>
      <c r="I150" s="19" t="s">
        <v>259</v>
      </c>
      <c r="J150" s="11" t="s">
        <v>261</v>
      </c>
      <c r="K150" s="11" t="s">
        <v>262</v>
      </c>
      <c r="L150" s="11" t="s">
        <v>2060</v>
      </c>
    </row>
    <row r="151" spans="1:12">
      <c r="A151" s="11" t="s">
        <v>139</v>
      </c>
      <c r="D151" s="11" t="s">
        <v>260</v>
      </c>
      <c r="E151" s="18" t="s">
        <v>402</v>
      </c>
      <c r="F151" s="10">
        <v>34486</v>
      </c>
      <c r="G151" s="10">
        <v>44713</v>
      </c>
      <c r="H151" s="11">
        <v>42</v>
      </c>
      <c r="I151" s="19" t="s">
        <v>259</v>
      </c>
      <c r="J151" s="11" t="s">
        <v>261</v>
      </c>
      <c r="K151" s="11" t="s">
        <v>262</v>
      </c>
      <c r="L151" s="11" t="s">
        <v>2060</v>
      </c>
    </row>
    <row r="152" spans="1:12">
      <c r="A152" s="11" t="s">
        <v>140</v>
      </c>
      <c r="D152" s="11" t="s">
        <v>260</v>
      </c>
      <c r="E152" s="18" t="s">
        <v>403</v>
      </c>
      <c r="F152" s="10">
        <v>34486</v>
      </c>
      <c r="G152" s="10">
        <v>44713</v>
      </c>
      <c r="H152" s="11">
        <v>42</v>
      </c>
      <c r="I152" s="19" t="s">
        <v>259</v>
      </c>
      <c r="J152" s="11" t="s">
        <v>261</v>
      </c>
      <c r="K152" s="11" t="s">
        <v>262</v>
      </c>
      <c r="L152" s="11" t="s">
        <v>2060</v>
      </c>
    </row>
    <row r="153" spans="1:12">
      <c r="A153" s="11" t="s">
        <v>141</v>
      </c>
      <c r="D153" s="11" t="s">
        <v>260</v>
      </c>
      <c r="E153" s="18" t="s">
        <v>404</v>
      </c>
      <c r="F153" s="10">
        <v>34486</v>
      </c>
      <c r="G153" s="10">
        <v>44713</v>
      </c>
      <c r="H153" s="11">
        <v>42</v>
      </c>
      <c r="I153" s="19" t="s">
        <v>259</v>
      </c>
      <c r="J153" s="11" t="s">
        <v>261</v>
      </c>
      <c r="K153" s="11" t="s">
        <v>262</v>
      </c>
      <c r="L153" s="11" t="s">
        <v>2060</v>
      </c>
    </row>
    <row r="154" spans="1:12">
      <c r="A154" s="11" t="s">
        <v>142</v>
      </c>
      <c r="D154" s="11" t="s">
        <v>260</v>
      </c>
      <c r="E154" s="18" t="s">
        <v>405</v>
      </c>
      <c r="F154" s="10">
        <v>34486</v>
      </c>
      <c r="G154" s="10">
        <v>44713</v>
      </c>
      <c r="H154" s="11">
        <v>42</v>
      </c>
      <c r="I154" s="19" t="s">
        <v>259</v>
      </c>
      <c r="J154" s="11" t="s">
        <v>261</v>
      </c>
      <c r="K154" s="11" t="s">
        <v>262</v>
      </c>
      <c r="L154" s="11" t="s">
        <v>2060</v>
      </c>
    </row>
    <row r="155" spans="1:12">
      <c r="A155" s="11" t="s">
        <v>143</v>
      </c>
      <c r="D155" s="11" t="s">
        <v>260</v>
      </c>
      <c r="E155" s="18" t="s">
        <v>406</v>
      </c>
      <c r="F155" s="10">
        <v>34486</v>
      </c>
      <c r="G155" s="10">
        <v>44713</v>
      </c>
      <c r="H155" s="11">
        <v>42</v>
      </c>
      <c r="I155" s="19" t="s">
        <v>259</v>
      </c>
      <c r="J155" s="11" t="s">
        <v>261</v>
      </c>
      <c r="K155" s="11" t="s">
        <v>262</v>
      </c>
      <c r="L155" s="11" t="s">
        <v>2060</v>
      </c>
    </row>
    <row r="156" spans="1:12">
      <c r="A156" s="11" t="s">
        <v>144</v>
      </c>
      <c r="D156" s="11" t="s">
        <v>260</v>
      </c>
      <c r="E156" s="18" t="s">
        <v>407</v>
      </c>
      <c r="F156" s="10">
        <v>34486</v>
      </c>
      <c r="G156" s="10">
        <v>44713</v>
      </c>
      <c r="H156" s="11">
        <v>42</v>
      </c>
      <c r="I156" s="19" t="s">
        <v>259</v>
      </c>
      <c r="J156" s="11" t="s">
        <v>261</v>
      </c>
      <c r="K156" s="11" t="s">
        <v>262</v>
      </c>
      <c r="L156" s="11" t="s">
        <v>2060</v>
      </c>
    </row>
    <row r="157" spans="1:12">
      <c r="A157" s="11" t="s">
        <v>145</v>
      </c>
      <c r="D157" s="11" t="s">
        <v>260</v>
      </c>
      <c r="E157" s="18" t="s">
        <v>408</v>
      </c>
      <c r="F157" s="10">
        <v>34486</v>
      </c>
      <c r="G157" s="10">
        <v>44713</v>
      </c>
      <c r="H157" s="11">
        <v>42</v>
      </c>
      <c r="I157" s="19" t="s">
        <v>259</v>
      </c>
      <c r="J157" s="11" t="s">
        <v>261</v>
      </c>
      <c r="K157" s="11" t="s">
        <v>262</v>
      </c>
      <c r="L157" s="11" t="s">
        <v>2060</v>
      </c>
    </row>
    <row r="158" spans="1:12">
      <c r="A158" s="11" t="s">
        <v>146</v>
      </c>
      <c r="D158" s="11" t="s">
        <v>260</v>
      </c>
      <c r="E158" s="18" t="s">
        <v>409</v>
      </c>
      <c r="F158" s="10">
        <v>34486</v>
      </c>
      <c r="G158" s="10">
        <v>44713</v>
      </c>
      <c r="H158" s="11">
        <v>42</v>
      </c>
      <c r="I158" s="19" t="s">
        <v>259</v>
      </c>
      <c r="J158" s="11" t="s">
        <v>261</v>
      </c>
      <c r="K158" s="11" t="s">
        <v>262</v>
      </c>
      <c r="L158" s="11" t="s">
        <v>2060</v>
      </c>
    </row>
    <row r="159" spans="1:12">
      <c r="A159" s="11" t="s">
        <v>147</v>
      </c>
      <c r="D159" s="11" t="s">
        <v>260</v>
      </c>
      <c r="E159" s="18" t="s">
        <v>410</v>
      </c>
      <c r="F159" s="10">
        <v>34486</v>
      </c>
      <c r="G159" s="10">
        <v>44713</v>
      </c>
      <c r="H159" s="11">
        <v>42</v>
      </c>
      <c r="I159" s="19" t="s">
        <v>259</v>
      </c>
      <c r="J159" s="11" t="s">
        <v>261</v>
      </c>
      <c r="K159" s="11" t="s">
        <v>262</v>
      </c>
      <c r="L159" s="11" t="s">
        <v>2060</v>
      </c>
    </row>
    <row r="160" spans="1:12">
      <c r="A160" s="11" t="s">
        <v>148</v>
      </c>
      <c r="D160" s="11" t="s">
        <v>260</v>
      </c>
      <c r="E160" s="18" t="s">
        <v>411</v>
      </c>
      <c r="F160" s="10">
        <v>38504</v>
      </c>
      <c r="G160" s="10">
        <v>44713</v>
      </c>
      <c r="H160" s="11">
        <v>28</v>
      </c>
      <c r="I160" s="19" t="s">
        <v>259</v>
      </c>
      <c r="J160" s="11" t="s">
        <v>261</v>
      </c>
      <c r="K160" s="11" t="s">
        <v>262</v>
      </c>
      <c r="L160" s="11" t="s">
        <v>2060</v>
      </c>
    </row>
    <row r="161" spans="1:12">
      <c r="A161" s="11" t="s">
        <v>149</v>
      </c>
      <c r="D161" s="11" t="s">
        <v>260</v>
      </c>
      <c r="E161" s="18" t="s">
        <v>412</v>
      </c>
      <c r="F161" s="10">
        <v>38504</v>
      </c>
      <c r="G161" s="10">
        <v>44713</v>
      </c>
      <c r="H161" s="11">
        <v>28</v>
      </c>
      <c r="I161" s="19" t="s">
        <v>259</v>
      </c>
      <c r="J161" s="11" t="s">
        <v>261</v>
      </c>
      <c r="K161" s="11" t="s">
        <v>262</v>
      </c>
      <c r="L161" s="11" t="s">
        <v>2060</v>
      </c>
    </row>
    <row r="162" spans="1:12">
      <c r="A162" s="11" t="s">
        <v>150</v>
      </c>
      <c r="D162" s="11" t="s">
        <v>260</v>
      </c>
      <c r="E162" s="18" t="s">
        <v>413</v>
      </c>
      <c r="F162" s="10">
        <v>38504</v>
      </c>
      <c r="G162" s="10">
        <v>44713</v>
      </c>
      <c r="H162" s="11">
        <v>28</v>
      </c>
      <c r="I162" s="19" t="s">
        <v>259</v>
      </c>
      <c r="J162" s="11" t="s">
        <v>261</v>
      </c>
      <c r="K162" s="11" t="s">
        <v>262</v>
      </c>
      <c r="L162" s="11" t="s">
        <v>2060</v>
      </c>
    </row>
    <row r="163" spans="1:12">
      <c r="A163" s="11" t="s">
        <v>151</v>
      </c>
      <c r="D163" s="11" t="s">
        <v>260</v>
      </c>
      <c r="E163" s="18" t="s">
        <v>414</v>
      </c>
      <c r="F163" s="10">
        <v>38504</v>
      </c>
      <c r="G163" s="10">
        <v>44713</v>
      </c>
      <c r="H163" s="11">
        <v>28</v>
      </c>
      <c r="I163" s="19" t="s">
        <v>259</v>
      </c>
      <c r="J163" s="11" t="s">
        <v>261</v>
      </c>
      <c r="K163" s="11" t="s">
        <v>262</v>
      </c>
      <c r="L163" s="11" t="s">
        <v>2060</v>
      </c>
    </row>
    <row r="164" spans="1:12">
      <c r="A164" s="11" t="s">
        <v>152</v>
      </c>
      <c r="D164" s="11" t="s">
        <v>260</v>
      </c>
      <c r="E164" s="18" t="s">
        <v>415</v>
      </c>
      <c r="F164" s="10">
        <v>38504</v>
      </c>
      <c r="G164" s="10">
        <v>44713</v>
      </c>
      <c r="H164" s="11">
        <v>28</v>
      </c>
      <c r="I164" s="19" t="s">
        <v>259</v>
      </c>
      <c r="J164" s="11" t="s">
        <v>261</v>
      </c>
      <c r="K164" s="11" t="s">
        <v>262</v>
      </c>
      <c r="L164" s="11" t="s">
        <v>2060</v>
      </c>
    </row>
    <row r="165" spans="1:12">
      <c r="A165" s="11" t="s">
        <v>153</v>
      </c>
      <c r="D165" s="11" t="s">
        <v>260</v>
      </c>
      <c r="E165" s="18" t="s">
        <v>416</v>
      </c>
      <c r="F165" s="10">
        <v>38504</v>
      </c>
      <c r="G165" s="10">
        <v>44713</v>
      </c>
      <c r="H165" s="11">
        <v>28</v>
      </c>
      <c r="I165" s="19" t="s">
        <v>259</v>
      </c>
      <c r="J165" s="11" t="s">
        <v>261</v>
      </c>
      <c r="K165" s="11" t="s">
        <v>262</v>
      </c>
      <c r="L165" s="11" t="s">
        <v>2060</v>
      </c>
    </row>
    <row r="166" spans="1:12">
      <c r="A166" s="11" t="s">
        <v>154</v>
      </c>
      <c r="D166" s="11" t="s">
        <v>260</v>
      </c>
      <c r="E166" s="18" t="s">
        <v>417</v>
      </c>
      <c r="F166" s="10">
        <v>30133</v>
      </c>
      <c r="G166" s="10">
        <v>44713</v>
      </c>
      <c r="H166" s="11">
        <v>54</v>
      </c>
      <c r="I166" s="19" t="s">
        <v>259</v>
      </c>
      <c r="J166" s="11" t="s">
        <v>261</v>
      </c>
      <c r="K166" s="11" t="s">
        <v>262</v>
      </c>
      <c r="L166" s="11" t="s">
        <v>2061</v>
      </c>
    </row>
    <row r="167" spans="1:12">
      <c r="A167" s="11" t="s">
        <v>155</v>
      </c>
      <c r="D167" s="11" t="s">
        <v>260</v>
      </c>
      <c r="E167" s="18" t="s">
        <v>418</v>
      </c>
      <c r="F167" s="10">
        <v>30864</v>
      </c>
      <c r="G167" s="10">
        <v>44713</v>
      </c>
      <c r="H167" s="11">
        <v>52</v>
      </c>
      <c r="I167" s="19" t="s">
        <v>259</v>
      </c>
      <c r="J167" s="11" t="s">
        <v>261</v>
      </c>
      <c r="K167" s="11" t="s">
        <v>262</v>
      </c>
      <c r="L167" s="11" t="s">
        <v>2061</v>
      </c>
    </row>
    <row r="168" spans="1:12">
      <c r="A168" s="11" t="s">
        <v>156</v>
      </c>
      <c r="D168" s="11" t="s">
        <v>260</v>
      </c>
      <c r="E168" s="18" t="s">
        <v>419</v>
      </c>
      <c r="F168" s="10">
        <v>30864</v>
      </c>
      <c r="G168" s="10">
        <v>44713</v>
      </c>
      <c r="H168" s="11">
        <v>52</v>
      </c>
      <c r="I168" s="19" t="s">
        <v>259</v>
      </c>
      <c r="J168" s="11" t="s">
        <v>261</v>
      </c>
      <c r="K168" s="11" t="s">
        <v>262</v>
      </c>
      <c r="L168" s="11" t="s">
        <v>2061</v>
      </c>
    </row>
    <row r="169" spans="1:12">
      <c r="A169" s="11" t="s">
        <v>157</v>
      </c>
      <c r="D169" s="11" t="s">
        <v>260</v>
      </c>
      <c r="E169" s="18" t="s">
        <v>420</v>
      </c>
      <c r="F169" s="10">
        <v>30864</v>
      </c>
      <c r="G169" s="10">
        <v>44713</v>
      </c>
      <c r="H169" s="11">
        <v>52</v>
      </c>
      <c r="I169" s="19" t="s">
        <v>259</v>
      </c>
      <c r="J169" s="11" t="s">
        <v>261</v>
      </c>
      <c r="K169" s="11" t="s">
        <v>262</v>
      </c>
      <c r="L169" s="11" t="s">
        <v>2061</v>
      </c>
    </row>
    <row r="170" spans="1:12">
      <c r="A170" s="11" t="s">
        <v>158</v>
      </c>
      <c r="D170" s="11" t="s">
        <v>260</v>
      </c>
      <c r="E170" s="18" t="s">
        <v>421</v>
      </c>
      <c r="F170" s="10">
        <v>30133</v>
      </c>
      <c r="G170" s="10">
        <v>44713</v>
      </c>
      <c r="H170" s="11">
        <v>54</v>
      </c>
      <c r="I170" s="19" t="s">
        <v>259</v>
      </c>
      <c r="J170" s="11" t="s">
        <v>261</v>
      </c>
      <c r="K170" s="11" t="s">
        <v>262</v>
      </c>
      <c r="L170" s="11" t="s">
        <v>2061</v>
      </c>
    </row>
    <row r="171" spans="1:12">
      <c r="A171" s="11" t="s">
        <v>159</v>
      </c>
      <c r="D171" s="11" t="s">
        <v>260</v>
      </c>
      <c r="E171" s="18" t="s">
        <v>422</v>
      </c>
      <c r="F171" s="10">
        <v>30864</v>
      </c>
      <c r="G171" s="10">
        <v>44713</v>
      </c>
      <c r="H171" s="11">
        <v>52</v>
      </c>
      <c r="I171" s="19" t="s">
        <v>259</v>
      </c>
      <c r="J171" s="11" t="s">
        <v>261</v>
      </c>
      <c r="K171" s="11" t="s">
        <v>262</v>
      </c>
      <c r="L171" s="11" t="s">
        <v>2061</v>
      </c>
    </row>
    <row r="172" spans="1:12">
      <c r="A172" s="11" t="s">
        <v>160</v>
      </c>
      <c r="D172" s="11" t="s">
        <v>260</v>
      </c>
      <c r="E172" s="18" t="s">
        <v>423</v>
      </c>
      <c r="F172" s="10">
        <v>30864</v>
      </c>
      <c r="G172" s="10">
        <v>44713</v>
      </c>
      <c r="H172" s="11">
        <v>52</v>
      </c>
      <c r="I172" s="19" t="s">
        <v>259</v>
      </c>
      <c r="J172" s="11" t="s">
        <v>261</v>
      </c>
      <c r="K172" s="11" t="s">
        <v>262</v>
      </c>
      <c r="L172" s="11" t="s">
        <v>2061</v>
      </c>
    </row>
    <row r="173" spans="1:12">
      <c r="A173" s="11" t="s">
        <v>161</v>
      </c>
      <c r="D173" s="11" t="s">
        <v>260</v>
      </c>
      <c r="E173" s="18" t="s">
        <v>424</v>
      </c>
      <c r="F173" s="10">
        <v>30864</v>
      </c>
      <c r="G173" s="10">
        <v>44713</v>
      </c>
      <c r="H173" s="11">
        <v>52</v>
      </c>
      <c r="I173" s="19" t="s">
        <v>259</v>
      </c>
      <c r="J173" s="11" t="s">
        <v>261</v>
      </c>
      <c r="K173" s="11" t="s">
        <v>262</v>
      </c>
      <c r="L173" s="11" t="s">
        <v>2061</v>
      </c>
    </row>
    <row r="174" spans="1:12">
      <c r="A174" s="11" t="s">
        <v>162</v>
      </c>
      <c r="D174" s="11" t="s">
        <v>260</v>
      </c>
      <c r="E174" s="18" t="s">
        <v>425</v>
      </c>
      <c r="F174" s="10">
        <v>30133</v>
      </c>
      <c r="G174" s="10">
        <v>44713</v>
      </c>
      <c r="H174" s="11">
        <v>54</v>
      </c>
      <c r="I174" s="19" t="s">
        <v>259</v>
      </c>
      <c r="J174" s="11" t="s">
        <v>261</v>
      </c>
      <c r="K174" s="11" t="s">
        <v>262</v>
      </c>
      <c r="L174" s="11" t="s">
        <v>2061</v>
      </c>
    </row>
    <row r="175" spans="1:12">
      <c r="A175" s="11" t="s">
        <v>163</v>
      </c>
      <c r="D175" s="11" t="s">
        <v>260</v>
      </c>
      <c r="E175" s="18" t="s">
        <v>426</v>
      </c>
      <c r="F175" s="10">
        <v>30864</v>
      </c>
      <c r="G175" s="10">
        <v>44713</v>
      </c>
      <c r="H175" s="11">
        <v>52</v>
      </c>
      <c r="I175" s="19" t="s">
        <v>259</v>
      </c>
      <c r="J175" s="11" t="s">
        <v>261</v>
      </c>
      <c r="K175" s="11" t="s">
        <v>262</v>
      </c>
      <c r="L175" s="11" t="s">
        <v>2061</v>
      </c>
    </row>
    <row r="176" spans="1:12">
      <c r="A176" s="11" t="s">
        <v>164</v>
      </c>
      <c r="D176" s="11" t="s">
        <v>260</v>
      </c>
      <c r="E176" s="18" t="s">
        <v>427</v>
      </c>
      <c r="F176" s="10">
        <v>30864</v>
      </c>
      <c r="G176" s="10">
        <v>44713</v>
      </c>
      <c r="H176" s="11">
        <v>52</v>
      </c>
      <c r="I176" s="19" t="s">
        <v>259</v>
      </c>
      <c r="J176" s="11" t="s">
        <v>261</v>
      </c>
      <c r="K176" s="11" t="s">
        <v>262</v>
      </c>
      <c r="L176" s="11" t="s">
        <v>2061</v>
      </c>
    </row>
    <row r="177" spans="1:12">
      <c r="A177" s="11" t="s">
        <v>165</v>
      </c>
      <c r="D177" s="11" t="s">
        <v>260</v>
      </c>
      <c r="E177" s="18" t="s">
        <v>428</v>
      </c>
      <c r="F177" s="10">
        <v>30864</v>
      </c>
      <c r="G177" s="10">
        <v>44713</v>
      </c>
      <c r="H177" s="11">
        <v>52</v>
      </c>
      <c r="I177" s="19" t="s">
        <v>259</v>
      </c>
      <c r="J177" s="11" t="s">
        <v>261</v>
      </c>
      <c r="K177" s="11" t="s">
        <v>262</v>
      </c>
      <c r="L177" s="11" t="s">
        <v>2061</v>
      </c>
    </row>
    <row r="178" spans="1:12">
      <c r="A178" s="11" t="s">
        <v>166</v>
      </c>
      <c r="D178" s="11" t="s">
        <v>260</v>
      </c>
      <c r="E178" s="18" t="s">
        <v>429</v>
      </c>
      <c r="F178" s="10">
        <v>30133</v>
      </c>
      <c r="G178" s="10">
        <v>44713</v>
      </c>
      <c r="H178" s="11">
        <v>54</v>
      </c>
      <c r="I178" s="19" t="s">
        <v>259</v>
      </c>
      <c r="J178" s="11" t="s">
        <v>261</v>
      </c>
      <c r="K178" s="11" t="s">
        <v>262</v>
      </c>
      <c r="L178" s="11" t="s">
        <v>2061</v>
      </c>
    </row>
    <row r="179" spans="1:12">
      <c r="A179" s="11" t="s">
        <v>167</v>
      </c>
      <c r="D179" s="11" t="s">
        <v>260</v>
      </c>
      <c r="E179" s="18" t="s">
        <v>430</v>
      </c>
      <c r="F179" s="10">
        <v>30864</v>
      </c>
      <c r="G179" s="10">
        <v>44713</v>
      </c>
      <c r="H179" s="11">
        <v>52</v>
      </c>
      <c r="I179" s="19" t="s">
        <v>259</v>
      </c>
      <c r="J179" s="11" t="s">
        <v>261</v>
      </c>
      <c r="K179" s="11" t="s">
        <v>262</v>
      </c>
      <c r="L179" s="11" t="s">
        <v>2061</v>
      </c>
    </row>
    <row r="180" spans="1:12">
      <c r="A180" s="11" t="s">
        <v>168</v>
      </c>
      <c r="D180" s="11" t="s">
        <v>260</v>
      </c>
      <c r="E180" s="18" t="s">
        <v>431</v>
      </c>
      <c r="F180" s="10">
        <v>30864</v>
      </c>
      <c r="G180" s="10">
        <v>44713</v>
      </c>
      <c r="H180" s="11">
        <v>52</v>
      </c>
      <c r="I180" s="19" t="s">
        <v>259</v>
      </c>
      <c r="J180" s="11" t="s">
        <v>261</v>
      </c>
      <c r="K180" s="11" t="s">
        <v>262</v>
      </c>
      <c r="L180" s="11" t="s">
        <v>2061</v>
      </c>
    </row>
    <row r="181" spans="1:12">
      <c r="A181" s="11" t="s">
        <v>169</v>
      </c>
      <c r="D181" s="11" t="s">
        <v>260</v>
      </c>
      <c r="E181" s="18" t="s">
        <v>432</v>
      </c>
      <c r="F181" s="10">
        <v>30864</v>
      </c>
      <c r="G181" s="10">
        <v>44713</v>
      </c>
      <c r="H181" s="11">
        <v>52</v>
      </c>
      <c r="I181" s="19" t="s">
        <v>259</v>
      </c>
      <c r="J181" s="11" t="s">
        <v>261</v>
      </c>
      <c r="K181" s="11" t="s">
        <v>262</v>
      </c>
      <c r="L181" s="11" t="s">
        <v>2061</v>
      </c>
    </row>
    <row r="182" spans="1:12">
      <c r="A182" s="11" t="s">
        <v>170</v>
      </c>
      <c r="D182" s="11" t="s">
        <v>260</v>
      </c>
      <c r="E182" s="18" t="s">
        <v>433</v>
      </c>
      <c r="F182" s="10">
        <v>30864</v>
      </c>
      <c r="G182" s="10">
        <v>44713</v>
      </c>
      <c r="H182" s="11">
        <v>52</v>
      </c>
      <c r="I182" s="19" t="s">
        <v>259</v>
      </c>
      <c r="J182" s="11" t="s">
        <v>261</v>
      </c>
      <c r="K182" s="11" t="s">
        <v>262</v>
      </c>
      <c r="L182" s="11" t="s">
        <v>2061</v>
      </c>
    </row>
    <row r="183" spans="1:12">
      <c r="A183" s="11" t="s">
        <v>171</v>
      </c>
      <c r="D183" s="11" t="s">
        <v>260</v>
      </c>
      <c r="E183" s="18" t="s">
        <v>434</v>
      </c>
      <c r="F183" s="10">
        <v>30864</v>
      </c>
      <c r="G183" s="10">
        <v>44713</v>
      </c>
      <c r="H183" s="11">
        <v>52</v>
      </c>
      <c r="I183" s="19" t="s">
        <v>259</v>
      </c>
      <c r="J183" s="11" t="s">
        <v>261</v>
      </c>
      <c r="K183" s="11" t="s">
        <v>262</v>
      </c>
      <c r="L183" s="11" t="s">
        <v>2061</v>
      </c>
    </row>
    <row r="184" spans="1:12">
      <c r="A184" s="11" t="s">
        <v>172</v>
      </c>
      <c r="D184" s="11" t="s">
        <v>260</v>
      </c>
      <c r="E184" s="18" t="s">
        <v>435</v>
      </c>
      <c r="F184" s="10">
        <v>30864</v>
      </c>
      <c r="G184" s="10">
        <v>44713</v>
      </c>
      <c r="H184" s="11">
        <v>52</v>
      </c>
      <c r="I184" s="19" t="s">
        <v>259</v>
      </c>
      <c r="J184" s="11" t="s">
        <v>261</v>
      </c>
      <c r="K184" s="11" t="s">
        <v>262</v>
      </c>
      <c r="L184" s="11" t="s">
        <v>2061</v>
      </c>
    </row>
    <row r="185" spans="1:12">
      <c r="A185" s="11" t="s">
        <v>173</v>
      </c>
      <c r="D185" s="11" t="s">
        <v>260</v>
      </c>
      <c r="E185" s="18" t="s">
        <v>436</v>
      </c>
      <c r="F185" s="10">
        <v>34486</v>
      </c>
      <c r="G185" s="10">
        <v>44713</v>
      </c>
      <c r="H185" s="11">
        <v>42</v>
      </c>
      <c r="I185" s="19" t="s">
        <v>259</v>
      </c>
      <c r="J185" s="11" t="s">
        <v>261</v>
      </c>
      <c r="K185" s="11" t="s">
        <v>262</v>
      </c>
      <c r="L185" s="11" t="s">
        <v>2060</v>
      </c>
    </row>
    <row r="186" spans="1:12">
      <c r="A186" s="11" t="s">
        <v>174</v>
      </c>
      <c r="D186" s="11" t="s">
        <v>260</v>
      </c>
      <c r="E186" s="18" t="s">
        <v>437</v>
      </c>
      <c r="F186" s="10">
        <v>34486</v>
      </c>
      <c r="G186" s="10">
        <v>44713</v>
      </c>
      <c r="H186" s="11">
        <v>42</v>
      </c>
      <c r="I186" s="19" t="s">
        <v>259</v>
      </c>
      <c r="J186" s="11" t="s">
        <v>261</v>
      </c>
      <c r="K186" s="11" t="s">
        <v>262</v>
      </c>
      <c r="L186" s="11" t="s">
        <v>2060</v>
      </c>
    </row>
    <row r="187" spans="1:12">
      <c r="A187" s="11" t="s">
        <v>175</v>
      </c>
      <c r="D187" s="11" t="s">
        <v>260</v>
      </c>
      <c r="E187" s="18" t="s">
        <v>438</v>
      </c>
      <c r="F187" s="10">
        <v>34486</v>
      </c>
      <c r="G187" s="10">
        <v>44713</v>
      </c>
      <c r="H187" s="11">
        <v>42</v>
      </c>
      <c r="I187" s="19" t="s">
        <v>259</v>
      </c>
      <c r="J187" s="11" t="s">
        <v>261</v>
      </c>
      <c r="K187" s="11" t="s">
        <v>262</v>
      </c>
      <c r="L187" s="11" t="s">
        <v>2060</v>
      </c>
    </row>
    <row r="188" spans="1:12">
      <c r="A188" s="11" t="s">
        <v>176</v>
      </c>
      <c r="D188" s="11" t="s">
        <v>260</v>
      </c>
      <c r="E188" s="18" t="s">
        <v>439</v>
      </c>
      <c r="F188" s="10">
        <v>34486</v>
      </c>
      <c r="G188" s="10">
        <v>44713</v>
      </c>
      <c r="H188" s="11">
        <v>42</v>
      </c>
      <c r="I188" s="19" t="s">
        <v>259</v>
      </c>
      <c r="J188" s="11" t="s">
        <v>261</v>
      </c>
      <c r="K188" s="11" t="s">
        <v>262</v>
      </c>
      <c r="L188" s="11" t="s">
        <v>2060</v>
      </c>
    </row>
    <row r="189" spans="1:12">
      <c r="A189" s="11" t="s">
        <v>177</v>
      </c>
      <c r="D189" s="11" t="s">
        <v>260</v>
      </c>
      <c r="E189" s="18" t="s">
        <v>440</v>
      </c>
      <c r="F189" s="10">
        <v>34486</v>
      </c>
      <c r="G189" s="10">
        <v>44713</v>
      </c>
      <c r="H189" s="11">
        <v>42</v>
      </c>
      <c r="I189" s="19" t="s">
        <v>259</v>
      </c>
      <c r="J189" s="11" t="s">
        <v>261</v>
      </c>
      <c r="K189" s="11" t="s">
        <v>262</v>
      </c>
      <c r="L189" s="11" t="s">
        <v>2060</v>
      </c>
    </row>
    <row r="190" spans="1:12">
      <c r="A190" s="11" t="s">
        <v>178</v>
      </c>
      <c r="D190" s="11" t="s">
        <v>260</v>
      </c>
      <c r="E190" s="18" t="s">
        <v>441</v>
      </c>
      <c r="F190" s="10">
        <v>34486</v>
      </c>
      <c r="G190" s="10">
        <v>44713</v>
      </c>
      <c r="H190" s="11">
        <v>42</v>
      </c>
      <c r="I190" s="19" t="s">
        <v>259</v>
      </c>
      <c r="J190" s="11" t="s">
        <v>261</v>
      </c>
      <c r="K190" s="11" t="s">
        <v>262</v>
      </c>
      <c r="L190" s="11" t="s">
        <v>2060</v>
      </c>
    </row>
    <row r="191" spans="1:12">
      <c r="A191" s="11" t="s">
        <v>179</v>
      </c>
      <c r="D191" s="11" t="s">
        <v>260</v>
      </c>
      <c r="E191" s="18" t="s">
        <v>442</v>
      </c>
      <c r="F191" s="10">
        <v>34486</v>
      </c>
      <c r="G191" s="10">
        <v>44713</v>
      </c>
      <c r="H191" s="11">
        <v>42</v>
      </c>
      <c r="I191" s="19" t="s">
        <v>259</v>
      </c>
      <c r="J191" s="11" t="s">
        <v>261</v>
      </c>
      <c r="K191" s="11" t="s">
        <v>262</v>
      </c>
      <c r="L191" s="11" t="s">
        <v>2060</v>
      </c>
    </row>
    <row r="192" spans="1:12">
      <c r="A192" s="11" t="s">
        <v>180</v>
      </c>
      <c r="D192" s="11" t="s">
        <v>260</v>
      </c>
      <c r="E192" s="18" t="s">
        <v>443</v>
      </c>
      <c r="F192" s="10">
        <v>34486</v>
      </c>
      <c r="G192" s="10">
        <v>44713</v>
      </c>
      <c r="H192" s="11">
        <v>42</v>
      </c>
      <c r="I192" s="19" t="s">
        <v>259</v>
      </c>
      <c r="J192" s="11" t="s">
        <v>261</v>
      </c>
      <c r="K192" s="11" t="s">
        <v>262</v>
      </c>
      <c r="L192" s="11" t="s">
        <v>2060</v>
      </c>
    </row>
    <row r="193" spans="1:12">
      <c r="A193" s="11" t="s">
        <v>181</v>
      </c>
      <c r="D193" s="11" t="s">
        <v>260</v>
      </c>
      <c r="E193" s="18" t="s">
        <v>444</v>
      </c>
      <c r="F193" s="10">
        <v>34486</v>
      </c>
      <c r="G193" s="10">
        <v>44713</v>
      </c>
      <c r="H193" s="11">
        <v>42</v>
      </c>
      <c r="I193" s="19" t="s">
        <v>259</v>
      </c>
      <c r="J193" s="11" t="s">
        <v>261</v>
      </c>
      <c r="K193" s="11" t="s">
        <v>262</v>
      </c>
      <c r="L193" s="11" t="s">
        <v>2060</v>
      </c>
    </row>
    <row r="194" spans="1:12">
      <c r="A194" s="11" t="s">
        <v>182</v>
      </c>
      <c r="D194" s="11" t="s">
        <v>260</v>
      </c>
      <c r="E194" s="18" t="s">
        <v>445</v>
      </c>
      <c r="F194" s="10">
        <v>34486</v>
      </c>
      <c r="G194" s="10">
        <v>44713</v>
      </c>
      <c r="H194" s="11">
        <v>42</v>
      </c>
      <c r="I194" s="19" t="s">
        <v>259</v>
      </c>
      <c r="J194" s="11" t="s">
        <v>261</v>
      </c>
      <c r="K194" s="11" t="s">
        <v>262</v>
      </c>
      <c r="L194" s="11" t="s">
        <v>2060</v>
      </c>
    </row>
    <row r="195" spans="1:12">
      <c r="A195" s="11" t="s">
        <v>183</v>
      </c>
      <c r="D195" s="11" t="s">
        <v>260</v>
      </c>
      <c r="E195" s="18" t="s">
        <v>446</v>
      </c>
      <c r="F195" s="10">
        <v>34486</v>
      </c>
      <c r="G195" s="10">
        <v>44713</v>
      </c>
      <c r="H195" s="11">
        <v>42</v>
      </c>
      <c r="I195" s="19" t="s">
        <v>259</v>
      </c>
      <c r="J195" s="11" t="s">
        <v>261</v>
      </c>
      <c r="K195" s="11" t="s">
        <v>262</v>
      </c>
      <c r="L195" s="11" t="s">
        <v>2060</v>
      </c>
    </row>
    <row r="196" spans="1:12">
      <c r="A196" s="11" t="s">
        <v>184</v>
      </c>
      <c r="D196" s="11" t="s">
        <v>260</v>
      </c>
      <c r="E196" s="18" t="s">
        <v>447</v>
      </c>
      <c r="F196" s="10">
        <v>34486</v>
      </c>
      <c r="G196" s="10">
        <v>44713</v>
      </c>
      <c r="H196" s="11">
        <v>42</v>
      </c>
      <c r="I196" s="19" t="s">
        <v>259</v>
      </c>
      <c r="J196" s="11" t="s">
        <v>261</v>
      </c>
      <c r="K196" s="11" t="s">
        <v>262</v>
      </c>
      <c r="L196" s="11" t="s">
        <v>2060</v>
      </c>
    </row>
    <row r="197" spans="1:12">
      <c r="A197" s="11" t="s">
        <v>185</v>
      </c>
      <c r="D197" s="11" t="s">
        <v>260</v>
      </c>
      <c r="E197" s="18" t="s">
        <v>448</v>
      </c>
      <c r="F197" s="10">
        <v>38504</v>
      </c>
      <c r="G197" s="10">
        <v>44713</v>
      </c>
      <c r="H197" s="11">
        <v>28</v>
      </c>
      <c r="I197" s="19" t="s">
        <v>259</v>
      </c>
      <c r="J197" s="11" t="s">
        <v>261</v>
      </c>
      <c r="K197" s="11" t="s">
        <v>262</v>
      </c>
      <c r="L197" s="11" t="s">
        <v>2060</v>
      </c>
    </row>
    <row r="198" spans="1:12">
      <c r="A198" s="11" t="s">
        <v>186</v>
      </c>
      <c r="D198" s="11" t="s">
        <v>260</v>
      </c>
      <c r="E198" s="18" t="s">
        <v>449</v>
      </c>
      <c r="F198" s="10">
        <v>38504</v>
      </c>
      <c r="G198" s="10">
        <v>44713</v>
      </c>
      <c r="H198" s="11">
        <v>28</v>
      </c>
      <c r="I198" s="19" t="s">
        <v>259</v>
      </c>
      <c r="J198" s="11" t="s">
        <v>261</v>
      </c>
      <c r="K198" s="11" t="s">
        <v>262</v>
      </c>
      <c r="L198" s="11" t="s">
        <v>2060</v>
      </c>
    </row>
    <row r="199" spans="1:12">
      <c r="A199" s="11" t="s">
        <v>187</v>
      </c>
      <c r="D199" s="11" t="s">
        <v>260</v>
      </c>
      <c r="E199" s="18" t="s">
        <v>450</v>
      </c>
      <c r="F199" s="10">
        <v>38504</v>
      </c>
      <c r="G199" s="10">
        <v>44713</v>
      </c>
      <c r="H199" s="11">
        <v>28</v>
      </c>
      <c r="I199" s="19" t="s">
        <v>259</v>
      </c>
      <c r="J199" s="11" t="s">
        <v>261</v>
      </c>
      <c r="K199" s="11" t="s">
        <v>262</v>
      </c>
      <c r="L199" s="11" t="s">
        <v>2060</v>
      </c>
    </row>
    <row r="200" spans="1:12">
      <c r="A200" s="11" t="s">
        <v>188</v>
      </c>
      <c r="D200" s="11" t="s">
        <v>260</v>
      </c>
      <c r="E200" s="18" t="s">
        <v>451</v>
      </c>
      <c r="F200" s="10">
        <v>38504</v>
      </c>
      <c r="G200" s="10">
        <v>44713</v>
      </c>
      <c r="H200" s="11">
        <v>28</v>
      </c>
      <c r="I200" s="19" t="s">
        <v>259</v>
      </c>
      <c r="J200" s="11" t="s">
        <v>261</v>
      </c>
      <c r="K200" s="11" t="s">
        <v>262</v>
      </c>
      <c r="L200" s="11" t="s">
        <v>2060</v>
      </c>
    </row>
    <row r="201" spans="1:12">
      <c r="A201" s="11" t="s">
        <v>189</v>
      </c>
      <c r="D201" s="11" t="s">
        <v>260</v>
      </c>
      <c r="E201" s="18" t="s">
        <v>452</v>
      </c>
      <c r="F201" s="10">
        <v>38504</v>
      </c>
      <c r="G201" s="10">
        <v>44713</v>
      </c>
      <c r="H201" s="11">
        <v>28</v>
      </c>
      <c r="I201" s="19" t="s">
        <v>259</v>
      </c>
      <c r="J201" s="11" t="s">
        <v>261</v>
      </c>
      <c r="K201" s="11" t="s">
        <v>262</v>
      </c>
      <c r="L201" s="11" t="s">
        <v>2060</v>
      </c>
    </row>
    <row r="202" spans="1:12">
      <c r="A202" s="11" t="s">
        <v>190</v>
      </c>
      <c r="D202" s="11" t="s">
        <v>260</v>
      </c>
      <c r="E202" s="18" t="s">
        <v>453</v>
      </c>
      <c r="F202" s="10">
        <v>34486</v>
      </c>
      <c r="G202" s="10">
        <v>44713</v>
      </c>
      <c r="H202" s="11">
        <v>42</v>
      </c>
      <c r="I202" s="19" t="s">
        <v>259</v>
      </c>
      <c r="J202" s="11" t="s">
        <v>261</v>
      </c>
      <c r="K202" s="11" t="s">
        <v>262</v>
      </c>
      <c r="L202" s="11" t="s">
        <v>2060</v>
      </c>
    </row>
    <row r="203" spans="1:12">
      <c r="A203" s="11" t="s">
        <v>191</v>
      </c>
      <c r="D203" s="11" t="s">
        <v>260</v>
      </c>
      <c r="E203" s="18" t="s">
        <v>454</v>
      </c>
      <c r="F203" s="10">
        <v>34486</v>
      </c>
      <c r="G203" s="10">
        <v>44713</v>
      </c>
      <c r="H203" s="11">
        <v>42</v>
      </c>
      <c r="I203" s="19" t="s">
        <v>259</v>
      </c>
      <c r="J203" s="11" t="s">
        <v>261</v>
      </c>
      <c r="K203" s="11" t="s">
        <v>262</v>
      </c>
      <c r="L203" s="11" t="s">
        <v>2060</v>
      </c>
    </row>
    <row r="204" spans="1:12">
      <c r="A204" s="11" t="s">
        <v>192</v>
      </c>
      <c r="D204" s="11" t="s">
        <v>260</v>
      </c>
      <c r="E204" s="18" t="s">
        <v>455</v>
      </c>
      <c r="F204" s="10">
        <v>34486</v>
      </c>
      <c r="G204" s="10">
        <v>44713</v>
      </c>
      <c r="H204" s="11">
        <v>42</v>
      </c>
      <c r="I204" s="19" t="s">
        <v>259</v>
      </c>
      <c r="J204" s="11" t="s">
        <v>261</v>
      </c>
      <c r="K204" s="11" t="s">
        <v>262</v>
      </c>
      <c r="L204" s="11" t="s">
        <v>2060</v>
      </c>
    </row>
    <row r="205" spans="1:12">
      <c r="A205" s="11" t="s">
        <v>193</v>
      </c>
      <c r="D205" s="11" t="s">
        <v>260</v>
      </c>
      <c r="E205" s="18" t="s">
        <v>456</v>
      </c>
      <c r="F205" s="10">
        <v>34486</v>
      </c>
      <c r="G205" s="10">
        <v>44713</v>
      </c>
      <c r="H205" s="11">
        <v>42</v>
      </c>
      <c r="I205" s="19" t="s">
        <v>259</v>
      </c>
      <c r="J205" s="11" t="s">
        <v>261</v>
      </c>
      <c r="K205" s="11" t="s">
        <v>262</v>
      </c>
      <c r="L205" s="11" t="s">
        <v>2060</v>
      </c>
    </row>
    <row r="206" spans="1:12">
      <c r="A206" s="11" t="s">
        <v>194</v>
      </c>
      <c r="D206" s="11" t="s">
        <v>260</v>
      </c>
      <c r="E206" s="18" t="s">
        <v>457</v>
      </c>
      <c r="F206" s="10">
        <v>34486</v>
      </c>
      <c r="G206" s="10">
        <v>44713</v>
      </c>
      <c r="H206" s="11">
        <v>42</v>
      </c>
      <c r="I206" s="19" t="s">
        <v>259</v>
      </c>
      <c r="J206" s="11" t="s">
        <v>261</v>
      </c>
      <c r="K206" s="11" t="s">
        <v>262</v>
      </c>
      <c r="L206" s="11" t="s">
        <v>2060</v>
      </c>
    </row>
    <row r="207" spans="1:12">
      <c r="A207" s="11" t="s">
        <v>195</v>
      </c>
      <c r="D207" s="11" t="s">
        <v>260</v>
      </c>
      <c r="E207" s="18" t="s">
        <v>458</v>
      </c>
      <c r="F207" s="10">
        <v>34486</v>
      </c>
      <c r="G207" s="10">
        <v>44713</v>
      </c>
      <c r="H207" s="11">
        <v>42</v>
      </c>
      <c r="I207" s="19" t="s">
        <v>259</v>
      </c>
      <c r="J207" s="11" t="s">
        <v>261</v>
      </c>
      <c r="K207" s="11" t="s">
        <v>262</v>
      </c>
      <c r="L207" s="11" t="s">
        <v>2060</v>
      </c>
    </row>
    <row r="208" spans="1:12">
      <c r="A208" s="11" t="s">
        <v>196</v>
      </c>
      <c r="D208" s="11" t="s">
        <v>260</v>
      </c>
      <c r="E208" s="18" t="s">
        <v>459</v>
      </c>
      <c r="F208" s="10">
        <v>34486</v>
      </c>
      <c r="G208" s="10">
        <v>44713</v>
      </c>
      <c r="H208" s="11">
        <v>42</v>
      </c>
      <c r="I208" s="19" t="s">
        <v>259</v>
      </c>
      <c r="J208" s="11" t="s">
        <v>261</v>
      </c>
      <c r="K208" s="11" t="s">
        <v>262</v>
      </c>
      <c r="L208" s="11" t="s">
        <v>2060</v>
      </c>
    </row>
    <row r="209" spans="1:12">
      <c r="A209" s="11" t="s">
        <v>197</v>
      </c>
      <c r="D209" s="11" t="s">
        <v>260</v>
      </c>
      <c r="E209" s="18" t="s">
        <v>460</v>
      </c>
      <c r="F209" s="10">
        <v>34486</v>
      </c>
      <c r="G209" s="10">
        <v>44713</v>
      </c>
      <c r="H209" s="11">
        <v>42</v>
      </c>
      <c r="I209" s="19" t="s">
        <v>259</v>
      </c>
      <c r="J209" s="11" t="s">
        <v>261</v>
      </c>
      <c r="K209" s="11" t="s">
        <v>262</v>
      </c>
      <c r="L209" s="11" t="s">
        <v>2060</v>
      </c>
    </row>
    <row r="210" spans="1:12">
      <c r="A210" s="11" t="s">
        <v>198</v>
      </c>
      <c r="D210" s="11" t="s">
        <v>260</v>
      </c>
      <c r="E210" s="18" t="s">
        <v>461</v>
      </c>
      <c r="F210" s="10">
        <v>34486</v>
      </c>
      <c r="G210" s="10">
        <v>44713</v>
      </c>
      <c r="H210" s="11">
        <v>42</v>
      </c>
      <c r="I210" s="19" t="s">
        <v>259</v>
      </c>
      <c r="J210" s="11" t="s">
        <v>261</v>
      </c>
      <c r="K210" s="11" t="s">
        <v>262</v>
      </c>
      <c r="L210" s="11" t="s">
        <v>2060</v>
      </c>
    </row>
    <row r="211" spans="1:12">
      <c r="A211" s="11" t="s">
        <v>199</v>
      </c>
      <c r="D211" s="11" t="s">
        <v>260</v>
      </c>
      <c r="E211" s="18" t="s">
        <v>462</v>
      </c>
      <c r="F211" s="10">
        <v>34486</v>
      </c>
      <c r="G211" s="10">
        <v>44713</v>
      </c>
      <c r="H211" s="11">
        <v>42</v>
      </c>
      <c r="I211" s="19" t="s">
        <v>259</v>
      </c>
      <c r="J211" s="11" t="s">
        <v>261</v>
      </c>
      <c r="K211" s="11" t="s">
        <v>262</v>
      </c>
      <c r="L211" s="11" t="s">
        <v>2060</v>
      </c>
    </row>
    <row r="212" spans="1:12">
      <c r="A212" s="11" t="s">
        <v>200</v>
      </c>
      <c r="D212" s="11" t="s">
        <v>260</v>
      </c>
      <c r="E212" s="18" t="s">
        <v>463</v>
      </c>
      <c r="F212" s="10">
        <v>34486</v>
      </c>
      <c r="G212" s="10">
        <v>44713</v>
      </c>
      <c r="H212" s="11">
        <v>42</v>
      </c>
      <c r="I212" s="19" t="s">
        <v>259</v>
      </c>
      <c r="J212" s="11" t="s">
        <v>261</v>
      </c>
      <c r="K212" s="11" t="s">
        <v>262</v>
      </c>
      <c r="L212" s="11" t="s">
        <v>2060</v>
      </c>
    </row>
    <row r="213" spans="1:12">
      <c r="A213" s="11" t="s">
        <v>201</v>
      </c>
      <c r="D213" s="11" t="s">
        <v>260</v>
      </c>
      <c r="E213" s="18" t="s">
        <v>464</v>
      </c>
      <c r="F213" s="10">
        <v>34486</v>
      </c>
      <c r="G213" s="10">
        <v>44713</v>
      </c>
      <c r="H213" s="11">
        <v>42</v>
      </c>
      <c r="I213" s="19" t="s">
        <v>259</v>
      </c>
      <c r="J213" s="11" t="s">
        <v>261</v>
      </c>
      <c r="K213" s="11" t="s">
        <v>262</v>
      </c>
      <c r="L213" s="11" t="s">
        <v>2060</v>
      </c>
    </row>
    <row r="214" spans="1:12">
      <c r="A214" s="11" t="s">
        <v>202</v>
      </c>
      <c r="D214" s="11" t="s">
        <v>260</v>
      </c>
      <c r="E214" s="18" t="s">
        <v>465</v>
      </c>
      <c r="F214" s="10">
        <v>34486</v>
      </c>
      <c r="G214" s="10">
        <v>44713</v>
      </c>
      <c r="H214" s="11">
        <v>42</v>
      </c>
      <c r="I214" s="19" t="s">
        <v>259</v>
      </c>
      <c r="J214" s="11" t="s">
        <v>261</v>
      </c>
      <c r="K214" s="11" t="s">
        <v>262</v>
      </c>
      <c r="L214" s="11" t="s">
        <v>2060</v>
      </c>
    </row>
    <row r="215" spans="1:12">
      <c r="A215" s="11" t="s">
        <v>203</v>
      </c>
      <c r="D215" s="11" t="s">
        <v>260</v>
      </c>
      <c r="E215" s="18" t="s">
        <v>466</v>
      </c>
      <c r="F215" s="10">
        <v>34486</v>
      </c>
      <c r="G215" s="10">
        <v>44713</v>
      </c>
      <c r="H215" s="11">
        <v>42</v>
      </c>
      <c r="I215" s="19" t="s">
        <v>259</v>
      </c>
      <c r="J215" s="11" t="s">
        <v>261</v>
      </c>
      <c r="K215" s="11" t="s">
        <v>262</v>
      </c>
      <c r="L215" s="11" t="s">
        <v>2060</v>
      </c>
    </row>
    <row r="216" spans="1:12">
      <c r="A216" s="11" t="s">
        <v>204</v>
      </c>
      <c r="D216" s="11" t="s">
        <v>260</v>
      </c>
      <c r="E216" s="18" t="s">
        <v>467</v>
      </c>
      <c r="F216" s="10">
        <v>34486</v>
      </c>
      <c r="G216" s="10">
        <v>44713</v>
      </c>
      <c r="H216" s="11">
        <v>42</v>
      </c>
      <c r="I216" s="19" t="s">
        <v>259</v>
      </c>
      <c r="J216" s="11" t="s">
        <v>261</v>
      </c>
      <c r="K216" s="11" t="s">
        <v>262</v>
      </c>
      <c r="L216" s="11" t="s">
        <v>2060</v>
      </c>
    </row>
    <row r="217" spans="1:12">
      <c r="A217" s="11" t="s">
        <v>205</v>
      </c>
      <c r="D217" s="11" t="s">
        <v>260</v>
      </c>
      <c r="E217" s="18" t="s">
        <v>468</v>
      </c>
      <c r="F217" s="10">
        <v>34486</v>
      </c>
      <c r="G217" s="10">
        <v>44713</v>
      </c>
      <c r="H217" s="11">
        <v>42</v>
      </c>
      <c r="I217" s="19" t="s">
        <v>259</v>
      </c>
      <c r="J217" s="11" t="s">
        <v>261</v>
      </c>
      <c r="K217" s="11" t="s">
        <v>262</v>
      </c>
      <c r="L217" s="11" t="s">
        <v>2060</v>
      </c>
    </row>
    <row r="218" spans="1:12">
      <c r="A218" s="11" t="s">
        <v>206</v>
      </c>
      <c r="D218" s="11" t="s">
        <v>260</v>
      </c>
      <c r="E218" s="18" t="s">
        <v>469</v>
      </c>
      <c r="F218" s="10">
        <v>34486</v>
      </c>
      <c r="G218" s="10">
        <v>44713</v>
      </c>
      <c r="H218" s="11">
        <v>42</v>
      </c>
      <c r="I218" s="19" t="s">
        <v>259</v>
      </c>
      <c r="J218" s="11" t="s">
        <v>261</v>
      </c>
      <c r="K218" s="11" t="s">
        <v>262</v>
      </c>
      <c r="L218" s="11" t="s">
        <v>2060</v>
      </c>
    </row>
    <row r="219" spans="1:12">
      <c r="A219" s="11" t="s">
        <v>207</v>
      </c>
      <c r="D219" s="11" t="s">
        <v>260</v>
      </c>
      <c r="E219" s="18" t="s">
        <v>470</v>
      </c>
      <c r="F219" s="10">
        <v>34486</v>
      </c>
      <c r="G219" s="10">
        <v>44713</v>
      </c>
      <c r="H219" s="11">
        <v>42</v>
      </c>
      <c r="I219" s="19" t="s">
        <v>259</v>
      </c>
      <c r="J219" s="11" t="s">
        <v>261</v>
      </c>
      <c r="K219" s="11" t="s">
        <v>262</v>
      </c>
      <c r="L219" s="11" t="s">
        <v>2060</v>
      </c>
    </row>
    <row r="220" spans="1:12">
      <c r="A220" s="11" t="s">
        <v>208</v>
      </c>
      <c r="D220" s="11" t="s">
        <v>260</v>
      </c>
      <c r="E220" s="18" t="s">
        <v>471</v>
      </c>
      <c r="F220" s="10">
        <v>34486</v>
      </c>
      <c r="G220" s="10">
        <v>44713</v>
      </c>
      <c r="H220" s="11">
        <v>42</v>
      </c>
      <c r="I220" s="19" t="s">
        <v>259</v>
      </c>
      <c r="J220" s="11" t="s">
        <v>261</v>
      </c>
      <c r="K220" s="11" t="s">
        <v>262</v>
      </c>
      <c r="L220" s="11" t="s">
        <v>2060</v>
      </c>
    </row>
    <row r="221" spans="1:12">
      <c r="A221" s="11" t="s">
        <v>209</v>
      </c>
      <c r="D221" s="11" t="s">
        <v>260</v>
      </c>
      <c r="E221" s="18" t="s">
        <v>472</v>
      </c>
      <c r="F221" s="10">
        <v>34486</v>
      </c>
      <c r="G221" s="10">
        <v>44713</v>
      </c>
      <c r="H221" s="11">
        <v>42</v>
      </c>
      <c r="I221" s="19" t="s">
        <v>259</v>
      </c>
      <c r="J221" s="11" t="s">
        <v>261</v>
      </c>
      <c r="K221" s="11" t="s">
        <v>262</v>
      </c>
      <c r="L221" s="11" t="s">
        <v>2060</v>
      </c>
    </row>
    <row r="222" spans="1:12">
      <c r="A222" s="11" t="s">
        <v>210</v>
      </c>
      <c r="D222" s="11" t="s">
        <v>260</v>
      </c>
      <c r="E222" s="18" t="s">
        <v>473</v>
      </c>
      <c r="F222" s="10">
        <v>34486</v>
      </c>
      <c r="G222" s="10">
        <v>44713</v>
      </c>
      <c r="H222" s="11">
        <v>42</v>
      </c>
      <c r="I222" s="19" t="s">
        <v>259</v>
      </c>
      <c r="J222" s="11" t="s">
        <v>261</v>
      </c>
      <c r="K222" s="11" t="s">
        <v>262</v>
      </c>
      <c r="L222" s="11" t="s">
        <v>2060</v>
      </c>
    </row>
    <row r="223" spans="1:12">
      <c r="A223" s="11" t="s">
        <v>211</v>
      </c>
      <c r="D223" s="11" t="s">
        <v>260</v>
      </c>
      <c r="E223" s="18" t="s">
        <v>474</v>
      </c>
      <c r="F223" s="10">
        <v>34486</v>
      </c>
      <c r="G223" s="10">
        <v>44713</v>
      </c>
      <c r="H223" s="11">
        <v>42</v>
      </c>
      <c r="I223" s="19" t="s">
        <v>259</v>
      </c>
      <c r="J223" s="11" t="s">
        <v>261</v>
      </c>
      <c r="K223" s="11" t="s">
        <v>262</v>
      </c>
      <c r="L223" s="11" t="s">
        <v>2060</v>
      </c>
    </row>
    <row r="224" spans="1:12">
      <c r="A224" s="11" t="s">
        <v>212</v>
      </c>
      <c r="D224" s="11" t="s">
        <v>260</v>
      </c>
      <c r="E224" s="18" t="s">
        <v>475</v>
      </c>
      <c r="F224" s="10">
        <v>34486</v>
      </c>
      <c r="G224" s="10">
        <v>44713</v>
      </c>
      <c r="H224" s="11">
        <v>42</v>
      </c>
      <c r="I224" s="19" t="s">
        <v>259</v>
      </c>
      <c r="J224" s="11" t="s">
        <v>261</v>
      </c>
      <c r="K224" s="11" t="s">
        <v>262</v>
      </c>
      <c r="L224" s="11" t="s">
        <v>2060</v>
      </c>
    </row>
    <row r="225" spans="1:12">
      <c r="A225" s="11" t="s">
        <v>213</v>
      </c>
      <c r="D225" s="11" t="s">
        <v>260</v>
      </c>
      <c r="E225" s="18" t="s">
        <v>476</v>
      </c>
      <c r="F225" s="10">
        <v>34486</v>
      </c>
      <c r="G225" s="10">
        <v>44713</v>
      </c>
      <c r="H225" s="11">
        <v>42</v>
      </c>
      <c r="I225" s="19" t="s">
        <v>259</v>
      </c>
      <c r="J225" s="11" t="s">
        <v>261</v>
      </c>
      <c r="K225" s="11" t="s">
        <v>262</v>
      </c>
      <c r="L225" s="11" t="s">
        <v>2060</v>
      </c>
    </row>
    <row r="226" spans="1:12">
      <c r="A226" s="11" t="s">
        <v>214</v>
      </c>
      <c r="D226" s="11" t="s">
        <v>260</v>
      </c>
      <c r="E226" s="18" t="s">
        <v>477</v>
      </c>
      <c r="F226" s="10">
        <v>34486</v>
      </c>
      <c r="G226" s="10">
        <v>44713</v>
      </c>
      <c r="H226" s="11">
        <v>42</v>
      </c>
      <c r="I226" s="19" t="s">
        <v>259</v>
      </c>
      <c r="J226" s="11" t="s">
        <v>261</v>
      </c>
      <c r="K226" s="11" t="s">
        <v>262</v>
      </c>
      <c r="L226" s="11" t="s">
        <v>2060</v>
      </c>
    </row>
    <row r="227" spans="1:12">
      <c r="A227" s="11" t="s">
        <v>215</v>
      </c>
      <c r="D227" s="11" t="s">
        <v>260</v>
      </c>
      <c r="E227" s="18" t="s">
        <v>478</v>
      </c>
      <c r="F227" s="10">
        <v>34486</v>
      </c>
      <c r="G227" s="10">
        <v>44713</v>
      </c>
      <c r="H227" s="11">
        <v>42</v>
      </c>
      <c r="I227" s="19" t="s">
        <v>259</v>
      </c>
      <c r="J227" s="11" t="s">
        <v>261</v>
      </c>
      <c r="K227" s="11" t="s">
        <v>262</v>
      </c>
      <c r="L227" s="11" t="s">
        <v>2060</v>
      </c>
    </row>
    <row r="228" spans="1:12">
      <c r="A228" s="11" t="s">
        <v>216</v>
      </c>
      <c r="D228" s="11" t="s">
        <v>260</v>
      </c>
      <c r="E228" s="18" t="s">
        <v>479</v>
      </c>
      <c r="F228" s="10">
        <v>34486</v>
      </c>
      <c r="G228" s="10">
        <v>44713</v>
      </c>
      <c r="H228" s="11">
        <v>42</v>
      </c>
      <c r="I228" s="19" t="s">
        <v>259</v>
      </c>
      <c r="J228" s="11" t="s">
        <v>261</v>
      </c>
      <c r="K228" s="11" t="s">
        <v>262</v>
      </c>
      <c r="L228" s="11" t="s">
        <v>2060</v>
      </c>
    </row>
    <row r="229" spans="1:12">
      <c r="A229" s="11" t="s">
        <v>217</v>
      </c>
      <c r="D229" s="11" t="s">
        <v>260</v>
      </c>
      <c r="E229" s="18" t="s">
        <v>480</v>
      </c>
      <c r="F229" s="10">
        <v>34486</v>
      </c>
      <c r="G229" s="10">
        <v>44713</v>
      </c>
      <c r="H229" s="11">
        <v>42</v>
      </c>
      <c r="I229" s="19" t="s">
        <v>259</v>
      </c>
      <c r="J229" s="11" t="s">
        <v>261</v>
      </c>
      <c r="K229" s="11" t="s">
        <v>262</v>
      </c>
      <c r="L229" s="11" t="s">
        <v>2060</v>
      </c>
    </row>
    <row r="230" spans="1:12">
      <c r="A230" s="11" t="s">
        <v>218</v>
      </c>
      <c r="D230" s="11" t="s">
        <v>260</v>
      </c>
      <c r="E230" s="18" t="s">
        <v>481</v>
      </c>
      <c r="F230" s="10">
        <v>34486</v>
      </c>
      <c r="G230" s="10">
        <v>44713</v>
      </c>
      <c r="H230" s="11">
        <v>42</v>
      </c>
      <c r="I230" s="19" t="s">
        <v>259</v>
      </c>
      <c r="J230" s="11" t="s">
        <v>261</v>
      </c>
      <c r="K230" s="11" t="s">
        <v>262</v>
      </c>
      <c r="L230" s="11" t="s">
        <v>2060</v>
      </c>
    </row>
    <row r="231" spans="1:12">
      <c r="A231" s="11" t="s">
        <v>219</v>
      </c>
      <c r="D231" s="11" t="s">
        <v>260</v>
      </c>
      <c r="E231" s="18" t="s">
        <v>482</v>
      </c>
      <c r="F231" s="10">
        <v>34486</v>
      </c>
      <c r="G231" s="10">
        <v>44713</v>
      </c>
      <c r="H231" s="11">
        <v>42</v>
      </c>
      <c r="I231" s="19" t="s">
        <v>259</v>
      </c>
      <c r="J231" s="11" t="s">
        <v>261</v>
      </c>
      <c r="K231" s="11" t="s">
        <v>262</v>
      </c>
      <c r="L231" s="11" t="s">
        <v>2060</v>
      </c>
    </row>
    <row r="232" spans="1:12">
      <c r="A232" s="11" t="s">
        <v>220</v>
      </c>
      <c r="D232" s="11" t="s">
        <v>260</v>
      </c>
      <c r="E232" s="18" t="s">
        <v>483</v>
      </c>
      <c r="F232" s="10">
        <v>34486</v>
      </c>
      <c r="G232" s="10">
        <v>44713</v>
      </c>
      <c r="H232" s="11">
        <v>42</v>
      </c>
      <c r="I232" s="19" t="s">
        <v>259</v>
      </c>
      <c r="J232" s="11" t="s">
        <v>261</v>
      </c>
      <c r="K232" s="11" t="s">
        <v>262</v>
      </c>
      <c r="L232" s="11" t="s">
        <v>2060</v>
      </c>
    </row>
    <row r="233" spans="1:12">
      <c r="A233" s="11" t="s">
        <v>221</v>
      </c>
      <c r="D233" s="11" t="s">
        <v>260</v>
      </c>
      <c r="E233" s="18" t="s">
        <v>484</v>
      </c>
      <c r="F233" s="10">
        <v>38504</v>
      </c>
      <c r="G233" s="10">
        <v>44713</v>
      </c>
      <c r="H233" s="11">
        <v>28</v>
      </c>
      <c r="I233" s="19" t="s">
        <v>259</v>
      </c>
      <c r="J233" s="11" t="s">
        <v>261</v>
      </c>
      <c r="K233" s="11" t="s">
        <v>262</v>
      </c>
      <c r="L233" s="11" t="s">
        <v>2060</v>
      </c>
    </row>
    <row r="234" spans="1:12">
      <c r="A234" s="11" t="s">
        <v>222</v>
      </c>
      <c r="D234" s="11" t="s">
        <v>260</v>
      </c>
      <c r="E234" s="18" t="s">
        <v>485</v>
      </c>
      <c r="F234" s="10">
        <v>38504</v>
      </c>
      <c r="G234" s="10">
        <v>44713</v>
      </c>
      <c r="H234" s="11">
        <v>28</v>
      </c>
      <c r="I234" s="19" t="s">
        <v>259</v>
      </c>
      <c r="J234" s="11" t="s">
        <v>261</v>
      </c>
      <c r="K234" s="11" t="s">
        <v>262</v>
      </c>
      <c r="L234" s="11" t="s">
        <v>2060</v>
      </c>
    </row>
    <row r="235" spans="1:12">
      <c r="A235" s="11" t="s">
        <v>223</v>
      </c>
      <c r="D235" s="11" t="s">
        <v>260</v>
      </c>
      <c r="E235" s="18" t="s">
        <v>486</v>
      </c>
      <c r="F235" s="10">
        <v>38504</v>
      </c>
      <c r="G235" s="10">
        <v>44713</v>
      </c>
      <c r="H235" s="11">
        <v>28</v>
      </c>
      <c r="I235" s="19" t="s">
        <v>259</v>
      </c>
      <c r="J235" s="11" t="s">
        <v>261</v>
      </c>
      <c r="K235" s="11" t="s">
        <v>262</v>
      </c>
      <c r="L235" s="11" t="s">
        <v>2060</v>
      </c>
    </row>
    <row r="236" spans="1:12">
      <c r="A236" s="11" t="s">
        <v>224</v>
      </c>
      <c r="D236" s="11" t="s">
        <v>260</v>
      </c>
      <c r="E236" s="18" t="s">
        <v>487</v>
      </c>
      <c r="F236" s="10">
        <v>38504</v>
      </c>
      <c r="G236" s="10">
        <v>44713</v>
      </c>
      <c r="H236" s="11">
        <v>28</v>
      </c>
      <c r="I236" s="19" t="s">
        <v>259</v>
      </c>
      <c r="J236" s="11" t="s">
        <v>261</v>
      </c>
      <c r="K236" s="11" t="s">
        <v>262</v>
      </c>
      <c r="L236" s="11" t="s">
        <v>2060</v>
      </c>
    </row>
    <row r="237" spans="1:12">
      <c r="A237" s="11" t="s">
        <v>225</v>
      </c>
      <c r="D237" s="11" t="s">
        <v>260</v>
      </c>
      <c r="E237" s="18" t="s">
        <v>488</v>
      </c>
      <c r="F237" s="10">
        <v>38504</v>
      </c>
      <c r="G237" s="10">
        <v>44713</v>
      </c>
      <c r="H237" s="11">
        <v>28</v>
      </c>
      <c r="I237" s="19" t="s">
        <v>259</v>
      </c>
      <c r="J237" s="11" t="s">
        <v>261</v>
      </c>
      <c r="K237" s="11" t="s">
        <v>262</v>
      </c>
      <c r="L237" s="11" t="s">
        <v>2060</v>
      </c>
    </row>
    <row r="238" spans="1:12">
      <c r="A238" s="11" t="s">
        <v>226</v>
      </c>
      <c r="D238" s="11" t="s">
        <v>260</v>
      </c>
      <c r="E238" s="18" t="s">
        <v>489</v>
      </c>
      <c r="F238" s="10">
        <v>30133</v>
      </c>
      <c r="G238" s="10">
        <v>44713</v>
      </c>
      <c r="H238" s="11">
        <v>54</v>
      </c>
      <c r="I238" s="19" t="s">
        <v>259</v>
      </c>
      <c r="J238" s="11" t="s">
        <v>261</v>
      </c>
      <c r="K238" s="11" t="s">
        <v>262</v>
      </c>
      <c r="L238" s="11" t="s">
        <v>2061</v>
      </c>
    </row>
    <row r="239" spans="1:12">
      <c r="A239" s="11" t="s">
        <v>227</v>
      </c>
      <c r="D239" s="11" t="s">
        <v>260</v>
      </c>
      <c r="E239" s="18" t="s">
        <v>490</v>
      </c>
      <c r="F239" s="10">
        <v>30864</v>
      </c>
      <c r="G239" s="10">
        <v>44713</v>
      </c>
      <c r="H239" s="11">
        <v>52</v>
      </c>
      <c r="I239" s="19" t="s">
        <v>259</v>
      </c>
      <c r="J239" s="11" t="s">
        <v>261</v>
      </c>
      <c r="K239" s="11" t="s">
        <v>262</v>
      </c>
      <c r="L239" s="11" t="s">
        <v>2061</v>
      </c>
    </row>
    <row r="240" spans="1:12">
      <c r="A240" s="11" t="s">
        <v>228</v>
      </c>
      <c r="D240" s="11" t="s">
        <v>260</v>
      </c>
      <c r="E240" s="18" t="s">
        <v>491</v>
      </c>
      <c r="F240" s="10">
        <v>30864</v>
      </c>
      <c r="G240" s="10">
        <v>44713</v>
      </c>
      <c r="H240" s="11">
        <v>52</v>
      </c>
      <c r="I240" s="19" t="s">
        <v>259</v>
      </c>
      <c r="J240" s="11" t="s">
        <v>261</v>
      </c>
      <c r="K240" s="11" t="s">
        <v>262</v>
      </c>
      <c r="L240" s="11" t="s">
        <v>2061</v>
      </c>
    </row>
    <row r="241" spans="1:12">
      <c r="A241" s="11" t="s">
        <v>229</v>
      </c>
      <c r="D241" s="11" t="s">
        <v>260</v>
      </c>
      <c r="E241" s="18" t="s">
        <v>492</v>
      </c>
      <c r="F241" s="10">
        <v>30864</v>
      </c>
      <c r="G241" s="10">
        <v>44713</v>
      </c>
      <c r="H241" s="11">
        <v>52</v>
      </c>
      <c r="I241" s="19" t="s">
        <v>259</v>
      </c>
      <c r="J241" s="11" t="s">
        <v>261</v>
      </c>
      <c r="K241" s="11" t="s">
        <v>262</v>
      </c>
      <c r="L241" s="11" t="s">
        <v>2061</v>
      </c>
    </row>
    <row r="242" spans="1:12">
      <c r="A242" s="11" t="s">
        <v>230</v>
      </c>
      <c r="D242" s="11" t="s">
        <v>260</v>
      </c>
      <c r="E242" s="18" t="s">
        <v>493</v>
      </c>
      <c r="F242" s="10">
        <v>30133</v>
      </c>
      <c r="G242" s="10">
        <v>44713</v>
      </c>
      <c r="H242" s="11">
        <v>54</v>
      </c>
      <c r="I242" s="19" t="s">
        <v>259</v>
      </c>
      <c r="J242" s="11" t="s">
        <v>261</v>
      </c>
      <c r="K242" s="11" t="s">
        <v>262</v>
      </c>
      <c r="L242" s="11" t="s">
        <v>2061</v>
      </c>
    </row>
    <row r="243" spans="1:12">
      <c r="A243" s="11" t="s">
        <v>231</v>
      </c>
      <c r="D243" s="11" t="s">
        <v>260</v>
      </c>
      <c r="E243" s="18" t="s">
        <v>494</v>
      </c>
      <c r="F243" s="10">
        <v>30864</v>
      </c>
      <c r="G243" s="10">
        <v>44713</v>
      </c>
      <c r="H243" s="11">
        <v>52</v>
      </c>
      <c r="I243" s="19" t="s">
        <v>259</v>
      </c>
      <c r="J243" s="11" t="s">
        <v>261</v>
      </c>
      <c r="K243" s="11" t="s">
        <v>262</v>
      </c>
      <c r="L243" s="11" t="s">
        <v>2061</v>
      </c>
    </row>
    <row r="244" spans="1:12">
      <c r="A244" s="11" t="s">
        <v>232</v>
      </c>
      <c r="D244" s="11" t="s">
        <v>260</v>
      </c>
      <c r="E244" s="18" t="s">
        <v>495</v>
      </c>
      <c r="F244" s="10">
        <v>30864</v>
      </c>
      <c r="G244" s="10">
        <v>44713</v>
      </c>
      <c r="H244" s="11">
        <v>52</v>
      </c>
      <c r="I244" s="19" t="s">
        <v>259</v>
      </c>
      <c r="J244" s="11" t="s">
        <v>261</v>
      </c>
      <c r="K244" s="11" t="s">
        <v>262</v>
      </c>
      <c r="L244" s="11" t="s">
        <v>2061</v>
      </c>
    </row>
    <row r="245" spans="1:12">
      <c r="A245" s="11" t="s">
        <v>233</v>
      </c>
      <c r="D245" s="11" t="s">
        <v>260</v>
      </c>
      <c r="E245" s="18" t="s">
        <v>496</v>
      </c>
      <c r="F245" s="10">
        <v>30864</v>
      </c>
      <c r="G245" s="10">
        <v>44713</v>
      </c>
      <c r="H245" s="11">
        <v>52</v>
      </c>
      <c r="I245" s="19" t="s">
        <v>259</v>
      </c>
      <c r="J245" s="11" t="s">
        <v>261</v>
      </c>
      <c r="K245" s="11" t="s">
        <v>262</v>
      </c>
      <c r="L245" s="11" t="s">
        <v>2061</v>
      </c>
    </row>
    <row r="246" spans="1:12">
      <c r="A246" s="11" t="s">
        <v>234</v>
      </c>
      <c r="D246" s="11" t="s">
        <v>260</v>
      </c>
      <c r="E246" s="18" t="s">
        <v>497</v>
      </c>
      <c r="F246" s="10">
        <v>30133</v>
      </c>
      <c r="G246" s="10">
        <v>44713</v>
      </c>
      <c r="H246" s="11">
        <v>54</v>
      </c>
      <c r="I246" s="19" t="s">
        <v>259</v>
      </c>
      <c r="J246" s="11" t="s">
        <v>261</v>
      </c>
      <c r="K246" s="11" t="s">
        <v>262</v>
      </c>
      <c r="L246" s="11" t="s">
        <v>2061</v>
      </c>
    </row>
    <row r="247" spans="1:12">
      <c r="A247" s="11" t="s">
        <v>235</v>
      </c>
      <c r="D247" s="11" t="s">
        <v>260</v>
      </c>
      <c r="E247" s="18" t="s">
        <v>498</v>
      </c>
      <c r="F247" s="10">
        <v>30864</v>
      </c>
      <c r="G247" s="10">
        <v>44713</v>
      </c>
      <c r="H247" s="11">
        <v>52</v>
      </c>
      <c r="I247" s="19" t="s">
        <v>259</v>
      </c>
      <c r="J247" s="11" t="s">
        <v>261</v>
      </c>
      <c r="K247" s="11" t="s">
        <v>262</v>
      </c>
      <c r="L247" s="11" t="s">
        <v>2061</v>
      </c>
    </row>
    <row r="248" spans="1:12">
      <c r="A248" s="11" t="s">
        <v>236</v>
      </c>
      <c r="D248" s="11" t="s">
        <v>260</v>
      </c>
      <c r="E248" s="18" t="s">
        <v>499</v>
      </c>
      <c r="F248" s="10">
        <v>30864</v>
      </c>
      <c r="G248" s="10">
        <v>44713</v>
      </c>
      <c r="H248" s="11">
        <v>52</v>
      </c>
      <c r="I248" s="19" t="s">
        <v>259</v>
      </c>
      <c r="J248" s="11" t="s">
        <v>261</v>
      </c>
      <c r="K248" s="11" t="s">
        <v>262</v>
      </c>
      <c r="L248" s="11" t="s">
        <v>2061</v>
      </c>
    </row>
    <row r="249" spans="1:12">
      <c r="A249" s="11" t="s">
        <v>237</v>
      </c>
      <c r="D249" s="11" t="s">
        <v>260</v>
      </c>
      <c r="E249" s="18" t="s">
        <v>500</v>
      </c>
      <c r="F249" s="10">
        <v>30864</v>
      </c>
      <c r="G249" s="10">
        <v>44713</v>
      </c>
      <c r="H249" s="11">
        <v>52</v>
      </c>
      <c r="I249" s="19" t="s">
        <v>259</v>
      </c>
      <c r="J249" s="11" t="s">
        <v>261</v>
      </c>
      <c r="K249" s="11" t="s">
        <v>262</v>
      </c>
      <c r="L249" s="11" t="s">
        <v>2061</v>
      </c>
    </row>
    <row r="250" spans="1:12">
      <c r="A250" s="11" t="s">
        <v>238</v>
      </c>
      <c r="D250" s="11" t="s">
        <v>260</v>
      </c>
      <c r="E250" s="18" t="s">
        <v>501</v>
      </c>
      <c r="F250" s="10">
        <v>30133</v>
      </c>
      <c r="G250" s="10">
        <v>44713</v>
      </c>
      <c r="H250" s="11">
        <v>54</v>
      </c>
      <c r="I250" s="19" t="s">
        <v>259</v>
      </c>
      <c r="J250" s="11" t="s">
        <v>261</v>
      </c>
      <c r="K250" s="11" t="s">
        <v>262</v>
      </c>
      <c r="L250" s="11" t="s">
        <v>2061</v>
      </c>
    </row>
    <row r="251" spans="1:12">
      <c r="A251" s="11" t="s">
        <v>239</v>
      </c>
      <c r="D251" s="11" t="s">
        <v>260</v>
      </c>
      <c r="E251" s="18" t="s">
        <v>502</v>
      </c>
      <c r="F251" s="10">
        <v>30864</v>
      </c>
      <c r="G251" s="10">
        <v>44713</v>
      </c>
      <c r="H251" s="11">
        <v>52</v>
      </c>
      <c r="I251" s="19" t="s">
        <v>259</v>
      </c>
      <c r="J251" s="11" t="s">
        <v>261</v>
      </c>
      <c r="K251" s="11" t="s">
        <v>262</v>
      </c>
      <c r="L251" s="11" t="s">
        <v>2061</v>
      </c>
    </row>
    <row r="252" spans="1:12">
      <c r="A252" s="11" t="s">
        <v>240</v>
      </c>
      <c r="D252" s="11" t="s">
        <v>260</v>
      </c>
      <c r="E252" s="18" t="s">
        <v>503</v>
      </c>
      <c r="F252" s="10">
        <v>30864</v>
      </c>
      <c r="G252" s="10">
        <v>44713</v>
      </c>
      <c r="H252" s="11">
        <v>52</v>
      </c>
      <c r="I252" s="19" t="s">
        <v>259</v>
      </c>
      <c r="J252" s="11" t="s">
        <v>261</v>
      </c>
      <c r="K252" s="11" t="s">
        <v>262</v>
      </c>
      <c r="L252" s="11" t="s">
        <v>2061</v>
      </c>
    </row>
    <row r="253" spans="1:12">
      <c r="A253" s="11" t="s">
        <v>241</v>
      </c>
      <c r="D253" s="11" t="s">
        <v>260</v>
      </c>
      <c r="E253" s="18" t="s">
        <v>504</v>
      </c>
      <c r="F253" s="10">
        <v>30864</v>
      </c>
      <c r="G253" s="10">
        <v>44713</v>
      </c>
      <c r="H253" s="11">
        <v>52</v>
      </c>
      <c r="I253" s="19" t="s">
        <v>259</v>
      </c>
      <c r="J253" s="11" t="s">
        <v>261</v>
      </c>
      <c r="K253" s="11" t="s">
        <v>262</v>
      </c>
      <c r="L253" s="11" t="s">
        <v>2061</v>
      </c>
    </row>
    <row r="254" spans="1:12">
      <c r="A254" s="11" t="s">
        <v>242</v>
      </c>
      <c r="D254" s="11" t="s">
        <v>260</v>
      </c>
      <c r="E254" s="18" t="s">
        <v>505</v>
      </c>
      <c r="F254" s="10">
        <v>30864</v>
      </c>
      <c r="G254" s="10">
        <v>44713</v>
      </c>
      <c r="H254" s="11">
        <v>52</v>
      </c>
      <c r="I254" s="19" t="s">
        <v>259</v>
      </c>
      <c r="J254" s="11" t="s">
        <v>261</v>
      </c>
      <c r="K254" s="11" t="s">
        <v>262</v>
      </c>
      <c r="L254" s="11" t="s">
        <v>2061</v>
      </c>
    </row>
    <row r="255" spans="1:12">
      <c r="A255" s="11" t="s">
        <v>243</v>
      </c>
      <c r="D255" s="11" t="s">
        <v>260</v>
      </c>
      <c r="E255" s="18" t="s">
        <v>506</v>
      </c>
      <c r="F255" s="10">
        <v>30864</v>
      </c>
      <c r="G255" s="10">
        <v>44713</v>
      </c>
      <c r="H255" s="11">
        <v>52</v>
      </c>
      <c r="I255" s="19" t="s">
        <v>259</v>
      </c>
      <c r="J255" s="11" t="s">
        <v>261</v>
      </c>
      <c r="K255" s="11" t="s">
        <v>262</v>
      </c>
      <c r="L255" s="11" t="s">
        <v>2061</v>
      </c>
    </row>
    <row r="256" spans="1:12">
      <c r="A256" s="11" t="s">
        <v>244</v>
      </c>
      <c r="D256" s="11" t="s">
        <v>260</v>
      </c>
      <c r="E256" s="18" t="s">
        <v>507</v>
      </c>
      <c r="F256" s="10">
        <v>30864</v>
      </c>
      <c r="G256" s="10">
        <v>44713</v>
      </c>
      <c r="H256" s="11">
        <v>52</v>
      </c>
      <c r="I256" s="19" t="s">
        <v>259</v>
      </c>
      <c r="J256" s="11" t="s">
        <v>261</v>
      </c>
      <c r="K256" s="11" t="s">
        <v>262</v>
      </c>
      <c r="L256" s="11" t="s">
        <v>2061</v>
      </c>
    </row>
    <row r="257" spans="1:12">
      <c r="A257" s="11" t="s">
        <v>245</v>
      </c>
      <c r="D257" s="11" t="s">
        <v>260</v>
      </c>
      <c r="E257" s="18" t="s">
        <v>508</v>
      </c>
      <c r="F257" s="10">
        <v>34486</v>
      </c>
      <c r="G257" s="10">
        <v>44713</v>
      </c>
      <c r="H257" s="11">
        <v>42</v>
      </c>
      <c r="I257" s="19" t="s">
        <v>259</v>
      </c>
      <c r="J257" s="11" t="s">
        <v>261</v>
      </c>
      <c r="K257" s="11" t="s">
        <v>262</v>
      </c>
      <c r="L257" s="11" t="s">
        <v>2060</v>
      </c>
    </row>
    <row r="258" spans="1:12">
      <c r="A258" s="11" t="s">
        <v>246</v>
      </c>
      <c r="D258" s="11" t="s">
        <v>260</v>
      </c>
      <c r="E258" s="18" t="s">
        <v>509</v>
      </c>
      <c r="F258" s="10">
        <v>34486</v>
      </c>
      <c r="G258" s="10">
        <v>44713</v>
      </c>
      <c r="H258" s="11">
        <v>42</v>
      </c>
      <c r="I258" s="19" t="s">
        <v>259</v>
      </c>
      <c r="J258" s="11" t="s">
        <v>261</v>
      </c>
      <c r="K258" s="11" t="s">
        <v>262</v>
      </c>
      <c r="L258" s="11" t="s">
        <v>2060</v>
      </c>
    </row>
    <row r="259" spans="1:12">
      <c r="A259" s="11" t="s">
        <v>247</v>
      </c>
      <c r="D259" s="11" t="s">
        <v>260</v>
      </c>
      <c r="E259" s="18" t="s">
        <v>510</v>
      </c>
      <c r="F259" s="10">
        <v>34486</v>
      </c>
      <c r="G259" s="10">
        <v>44713</v>
      </c>
      <c r="H259" s="11">
        <v>42</v>
      </c>
      <c r="I259" s="19" t="s">
        <v>259</v>
      </c>
      <c r="J259" s="11" t="s">
        <v>261</v>
      </c>
      <c r="K259" s="11" t="s">
        <v>262</v>
      </c>
      <c r="L259" s="11" t="s">
        <v>2060</v>
      </c>
    </row>
    <row r="260" spans="1:12">
      <c r="A260" s="11" t="s">
        <v>248</v>
      </c>
      <c r="D260" s="11" t="s">
        <v>260</v>
      </c>
      <c r="E260" s="18" t="s">
        <v>511</v>
      </c>
      <c r="F260" s="10">
        <v>34486</v>
      </c>
      <c r="G260" s="10">
        <v>44713</v>
      </c>
      <c r="H260" s="11">
        <v>42</v>
      </c>
      <c r="I260" s="19" t="s">
        <v>259</v>
      </c>
      <c r="J260" s="11" t="s">
        <v>261</v>
      </c>
      <c r="K260" s="11" t="s">
        <v>262</v>
      </c>
      <c r="L260" s="11" t="s">
        <v>2060</v>
      </c>
    </row>
    <row r="261" spans="1:12">
      <c r="A261" s="11" t="s">
        <v>249</v>
      </c>
      <c r="D261" s="11" t="s">
        <v>260</v>
      </c>
      <c r="E261" s="18" t="s">
        <v>512</v>
      </c>
      <c r="F261" s="10">
        <v>34486</v>
      </c>
      <c r="G261" s="10">
        <v>44713</v>
      </c>
      <c r="H261" s="11">
        <v>42</v>
      </c>
      <c r="I261" s="19" t="s">
        <v>259</v>
      </c>
      <c r="J261" s="11" t="s">
        <v>261</v>
      </c>
      <c r="K261" s="11" t="s">
        <v>262</v>
      </c>
      <c r="L261" s="11" t="s">
        <v>2060</v>
      </c>
    </row>
    <row r="262" spans="1:12">
      <c r="A262" s="11" t="s">
        <v>513</v>
      </c>
      <c r="D262" s="11" t="s">
        <v>260</v>
      </c>
      <c r="E262" s="18" t="s">
        <v>763</v>
      </c>
      <c r="F262" s="10">
        <v>34486</v>
      </c>
      <c r="G262" s="10">
        <v>44713</v>
      </c>
      <c r="H262" s="11">
        <v>42</v>
      </c>
      <c r="I262" s="19" t="s">
        <v>259</v>
      </c>
      <c r="J262" s="11" t="s">
        <v>261</v>
      </c>
      <c r="K262" s="11" t="s">
        <v>262</v>
      </c>
      <c r="L262" s="11" t="s">
        <v>2060</v>
      </c>
    </row>
    <row r="263" spans="1:12">
      <c r="A263" s="11" t="s">
        <v>514</v>
      </c>
      <c r="D263" s="11" t="s">
        <v>260</v>
      </c>
      <c r="E263" s="18" t="s">
        <v>764</v>
      </c>
      <c r="F263" s="10">
        <v>34486</v>
      </c>
      <c r="G263" s="10">
        <v>44713</v>
      </c>
      <c r="H263" s="11">
        <v>42</v>
      </c>
      <c r="I263" s="19" t="s">
        <v>259</v>
      </c>
      <c r="J263" s="11" t="s">
        <v>261</v>
      </c>
      <c r="K263" s="11" t="s">
        <v>262</v>
      </c>
      <c r="L263" s="11" t="s">
        <v>2060</v>
      </c>
    </row>
    <row r="264" spans="1:12">
      <c r="A264" s="11" t="s">
        <v>515</v>
      </c>
      <c r="D264" s="11" t="s">
        <v>260</v>
      </c>
      <c r="E264" s="18" t="s">
        <v>765</v>
      </c>
      <c r="F264" s="10">
        <v>34486</v>
      </c>
      <c r="G264" s="10">
        <v>44713</v>
      </c>
      <c r="H264" s="11">
        <v>42</v>
      </c>
      <c r="I264" s="19" t="s">
        <v>259</v>
      </c>
      <c r="J264" s="11" t="s">
        <v>261</v>
      </c>
      <c r="K264" s="11" t="s">
        <v>262</v>
      </c>
      <c r="L264" s="11" t="s">
        <v>2060</v>
      </c>
    </row>
    <row r="265" spans="1:12">
      <c r="A265" s="11" t="s">
        <v>516</v>
      </c>
      <c r="D265" s="11" t="s">
        <v>260</v>
      </c>
      <c r="E265" s="18" t="s">
        <v>766</v>
      </c>
      <c r="F265" s="10">
        <v>34486</v>
      </c>
      <c r="G265" s="10">
        <v>44713</v>
      </c>
      <c r="H265" s="11">
        <v>42</v>
      </c>
      <c r="I265" s="19" t="s">
        <v>259</v>
      </c>
      <c r="J265" s="11" t="s">
        <v>261</v>
      </c>
      <c r="K265" s="11" t="s">
        <v>262</v>
      </c>
      <c r="L265" s="11" t="s">
        <v>2060</v>
      </c>
    </row>
    <row r="266" spans="1:12">
      <c r="A266" s="11" t="s">
        <v>517</v>
      </c>
      <c r="D266" s="11" t="s">
        <v>260</v>
      </c>
      <c r="E266" s="18" t="s">
        <v>767</v>
      </c>
      <c r="F266" s="10">
        <v>34486</v>
      </c>
      <c r="G266" s="10">
        <v>44713</v>
      </c>
      <c r="H266" s="11">
        <v>42</v>
      </c>
      <c r="I266" s="19" t="s">
        <v>259</v>
      </c>
      <c r="J266" s="11" t="s">
        <v>261</v>
      </c>
      <c r="K266" s="11" t="s">
        <v>262</v>
      </c>
      <c r="L266" s="11" t="s">
        <v>2060</v>
      </c>
    </row>
    <row r="267" spans="1:12">
      <c r="A267" s="11" t="s">
        <v>518</v>
      </c>
      <c r="D267" s="11" t="s">
        <v>260</v>
      </c>
      <c r="E267" s="18" t="s">
        <v>768</v>
      </c>
      <c r="F267" s="10">
        <v>34486</v>
      </c>
      <c r="G267" s="10">
        <v>44713</v>
      </c>
      <c r="H267" s="11">
        <v>42</v>
      </c>
      <c r="I267" s="19" t="s">
        <v>259</v>
      </c>
      <c r="J267" s="11" t="s">
        <v>261</v>
      </c>
      <c r="K267" s="11" t="s">
        <v>262</v>
      </c>
      <c r="L267" s="11" t="s">
        <v>2060</v>
      </c>
    </row>
    <row r="268" spans="1:12">
      <c r="A268" s="11" t="s">
        <v>519</v>
      </c>
      <c r="D268" s="11" t="s">
        <v>260</v>
      </c>
      <c r="E268" s="18" t="s">
        <v>769</v>
      </c>
      <c r="F268" s="10">
        <v>34486</v>
      </c>
      <c r="G268" s="10">
        <v>44713</v>
      </c>
      <c r="H268" s="11">
        <v>42</v>
      </c>
      <c r="I268" s="19" t="s">
        <v>259</v>
      </c>
      <c r="J268" s="11" t="s">
        <v>261</v>
      </c>
      <c r="K268" s="11" t="s">
        <v>262</v>
      </c>
      <c r="L268" s="11" t="s">
        <v>2060</v>
      </c>
    </row>
    <row r="269" spans="1:12">
      <c r="A269" s="11" t="s">
        <v>520</v>
      </c>
      <c r="D269" s="11" t="s">
        <v>260</v>
      </c>
      <c r="E269" s="18" t="s">
        <v>770</v>
      </c>
      <c r="F269" s="10">
        <v>34486</v>
      </c>
      <c r="G269" s="10">
        <v>44713</v>
      </c>
      <c r="H269" s="11">
        <v>42</v>
      </c>
      <c r="I269" s="19" t="s">
        <v>259</v>
      </c>
      <c r="J269" s="11" t="s">
        <v>261</v>
      </c>
      <c r="K269" s="11" t="s">
        <v>262</v>
      </c>
      <c r="L269" s="11" t="s">
        <v>2060</v>
      </c>
    </row>
    <row r="270" spans="1:12">
      <c r="A270" s="11" t="s">
        <v>521</v>
      </c>
      <c r="D270" s="11" t="s">
        <v>260</v>
      </c>
      <c r="E270" s="18" t="s">
        <v>771</v>
      </c>
      <c r="F270" s="10">
        <v>34486</v>
      </c>
      <c r="G270" s="10">
        <v>44713</v>
      </c>
      <c r="H270" s="11">
        <v>42</v>
      </c>
      <c r="I270" s="19" t="s">
        <v>259</v>
      </c>
      <c r="J270" s="11" t="s">
        <v>261</v>
      </c>
      <c r="K270" s="11" t="s">
        <v>262</v>
      </c>
      <c r="L270" s="11" t="s">
        <v>2060</v>
      </c>
    </row>
    <row r="271" spans="1:12">
      <c r="A271" s="11" t="s">
        <v>522</v>
      </c>
      <c r="D271" s="11" t="s">
        <v>260</v>
      </c>
      <c r="E271" s="18" t="s">
        <v>772</v>
      </c>
      <c r="F271" s="10">
        <v>34486</v>
      </c>
      <c r="G271" s="10">
        <v>44713</v>
      </c>
      <c r="H271" s="11">
        <v>42</v>
      </c>
      <c r="I271" s="19" t="s">
        <v>259</v>
      </c>
      <c r="J271" s="11" t="s">
        <v>261</v>
      </c>
      <c r="K271" s="11" t="s">
        <v>262</v>
      </c>
      <c r="L271" s="11" t="s">
        <v>2060</v>
      </c>
    </row>
    <row r="272" spans="1:12">
      <c r="A272" s="11" t="s">
        <v>523</v>
      </c>
      <c r="D272" s="11" t="s">
        <v>260</v>
      </c>
      <c r="E272" s="18" t="s">
        <v>773</v>
      </c>
      <c r="F272" s="10">
        <v>34486</v>
      </c>
      <c r="G272" s="10">
        <v>44713</v>
      </c>
      <c r="H272" s="11">
        <v>42</v>
      </c>
      <c r="I272" s="19" t="s">
        <v>259</v>
      </c>
      <c r="J272" s="11" t="s">
        <v>261</v>
      </c>
      <c r="K272" s="11" t="s">
        <v>262</v>
      </c>
      <c r="L272" s="11" t="s">
        <v>2060</v>
      </c>
    </row>
    <row r="273" spans="1:12">
      <c r="A273" s="11" t="s">
        <v>524</v>
      </c>
      <c r="D273" s="11" t="s">
        <v>260</v>
      </c>
      <c r="E273" s="18" t="s">
        <v>774</v>
      </c>
      <c r="F273" s="10">
        <v>38504</v>
      </c>
      <c r="G273" s="10">
        <v>44713</v>
      </c>
      <c r="H273" s="11">
        <v>28</v>
      </c>
      <c r="I273" s="19" t="s">
        <v>259</v>
      </c>
      <c r="J273" s="11" t="s">
        <v>261</v>
      </c>
      <c r="K273" s="11" t="s">
        <v>262</v>
      </c>
      <c r="L273" s="11" t="s">
        <v>2060</v>
      </c>
    </row>
    <row r="274" spans="1:12">
      <c r="A274" s="11" t="s">
        <v>525</v>
      </c>
      <c r="D274" s="11" t="s">
        <v>260</v>
      </c>
      <c r="E274" s="18" t="s">
        <v>775</v>
      </c>
      <c r="F274" s="10">
        <v>38504</v>
      </c>
      <c r="G274" s="10">
        <v>44713</v>
      </c>
      <c r="H274" s="11">
        <v>28</v>
      </c>
      <c r="I274" s="19" t="s">
        <v>259</v>
      </c>
      <c r="J274" s="11" t="s">
        <v>261</v>
      </c>
      <c r="K274" s="11" t="s">
        <v>262</v>
      </c>
      <c r="L274" s="11" t="s">
        <v>2060</v>
      </c>
    </row>
    <row r="275" spans="1:12">
      <c r="A275" s="11" t="s">
        <v>526</v>
      </c>
      <c r="D275" s="11" t="s">
        <v>260</v>
      </c>
      <c r="E275" s="18" t="s">
        <v>776</v>
      </c>
      <c r="F275" s="10">
        <v>38504</v>
      </c>
      <c r="G275" s="10">
        <v>44713</v>
      </c>
      <c r="H275" s="11">
        <v>28</v>
      </c>
      <c r="I275" s="19" t="s">
        <v>259</v>
      </c>
      <c r="J275" s="11" t="s">
        <v>261</v>
      </c>
      <c r="K275" s="11" t="s">
        <v>262</v>
      </c>
      <c r="L275" s="11" t="s">
        <v>2060</v>
      </c>
    </row>
    <row r="276" spans="1:12">
      <c r="A276" s="11" t="s">
        <v>527</v>
      </c>
      <c r="D276" s="11" t="s">
        <v>260</v>
      </c>
      <c r="E276" s="18" t="s">
        <v>777</v>
      </c>
      <c r="F276" s="10">
        <v>38504</v>
      </c>
      <c r="G276" s="10">
        <v>44713</v>
      </c>
      <c r="H276" s="11">
        <v>28</v>
      </c>
      <c r="I276" s="19" t="s">
        <v>259</v>
      </c>
      <c r="J276" s="11" t="s">
        <v>261</v>
      </c>
      <c r="K276" s="11" t="s">
        <v>262</v>
      </c>
      <c r="L276" s="11" t="s">
        <v>2060</v>
      </c>
    </row>
    <row r="277" spans="1:12">
      <c r="A277" s="11" t="s">
        <v>528</v>
      </c>
      <c r="D277" s="11" t="s">
        <v>260</v>
      </c>
      <c r="E277" s="18" t="s">
        <v>778</v>
      </c>
      <c r="F277" s="10">
        <v>38504</v>
      </c>
      <c r="G277" s="10">
        <v>44713</v>
      </c>
      <c r="H277" s="11">
        <v>28</v>
      </c>
      <c r="I277" s="19" t="s">
        <v>259</v>
      </c>
      <c r="J277" s="11" t="s">
        <v>261</v>
      </c>
      <c r="K277" s="11" t="s">
        <v>262</v>
      </c>
      <c r="L277" s="11" t="s">
        <v>2060</v>
      </c>
    </row>
    <row r="278" spans="1:12">
      <c r="A278" s="11" t="s">
        <v>529</v>
      </c>
      <c r="D278" s="11" t="s">
        <v>260</v>
      </c>
      <c r="E278" s="18" t="s">
        <v>779</v>
      </c>
      <c r="F278" s="10">
        <v>38504</v>
      </c>
      <c r="G278" s="10">
        <v>44713</v>
      </c>
      <c r="H278" s="11">
        <v>28</v>
      </c>
      <c r="I278" s="19" t="s">
        <v>259</v>
      </c>
      <c r="J278" s="11" t="s">
        <v>261</v>
      </c>
      <c r="K278" s="11" t="s">
        <v>262</v>
      </c>
      <c r="L278" s="11" t="s">
        <v>2060</v>
      </c>
    </row>
    <row r="279" spans="1:12">
      <c r="A279" s="11" t="s">
        <v>530</v>
      </c>
      <c r="D279" s="11" t="s">
        <v>260</v>
      </c>
      <c r="E279" s="18" t="s">
        <v>780</v>
      </c>
      <c r="F279" s="10">
        <v>30133</v>
      </c>
      <c r="G279" s="10">
        <v>44713</v>
      </c>
      <c r="H279" s="11">
        <v>54</v>
      </c>
      <c r="I279" s="19" t="s">
        <v>259</v>
      </c>
      <c r="J279" s="11" t="s">
        <v>261</v>
      </c>
      <c r="K279" s="11" t="s">
        <v>262</v>
      </c>
      <c r="L279" s="11" t="s">
        <v>2061</v>
      </c>
    </row>
    <row r="280" spans="1:12">
      <c r="A280" s="11" t="s">
        <v>531</v>
      </c>
      <c r="D280" s="11" t="s">
        <v>260</v>
      </c>
      <c r="E280" s="18" t="s">
        <v>781</v>
      </c>
      <c r="F280" s="10">
        <v>30864</v>
      </c>
      <c r="G280" s="10">
        <v>44713</v>
      </c>
      <c r="H280" s="11">
        <v>52</v>
      </c>
      <c r="I280" s="19" t="s">
        <v>259</v>
      </c>
      <c r="J280" s="11" t="s">
        <v>261</v>
      </c>
      <c r="K280" s="11" t="s">
        <v>262</v>
      </c>
      <c r="L280" s="11" t="s">
        <v>2061</v>
      </c>
    </row>
    <row r="281" spans="1:12">
      <c r="A281" s="11" t="s">
        <v>532</v>
      </c>
      <c r="D281" s="11" t="s">
        <v>260</v>
      </c>
      <c r="E281" s="18" t="s">
        <v>782</v>
      </c>
      <c r="F281" s="10">
        <v>30864</v>
      </c>
      <c r="G281" s="10">
        <v>44713</v>
      </c>
      <c r="H281" s="11">
        <v>52</v>
      </c>
      <c r="I281" s="19" t="s">
        <v>259</v>
      </c>
      <c r="J281" s="11" t="s">
        <v>261</v>
      </c>
      <c r="K281" s="11" t="s">
        <v>262</v>
      </c>
      <c r="L281" s="11" t="s">
        <v>2061</v>
      </c>
    </row>
    <row r="282" spans="1:12">
      <c r="A282" s="11" t="s">
        <v>533</v>
      </c>
      <c r="D282" s="11" t="s">
        <v>260</v>
      </c>
      <c r="E282" s="18" t="s">
        <v>783</v>
      </c>
      <c r="F282" s="10">
        <v>30864</v>
      </c>
      <c r="G282" s="10">
        <v>44713</v>
      </c>
      <c r="H282" s="11">
        <v>52</v>
      </c>
      <c r="I282" s="19" t="s">
        <v>259</v>
      </c>
      <c r="J282" s="11" t="s">
        <v>261</v>
      </c>
      <c r="K282" s="11" t="s">
        <v>262</v>
      </c>
      <c r="L282" s="11" t="s">
        <v>2061</v>
      </c>
    </row>
    <row r="283" spans="1:12">
      <c r="A283" s="11" t="s">
        <v>534</v>
      </c>
      <c r="D283" s="11" t="s">
        <v>260</v>
      </c>
      <c r="E283" s="18" t="s">
        <v>784</v>
      </c>
      <c r="F283" s="10">
        <v>30133</v>
      </c>
      <c r="G283" s="10">
        <v>44713</v>
      </c>
      <c r="H283" s="11">
        <v>54</v>
      </c>
      <c r="I283" s="19" t="s">
        <v>259</v>
      </c>
      <c r="J283" s="11" t="s">
        <v>261</v>
      </c>
      <c r="K283" s="11" t="s">
        <v>262</v>
      </c>
      <c r="L283" s="11" t="s">
        <v>2061</v>
      </c>
    </row>
    <row r="284" spans="1:12">
      <c r="A284" s="11" t="s">
        <v>535</v>
      </c>
      <c r="D284" s="11" t="s">
        <v>260</v>
      </c>
      <c r="E284" s="18" t="s">
        <v>785</v>
      </c>
      <c r="F284" s="10">
        <v>30864</v>
      </c>
      <c r="G284" s="10">
        <v>44713</v>
      </c>
      <c r="H284" s="11">
        <v>52</v>
      </c>
      <c r="I284" s="19" t="s">
        <v>259</v>
      </c>
      <c r="J284" s="11" t="s">
        <v>261</v>
      </c>
      <c r="K284" s="11" t="s">
        <v>262</v>
      </c>
      <c r="L284" s="11" t="s">
        <v>2061</v>
      </c>
    </row>
    <row r="285" spans="1:12">
      <c r="A285" s="11" t="s">
        <v>536</v>
      </c>
      <c r="D285" s="11" t="s">
        <v>260</v>
      </c>
      <c r="E285" s="18" t="s">
        <v>786</v>
      </c>
      <c r="F285" s="10">
        <v>30864</v>
      </c>
      <c r="G285" s="10">
        <v>44713</v>
      </c>
      <c r="H285" s="11">
        <v>52</v>
      </c>
      <c r="I285" s="19" t="s">
        <v>259</v>
      </c>
      <c r="J285" s="11" t="s">
        <v>261</v>
      </c>
      <c r="K285" s="11" t="s">
        <v>262</v>
      </c>
      <c r="L285" s="11" t="s">
        <v>2061</v>
      </c>
    </row>
    <row r="286" spans="1:12">
      <c r="A286" s="11" t="s">
        <v>537</v>
      </c>
      <c r="D286" s="11" t="s">
        <v>260</v>
      </c>
      <c r="E286" s="18" t="s">
        <v>787</v>
      </c>
      <c r="F286" s="10">
        <v>30864</v>
      </c>
      <c r="G286" s="10">
        <v>44713</v>
      </c>
      <c r="H286" s="11">
        <v>52</v>
      </c>
      <c r="I286" s="19" t="s">
        <v>259</v>
      </c>
      <c r="J286" s="11" t="s">
        <v>261</v>
      </c>
      <c r="K286" s="11" t="s">
        <v>262</v>
      </c>
      <c r="L286" s="11" t="s">
        <v>2061</v>
      </c>
    </row>
    <row r="287" spans="1:12">
      <c r="A287" s="11" t="s">
        <v>538</v>
      </c>
      <c r="D287" s="11" t="s">
        <v>260</v>
      </c>
      <c r="E287" s="18" t="s">
        <v>788</v>
      </c>
      <c r="F287" s="10">
        <v>30133</v>
      </c>
      <c r="G287" s="10">
        <v>44713</v>
      </c>
      <c r="H287" s="11">
        <v>54</v>
      </c>
      <c r="I287" s="19" t="s">
        <v>259</v>
      </c>
      <c r="J287" s="11" t="s">
        <v>261</v>
      </c>
      <c r="K287" s="11" t="s">
        <v>262</v>
      </c>
      <c r="L287" s="11" t="s">
        <v>2061</v>
      </c>
    </row>
    <row r="288" spans="1:12">
      <c r="A288" s="11" t="s">
        <v>539</v>
      </c>
      <c r="D288" s="11" t="s">
        <v>260</v>
      </c>
      <c r="E288" s="18" t="s">
        <v>789</v>
      </c>
      <c r="F288" s="10">
        <v>30864</v>
      </c>
      <c r="G288" s="10">
        <v>44713</v>
      </c>
      <c r="H288" s="11">
        <v>52</v>
      </c>
      <c r="I288" s="19" t="s">
        <v>259</v>
      </c>
      <c r="J288" s="11" t="s">
        <v>261</v>
      </c>
      <c r="K288" s="11" t="s">
        <v>262</v>
      </c>
      <c r="L288" s="11" t="s">
        <v>2061</v>
      </c>
    </row>
    <row r="289" spans="1:12">
      <c r="A289" s="11" t="s">
        <v>540</v>
      </c>
      <c r="D289" s="11" t="s">
        <v>260</v>
      </c>
      <c r="E289" s="18" t="s">
        <v>790</v>
      </c>
      <c r="F289" s="10">
        <v>30864</v>
      </c>
      <c r="G289" s="10">
        <v>44713</v>
      </c>
      <c r="H289" s="11">
        <v>52</v>
      </c>
      <c r="I289" s="19" t="s">
        <v>259</v>
      </c>
      <c r="J289" s="11" t="s">
        <v>261</v>
      </c>
      <c r="K289" s="11" t="s">
        <v>262</v>
      </c>
      <c r="L289" s="11" t="s">
        <v>2061</v>
      </c>
    </row>
    <row r="290" spans="1:12">
      <c r="A290" s="11" t="s">
        <v>541</v>
      </c>
      <c r="D290" s="11" t="s">
        <v>260</v>
      </c>
      <c r="E290" s="18" t="s">
        <v>791</v>
      </c>
      <c r="F290" s="10">
        <v>30864</v>
      </c>
      <c r="G290" s="10">
        <v>44713</v>
      </c>
      <c r="H290" s="11">
        <v>52</v>
      </c>
      <c r="I290" s="19" t="s">
        <v>259</v>
      </c>
      <c r="J290" s="11" t="s">
        <v>261</v>
      </c>
      <c r="K290" s="11" t="s">
        <v>262</v>
      </c>
      <c r="L290" s="11" t="s">
        <v>2061</v>
      </c>
    </row>
    <row r="291" spans="1:12">
      <c r="A291" s="11" t="s">
        <v>542</v>
      </c>
      <c r="D291" s="11" t="s">
        <v>260</v>
      </c>
      <c r="E291" s="18" t="s">
        <v>792</v>
      </c>
      <c r="F291" s="10">
        <v>30133</v>
      </c>
      <c r="G291" s="10">
        <v>44713</v>
      </c>
      <c r="H291" s="11">
        <v>54</v>
      </c>
      <c r="I291" s="19" t="s">
        <v>259</v>
      </c>
      <c r="J291" s="11" t="s">
        <v>261</v>
      </c>
      <c r="K291" s="11" t="s">
        <v>262</v>
      </c>
      <c r="L291" s="11" t="s">
        <v>2061</v>
      </c>
    </row>
    <row r="292" spans="1:12">
      <c r="A292" s="11" t="s">
        <v>543</v>
      </c>
      <c r="D292" s="11" t="s">
        <v>260</v>
      </c>
      <c r="E292" s="18" t="s">
        <v>793</v>
      </c>
      <c r="F292" s="10">
        <v>30864</v>
      </c>
      <c r="G292" s="10">
        <v>44713</v>
      </c>
      <c r="H292" s="11">
        <v>52</v>
      </c>
      <c r="I292" s="19" t="s">
        <v>259</v>
      </c>
      <c r="J292" s="11" t="s">
        <v>261</v>
      </c>
      <c r="K292" s="11" t="s">
        <v>262</v>
      </c>
      <c r="L292" s="11" t="s">
        <v>2061</v>
      </c>
    </row>
    <row r="293" spans="1:12">
      <c r="A293" s="11" t="s">
        <v>544</v>
      </c>
      <c r="D293" s="11" t="s">
        <v>260</v>
      </c>
      <c r="E293" s="18" t="s">
        <v>794</v>
      </c>
      <c r="F293" s="10">
        <v>30864</v>
      </c>
      <c r="G293" s="10">
        <v>44713</v>
      </c>
      <c r="H293" s="11">
        <v>52</v>
      </c>
      <c r="I293" s="19" t="s">
        <v>259</v>
      </c>
      <c r="J293" s="11" t="s">
        <v>261</v>
      </c>
      <c r="K293" s="11" t="s">
        <v>262</v>
      </c>
      <c r="L293" s="11" t="s">
        <v>2061</v>
      </c>
    </row>
    <row r="294" spans="1:12">
      <c r="A294" s="11" t="s">
        <v>545</v>
      </c>
      <c r="D294" s="11" t="s">
        <v>260</v>
      </c>
      <c r="E294" s="18" t="s">
        <v>795</v>
      </c>
      <c r="F294" s="10">
        <v>30864</v>
      </c>
      <c r="G294" s="10">
        <v>44713</v>
      </c>
      <c r="H294" s="11">
        <v>52</v>
      </c>
      <c r="I294" s="19" t="s">
        <v>259</v>
      </c>
      <c r="J294" s="11" t="s">
        <v>261</v>
      </c>
      <c r="K294" s="11" t="s">
        <v>262</v>
      </c>
      <c r="L294" s="11" t="s">
        <v>2061</v>
      </c>
    </row>
    <row r="295" spans="1:12">
      <c r="A295" s="11" t="s">
        <v>546</v>
      </c>
      <c r="D295" s="11" t="s">
        <v>260</v>
      </c>
      <c r="E295" s="18" t="s">
        <v>796</v>
      </c>
      <c r="F295" s="10">
        <v>30864</v>
      </c>
      <c r="G295" s="10">
        <v>44713</v>
      </c>
      <c r="H295" s="11">
        <v>52</v>
      </c>
      <c r="I295" s="19" t="s">
        <v>259</v>
      </c>
      <c r="J295" s="11" t="s">
        <v>261</v>
      </c>
      <c r="K295" s="11" t="s">
        <v>262</v>
      </c>
      <c r="L295" s="11" t="s">
        <v>2061</v>
      </c>
    </row>
    <row r="296" spans="1:12">
      <c r="A296" s="11" t="s">
        <v>547</v>
      </c>
      <c r="D296" s="11" t="s">
        <v>260</v>
      </c>
      <c r="E296" s="18" t="s">
        <v>797</v>
      </c>
      <c r="F296" s="10">
        <v>30864</v>
      </c>
      <c r="G296" s="10">
        <v>44713</v>
      </c>
      <c r="H296" s="11">
        <v>52</v>
      </c>
      <c r="I296" s="19" t="s">
        <v>259</v>
      </c>
      <c r="J296" s="11" t="s">
        <v>261</v>
      </c>
      <c r="K296" s="11" t="s">
        <v>262</v>
      </c>
      <c r="L296" s="11" t="s">
        <v>2061</v>
      </c>
    </row>
    <row r="297" spans="1:12">
      <c r="A297" s="11" t="s">
        <v>548</v>
      </c>
      <c r="D297" s="11" t="s">
        <v>260</v>
      </c>
      <c r="E297" s="18" t="s">
        <v>798</v>
      </c>
      <c r="F297" s="10">
        <v>30864</v>
      </c>
      <c r="G297" s="10">
        <v>44713</v>
      </c>
      <c r="H297" s="11">
        <v>52</v>
      </c>
      <c r="I297" s="19" t="s">
        <v>259</v>
      </c>
      <c r="J297" s="11" t="s">
        <v>261</v>
      </c>
      <c r="K297" s="11" t="s">
        <v>262</v>
      </c>
      <c r="L297" s="11" t="s">
        <v>2061</v>
      </c>
    </row>
    <row r="298" spans="1:12">
      <c r="A298" s="11" t="s">
        <v>549</v>
      </c>
      <c r="D298" s="11" t="s">
        <v>260</v>
      </c>
      <c r="E298" s="18" t="s">
        <v>799</v>
      </c>
      <c r="F298" s="10">
        <v>34486</v>
      </c>
      <c r="G298" s="10">
        <v>44713</v>
      </c>
      <c r="H298" s="11">
        <v>42</v>
      </c>
      <c r="I298" s="19" t="s">
        <v>259</v>
      </c>
      <c r="J298" s="11" t="s">
        <v>261</v>
      </c>
      <c r="K298" s="11" t="s">
        <v>262</v>
      </c>
      <c r="L298" s="11" t="s">
        <v>2060</v>
      </c>
    </row>
    <row r="299" spans="1:12">
      <c r="A299" s="11" t="s">
        <v>550</v>
      </c>
      <c r="D299" s="11" t="s">
        <v>260</v>
      </c>
      <c r="E299" s="18" t="s">
        <v>800</v>
      </c>
      <c r="F299" s="10">
        <v>34486</v>
      </c>
      <c r="G299" s="10">
        <v>44713</v>
      </c>
      <c r="H299" s="11">
        <v>42</v>
      </c>
      <c r="I299" s="19" t="s">
        <v>259</v>
      </c>
      <c r="J299" s="11" t="s">
        <v>261</v>
      </c>
      <c r="K299" s="11" t="s">
        <v>262</v>
      </c>
      <c r="L299" s="11" t="s">
        <v>2060</v>
      </c>
    </row>
    <row r="300" spans="1:12">
      <c r="A300" s="11" t="s">
        <v>551</v>
      </c>
      <c r="D300" s="11" t="s">
        <v>260</v>
      </c>
      <c r="E300" s="18" t="s">
        <v>801</v>
      </c>
      <c r="F300" s="10">
        <v>34486</v>
      </c>
      <c r="G300" s="10">
        <v>44713</v>
      </c>
      <c r="H300" s="11">
        <v>42</v>
      </c>
      <c r="I300" s="19" t="s">
        <v>259</v>
      </c>
      <c r="J300" s="11" t="s">
        <v>261</v>
      </c>
      <c r="K300" s="11" t="s">
        <v>262</v>
      </c>
      <c r="L300" s="11" t="s">
        <v>2060</v>
      </c>
    </row>
    <row r="301" spans="1:12">
      <c r="A301" s="11" t="s">
        <v>552</v>
      </c>
      <c r="D301" s="11" t="s">
        <v>260</v>
      </c>
      <c r="E301" s="18" t="s">
        <v>802</v>
      </c>
      <c r="F301" s="10">
        <v>34486</v>
      </c>
      <c r="G301" s="10">
        <v>44713</v>
      </c>
      <c r="H301" s="11">
        <v>42</v>
      </c>
      <c r="I301" s="19" t="s">
        <v>259</v>
      </c>
      <c r="J301" s="11" t="s">
        <v>261</v>
      </c>
      <c r="K301" s="11" t="s">
        <v>262</v>
      </c>
      <c r="L301" s="11" t="s">
        <v>2060</v>
      </c>
    </row>
    <row r="302" spans="1:12">
      <c r="A302" s="11" t="s">
        <v>553</v>
      </c>
      <c r="D302" s="11" t="s">
        <v>260</v>
      </c>
      <c r="E302" s="18" t="s">
        <v>803</v>
      </c>
      <c r="F302" s="10">
        <v>34486</v>
      </c>
      <c r="G302" s="10">
        <v>44713</v>
      </c>
      <c r="H302" s="11">
        <v>42</v>
      </c>
      <c r="I302" s="19" t="s">
        <v>259</v>
      </c>
      <c r="J302" s="11" t="s">
        <v>261</v>
      </c>
      <c r="K302" s="11" t="s">
        <v>262</v>
      </c>
      <c r="L302" s="11" t="s">
        <v>2060</v>
      </c>
    </row>
    <row r="303" spans="1:12">
      <c r="A303" s="11" t="s">
        <v>554</v>
      </c>
      <c r="D303" s="11" t="s">
        <v>260</v>
      </c>
      <c r="E303" s="18" t="s">
        <v>804</v>
      </c>
      <c r="F303" s="10">
        <v>34486</v>
      </c>
      <c r="G303" s="10">
        <v>44713</v>
      </c>
      <c r="H303" s="11">
        <v>42</v>
      </c>
      <c r="I303" s="19" t="s">
        <v>259</v>
      </c>
      <c r="J303" s="11" t="s">
        <v>261</v>
      </c>
      <c r="K303" s="11" t="s">
        <v>262</v>
      </c>
      <c r="L303" s="11" t="s">
        <v>2060</v>
      </c>
    </row>
    <row r="304" spans="1:12">
      <c r="A304" s="11" t="s">
        <v>555</v>
      </c>
      <c r="D304" s="11" t="s">
        <v>260</v>
      </c>
      <c r="E304" s="18" t="s">
        <v>805</v>
      </c>
      <c r="F304" s="10">
        <v>34486</v>
      </c>
      <c r="G304" s="10">
        <v>44713</v>
      </c>
      <c r="H304" s="11">
        <v>42</v>
      </c>
      <c r="I304" s="19" t="s">
        <v>259</v>
      </c>
      <c r="J304" s="11" t="s">
        <v>261</v>
      </c>
      <c r="K304" s="11" t="s">
        <v>262</v>
      </c>
      <c r="L304" s="11" t="s">
        <v>2060</v>
      </c>
    </row>
    <row r="305" spans="1:12">
      <c r="A305" s="11" t="s">
        <v>556</v>
      </c>
      <c r="D305" s="11" t="s">
        <v>260</v>
      </c>
      <c r="E305" s="18" t="s">
        <v>806</v>
      </c>
      <c r="F305" s="10">
        <v>34486</v>
      </c>
      <c r="G305" s="10">
        <v>44713</v>
      </c>
      <c r="H305" s="11">
        <v>42</v>
      </c>
      <c r="I305" s="19" t="s">
        <v>259</v>
      </c>
      <c r="J305" s="11" t="s">
        <v>261</v>
      </c>
      <c r="K305" s="11" t="s">
        <v>262</v>
      </c>
      <c r="L305" s="11" t="s">
        <v>2060</v>
      </c>
    </row>
    <row r="306" spans="1:12">
      <c r="A306" s="11" t="s">
        <v>557</v>
      </c>
      <c r="D306" s="11" t="s">
        <v>260</v>
      </c>
      <c r="E306" s="18" t="s">
        <v>807</v>
      </c>
      <c r="F306" s="10">
        <v>34486</v>
      </c>
      <c r="G306" s="10">
        <v>44713</v>
      </c>
      <c r="H306" s="11">
        <v>42</v>
      </c>
      <c r="I306" s="19" t="s">
        <v>259</v>
      </c>
      <c r="J306" s="11" t="s">
        <v>261</v>
      </c>
      <c r="K306" s="11" t="s">
        <v>262</v>
      </c>
      <c r="L306" s="11" t="s">
        <v>2060</v>
      </c>
    </row>
    <row r="307" spans="1:12">
      <c r="A307" s="11" t="s">
        <v>558</v>
      </c>
      <c r="D307" s="11" t="s">
        <v>260</v>
      </c>
      <c r="E307" s="18" t="s">
        <v>808</v>
      </c>
      <c r="F307" s="10">
        <v>34486</v>
      </c>
      <c r="G307" s="10">
        <v>44713</v>
      </c>
      <c r="H307" s="11">
        <v>42</v>
      </c>
      <c r="I307" s="19" t="s">
        <v>259</v>
      </c>
      <c r="J307" s="11" t="s">
        <v>261</v>
      </c>
      <c r="K307" s="11" t="s">
        <v>262</v>
      </c>
      <c r="L307" s="11" t="s">
        <v>2060</v>
      </c>
    </row>
    <row r="308" spans="1:12">
      <c r="A308" s="11" t="s">
        <v>559</v>
      </c>
      <c r="D308" s="11" t="s">
        <v>260</v>
      </c>
      <c r="E308" s="18" t="s">
        <v>809</v>
      </c>
      <c r="F308" s="10">
        <v>34486</v>
      </c>
      <c r="G308" s="10">
        <v>44713</v>
      </c>
      <c r="H308" s="11">
        <v>42</v>
      </c>
      <c r="I308" s="19" t="s">
        <v>259</v>
      </c>
      <c r="J308" s="11" t="s">
        <v>261</v>
      </c>
      <c r="K308" s="11" t="s">
        <v>262</v>
      </c>
      <c r="L308" s="11" t="s">
        <v>2060</v>
      </c>
    </row>
    <row r="309" spans="1:12">
      <c r="A309" s="11" t="s">
        <v>560</v>
      </c>
      <c r="D309" s="11" t="s">
        <v>260</v>
      </c>
      <c r="E309" s="18" t="s">
        <v>810</v>
      </c>
      <c r="F309" s="10">
        <v>34486</v>
      </c>
      <c r="G309" s="10">
        <v>44713</v>
      </c>
      <c r="H309" s="11">
        <v>42</v>
      </c>
      <c r="I309" s="19" t="s">
        <v>259</v>
      </c>
      <c r="J309" s="11" t="s">
        <v>261</v>
      </c>
      <c r="K309" s="11" t="s">
        <v>262</v>
      </c>
      <c r="L309" s="11" t="s">
        <v>2060</v>
      </c>
    </row>
    <row r="310" spans="1:12">
      <c r="A310" s="11" t="s">
        <v>561</v>
      </c>
      <c r="D310" s="11" t="s">
        <v>260</v>
      </c>
      <c r="E310" s="18" t="s">
        <v>811</v>
      </c>
      <c r="F310" s="10">
        <v>38504</v>
      </c>
      <c r="G310" s="10">
        <v>44713</v>
      </c>
      <c r="H310" s="11">
        <v>28</v>
      </c>
      <c r="I310" s="19" t="s">
        <v>259</v>
      </c>
      <c r="J310" s="11" t="s">
        <v>261</v>
      </c>
      <c r="K310" s="11" t="s">
        <v>262</v>
      </c>
      <c r="L310" s="11" t="s">
        <v>2060</v>
      </c>
    </row>
    <row r="311" spans="1:12">
      <c r="A311" s="11" t="s">
        <v>562</v>
      </c>
      <c r="D311" s="11" t="s">
        <v>260</v>
      </c>
      <c r="E311" s="18" t="s">
        <v>812</v>
      </c>
      <c r="F311" s="10">
        <v>38504</v>
      </c>
      <c r="G311" s="10">
        <v>44713</v>
      </c>
      <c r="H311" s="11">
        <v>28</v>
      </c>
      <c r="I311" s="19" t="s">
        <v>259</v>
      </c>
      <c r="J311" s="11" t="s">
        <v>261</v>
      </c>
      <c r="K311" s="11" t="s">
        <v>262</v>
      </c>
      <c r="L311" s="11" t="s">
        <v>2060</v>
      </c>
    </row>
    <row r="312" spans="1:12">
      <c r="A312" s="11" t="s">
        <v>563</v>
      </c>
      <c r="D312" s="11" t="s">
        <v>260</v>
      </c>
      <c r="E312" s="18" t="s">
        <v>813</v>
      </c>
      <c r="F312" s="10">
        <v>38504</v>
      </c>
      <c r="G312" s="10">
        <v>44713</v>
      </c>
      <c r="H312" s="11">
        <v>28</v>
      </c>
      <c r="I312" s="19" t="s">
        <v>259</v>
      </c>
      <c r="J312" s="11" t="s">
        <v>261</v>
      </c>
      <c r="K312" s="11" t="s">
        <v>262</v>
      </c>
      <c r="L312" s="11" t="s">
        <v>2060</v>
      </c>
    </row>
    <row r="313" spans="1:12">
      <c r="A313" s="11" t="s">
        <v>564</v>
      </c>
      <c r="D313" s="11" t="s">
        <v>260</v>
      </c>
      <c r="E313" s="18" t="s">
        <v>814</v>
      </c>
      <c r="F313" s="10">
        <v>38504</v>
      </c>
      <c r="G313" s="10">
        <v>44713</v>
      </c>
      <c r="H313" s="11">
        <v>28</v>
      </c>
      <c r="I313" s="19" t="s">
        <v>259</v>
      </c>
      <c r="J313" s="11" t="s">
        <v>261</v>
      </c>
      <c r="K313" s="11" t="s">
        <v>262</v>
      </c>
      <c r="L313" s="11" t="s">
        <v>2060</v>
      </c>
    </row>
    <row r="314" spans="1:12">
      <c r="A314" s="11" t="s">
        <v>565</v>
      </c>
      <c r="D314" s="11" t="s">
        <v>260</v>
      </c>
      <c r="E314" s="18" t="s">
        <v>815</v>
      </c>
      <c r="F314" s="10">
        <v>38504</v>
      </c>
      <c r="G314" s="10">
        <v>44713</v>
      </c>
      <c r="H314" s="11">
        <v>28</v>
      </c>
      <c r="I314" s="19" t="s">
        <v>259</v>
      </c>
      <c r="J314" s="11" t="s">
        <v>261</v>
      </c>
      <c r="K314" s="11" t="s">
        <v>262</v>
      </c>
      <c r="L314" s="11" t="s">
        <v>2060</v>
      </c>
    </row>
    <row r="315" spans="1:12">
      <c r="A315" s="11" t="s">
        <v>566</v>
      </c>
      <c r="D315" s="11" t="s">
        <v>260</v>
      </c>
      <c r="E315" s="18" t="s">
        <v>816</v>
      </c>
      <c r="F315" s="10">
        <v>34486</v>
      </c>
      <c r="G315" s="10">
        <v>44713</v>
      </c>
      <c r="H315" s="11">
        <v>42</v>
      </c>
      <c r="I315" s="19" t="s">
        <v>259</v>
      </c>
      <c r="J315" s="11" t="s">
        <v>261</v>
      </c>
      <c r="K315" s="11" t="s">
        <v>262</v>
      </c>
      <c r="L315" s="11" t="s">
        <v>2060</v>
      </c>
    </row>
    <row r="316" spans="1:12">
      <c r="A316" s="11" t="s">
        <v>567</v>
      </c>
      <c r="D316" s="11" t="s">
        <v>260</v>
      </c>
      <c r="E316" s="18" t="s">
        <v>817</v>
      </c>
      <c r="F316" s="10">
        <v>34486</v>
      </c>
      <c r="G316" s="10">
        <v>44713</v>
      </c>
      <c r="H316" s="11">
        <v>42</v>
      </c>
      <c r="I316" s="19" t="s">
        <v>259</v>
      </c>
      <c r="J316" s="11" t="s">
        <v>261</v>
      </c>
      <c r="K316" s="11" t="s">
        <v>262</v>
      </c>
      <c r="L316" s="11" t="s">
        <v>2060</v>
      </c>
    </row>
    <row r="317" spans="1:12">
      <c r="A317" s="11" t="s">
        <v>568</v>
      </c>
      <c r="D317" s="11" t="s">
        <v>260</v>
      </c>
      <c r="E317" s="18" t="s">
        <v>818</v>
      </c>
      <c r="F317" s="10">
        <v>34486</v>
      </c>
      <c r="G317" s="10">
        <v>44713</v>
      </c>
      <c r="H317" s="11">
        <v>42</v>
      </c>
      <c r="I317" s="19" t="s">
        <v>259</v>
      </c>
      <c r="J317" s="11" t="s">
        <v>261</v>
      </c>
      <c r="K317" s="11" t="s">
        <v>262</v>
      </c>
      <c r="L317" s="11" t="s">
        <v>2060</v>
      </c>
    </row>
    <row r="318" spans="1:12">
      <c r="A318" s="11" t="s">
        <v>569</v>
      </c>
      <c r="D318" s="11" t="s">
        <v>260</v>
      </c>
      <c r="E318" s="18" t="s">
        <v>819</v>
      </c>
      <c r="F318" s="10">
        <v>34486</v>
      </c>
      <c r="G318" s="10">
        <v>44713</v>
      </c>
      <c r="H318" s="11">
        <v>42</v>
      </c>
      <c r="I318" s="19" t="s">
        <v>259</v>
      </c>
      <c r="J318" s="11" t="s">
        <v>261</v>
      </c>
      <c r="K318" s="11" t="s">
        <v>262</v>
      </c>
      <c r="L318" s="11" t="s">
        <v>2060</v>
      </c>
    </row>
    <row r="319" spans="1:12">
      <c r="A319" s="11" t="s">
        <v>570</v>
      </c>
      <c r="D319" s="11" t="s">
        <v>260</v>
      </c>
      <c r="E319" s="18" t="s">
        <v>820</v>
      </c>
      <c r="F319" s="10">
        <v>34486</v>
      </c>
      <c r="G319" s="10">
        <v>44713</v>
      </c>
      <c r="H319" s="11">
        <v>42</v>
      </c>
      <c r="I319" s="19" t="s">
        <v>259</v>
      </c>
      <c r="J319" s="11" t="s">
        <v>261</v>
      </c>
      <c r="K319" s="11" t="s">
        <v>262</v>
      </c>
      <c r="L319" s="11" t="s">
        <v>2060</v>
      </c>
    </row>
    <row r="320" spans="1:12">
      <c r="A320" s="11" t="s">
        <v>571</v>
      </c>
      <c r="D320" s="11" t="s">
        <v>260</v>
      </c>
      <c r="E320" s="18" t="s">
        <v>821</v>
      </c>
      <c r="F320" s="10">
        <v>34486</v>
      </c>
      <c r="G320" s="10">
        <v>44713</v>
      </c>
      <c r="H320" s="11">
        <v>42</v>
      </c>
      <c r="I320" s="19" t="s">
        <v>259</v>
      </c>
      <c r="J320" s="11" t="s">
        <v>261</v>
      </c>
      <c r="K320" s="11" t="s">
        <v>262</v>
      </c>
      <c r="L320" s="11" t="s">
        <v>2060</v>
      </c>
    </row>
    <row r="321" spans="1:12">
      <c r="A321" s="11" t="s">
        <v>572</v>
      </c>
      <c r="D321" s="11" t="s">
        <v>260</v>
      </c>
      <c r="E321" s="18" t="s">
        <v>822</v>
      </c>
      <c r="F321" s="10">
        <v>34486</v>
      </c>
      <c r="G321" s="10">
        <v>44713</v>
      </c>
      <c r="H321" s="11">
        <v>42</v>
      </c>
      <c r="I321" s="19" t="s">
        <v>259</v>
      </c>
      <c r="J321" s="11" t="s">
        <v>261</v>
      </c>
      <c r="K321" s="11" t="s">
        <v>262</v>
      </c>
      <c r="L321" s="11" t="s">
        <v>2060</v>
      </c>
    </row>
    <row r="322" spans="1:12">
      <c r="A322" s="11" t="s">
        <v>573</v>
      </c>
      <c r="D322" s="11" t="s">
        <v>260</v>
      </c>
      <c r="E322" s="18" t="s">
        <v>823</v>
      </c>
      <c r="F322" s="10">
        <v>34486</v>
      </c>
      <c r="G322" s="10">
        <v>44713</v>
      </c>
      <c r="H322" s="11">
        <v>42</v>
      </c>
      <c r="I322" s="19" t="s">
        <v>259</v>
      </c>
      <c r="J322" s="11" t="s">
        <v>261</v>
      </c>
      <c r="K322" s="11" t="s">
        <v>262</v>
      </c>
      <c r="L322" s="11" t="s">
        <v>2060</v>
      </c>
    </row>
    <row r="323" spans="1:12">
      <c r="A323" s="11" t="s">
        <v>574</v>
      </c>
      <c r="D323" s="11" t="s">
        <v>260</v>
      </c>
      <c r="E323" s="18" t="s">
        <v>824</v>
      </c>
      <c r="F323" s="10">
        <v>34486</v>
      </c>
      <c r="G323" s="10">
        <v>44713</v>
      </c>
      <c r="H323" s="11">
        <v>42</v>
      </c>
      <c r="I323" s="19" t="s">
        <v>259</v>
      </c>
      <c r="J323" s="11" t="s">
        <v>261</v>
      </c>
      <c r="K323" s="11" t="s">
        <v>262</v>
      </c>
      <c r="L323" s="11" t="s">
        <v>2060</v>
      </c>
    </row>
    <row r="324" spans="1:12">
      <c r="A324" s="11" t="s">
        <v>575</v>
      </c>
      <c r="D324" s="11" t="s">
        <v>260</v>
      </c>
      <c r="E324" s="18" t="s">
        <v>825</v>
      </c>
      <c r="F324" s="10">
        <v>34486</v>
      </c>
      <c r="G324" s="10">
        <v>44713</v>
      </c>
      <c r="H324" s="11">
        <v>42</v>
      </c>
      <c r="I324" s="19" t="s">
        <v>259</v>
      </c>
      <c r="J324" s="11" t="s">
        <v>261</v>
      </c>
      <c r="K324" s="11" t="s">
        <v>262</v>
      </c>
      <c r="L324" s="11" t="s">
        <v>2060</v>
      </c>
    </row>
    <row r="325" spans="1:12">
      <c r="A325" s="11" t="s">
        <v>576</v>
      </c>
      <c r="D325" s="11" t="s">
        <v>260</v>
      </c>
      <c r="E325" s="18" t="s">
        <v>826</v>
      </c>
      <c r="F325" s="10">
        <v>34486</v>
      </c>
      <c r="G325" s="10">
        <v>44713</v>
      </c>
      <c r="H325" s="11">
        <v>42</v>
      </c>
      <c r="I325" s="19" t="s">
        <v>259</v>
      </c>
      <c r="J325" s="11" t="s">
        <v>261</v>
      </c>
      <c r="K325" s="11" t="s">
        <v>262</v>
      </c>
      <c r="L325" s="11" t="s">
        <v>2060</v>
      </c>
    </row>
    <row r="326" spans="1:12">
      <c r="A326" s="11" t="s">
        <v>577</v>
      </c>
      <c r="D326" s="11" t="s">
        <v>260</v>
      </c>
      <c r="E326" s="18" t="s">
        <v>827</v>
      </c>
      <c r="F326" s="10">
        <v>34486</v>
      </c>
      <c r="G326" s="10">
        <v>44713</v>
      </c>
      <c r="H326" s="11">
        <v>42</v>
      </c>
      <c r="I326" s="19" t="s">
        <v>259</v>
      </c>
      <c r="J326" s="11" t="s">
        <v>261</v>
      </c>
      <c r="K326" s="11" t="s">
        <v>262</v>
      </c>
      <c r="L326" s="11" t="s">
        <v>2060</v>
      </c>
    </row>
    <row r="327" spans="1:12">
      <c r="A327" s="11" t="s">
        <v>578</v>
      </c>
      <c r="D327" s="11" t="s">
        <v>260</v>
      </c>
      <c r="E327" s="18" t="s">
        <v>828</v>
      </c>
      <c r="F327" s="10">
        <v>34486</v>
      </c>
      <c r="G327" s="10">
        <v>44713</v>
      </c>
      <c r="H327" s="11">
        <v>42</v>
      </c>
      <c r="I327" s="19" t="s">
        <v>259</v>
      </c>
      <c r="J327" s="11" t="s">
        <v>261</v>
      </c>
      <c r="K327" s="11" t="s">
        <v>262</v>
      </c>
      <c r="L327" s="11" t="s">
        <v>2060</v>
      </c>
    </row>
    <row r="328" spans="1:12">
      <c r="A328" s="11" t="s">
        <v>579</v>
      </c>
      <c r="D328" s="11" t="s">
        <v>260</v>
      </c>
      <c r="E328" s="18" t="s">
        <v>829</v>
      </c>
      <c r="F328" s="10">
        <v>34486</v>
      </c>
      <c r="G328" s="10">
        <v>44713</v>
      </c>
      <c r="H328" s="11">
        <v>42</v>
      </c>
      <c r="I328" s="19" t="s">
        <v>259</v>
      </c>
      <c r="J328" s="11" t="s">
        <v>261</v>
      </c>
      <c r="K328" s="11" t="s">
        <v>262</v>
      </c>
      <c r="L328" s="11" t="s">
        <v>2060</v>
      </c>
    </row>
    <row r="329" spans="1:12">
      <c r="A329" s="11" t="s">
        <v>580</v>
      </c>
      <c r="D329" s="11" t="s">
        <v>260</v>
      </c>
      <c r="E329" s="18" t="s">
        <v>830</v>
      </c>
      <c r="F329" s="10">
        <v>34486</v>
      </c>
      <c r="G329" s="10">
        <v>44713</v>
      </c>
      <c r="H329" s="11">
        <v>42</v>
      </c>
      <c r="I329" s="19" t="s">
        <v>259</v>
      </c>
      <c r="J329" s="11" t="s">
        <v>261</v>
      </c>
      <c r="K329" s="11" t="s">
        <v>262</v>
      </c>
      <c r="L329" s="11" t="s">
        <v>2060</v>
      </c>
    </row>
    <row r="330" spans="1:12">
      <c r="A330" s="11" t="s">
        <v>581</v>
      </c>
      <c r="D330" s="11" t="s">
        <v>260</v>
      </c>
      <c r="E330" s="18" t="s">
        <v>831</v>
      </c>
      <c r="F330" s="10">
        <v>34486</v>
      </c>
      <c r="G330" s="10">
        <v>44713</v>
      </c>
      <c r="H330" s="11">
        <v>42</v>
      </c>
      <c r="I330" s="19" t="s">
        <v>259</v>
      </c>
      <c r="J330" s="11" t="s">
        <v>261</v>
      </c>
      <c r="K330" s="11" t="s">
        <v>262</v>
      </c>
      <c r="L330" s="11" t="s">
        <v>2060</v>
      </c>
    </row>
    <row r="331" spans="1:12">
      <c r="A331" s="11" t="s">
        <v>582</v>
      </c>
      <c r="D331" s="11" t="s">
        <v>260</v>
      </c>
      <c r="E331" s="18" t="s">
        <v>832</v>
      </c>
      <c r="F331" s="10">
        <v>34486</v>
      </c>
      <c r="G331" s="10">
        <v>44713</v>
      </c>
      <c r="H331" s="11">
        <v>42</v>
      </c>
      <c r="I331" s="19" t="s">
        <v>259</v>
      </c>
      <c r="J331" s="11" t="s">
        <v>261</v>
      </c>
      <c r="K331" s="11" t="s">
        <v>262</v>
      </c>
      <c r="L331" s="11" t="s">
        <v>2060</v>
      </c>
    </row>
    <row r="332" spans="1:12">
      <c r="A332" s="11" t="s">
        <v>583</v>
      </c>
      <c r="D332" s="11" t="s">
        <v>260</v>
      </c>
      <c r="E332" s="18" t="s">
        <v>833</v>
      </c>
      <c r="F332" s="10">
        <v>34486</v>
      </c>
      <c r="G332" s="10">
        <v>44713</v>
      </c>
      <c r="H332" s="11">
        <v>42</v>
      </c>
      <c r="I332" s="19" t="s">
        <v>259</v>
      </c>
      <c r="J332" s="11" t="s">
        <v>261</v>
      </c>
      <c r="K332" s="11" t="s">
        <v>262</v>
      </c>
      <c r="L332" s="11" t="s">
        <v>2060</v>
      </c>
    </row>
    <row r="333" spans="1:12">
      <c r="A333" s="11" t="s">
        <v>584</v>
      </c>
      <c r="D333" s="11" t="s">
        <v>260</v>
      </c>
      <c r="E333" s="18" t="s">
        <v>834</v>
      </c>
      <c r="F333" s="10">
        <v>34486</v>
      </c>
      <c r="G333" s="10">
        <v>44713</v>
      </c>
      <c r="H333" s="11">
        <v>42</v>
      </c>
      <c r="I333" s="19" t="s">
        <v>259</v>
      </c>
      <c r="J333" s="11" t="s">
        <v>261</v>
      </c>
      <c r="K333" s="11" t="s">
        <v>262</v>
      </c>
      <c r="L333" s="11" t="s">
        <v>2060</v>
      </c>
    </row>
    <row r="334" spans="1:12">
      <c r="A334" s="11" t="s">
        <v>585</v>
      </c>
      <c r="D334" s="11" t="s">
        <v>260</v>
      </c>
      <c r="E334" s="18" t="s">
        <v>835</v>
      </c>
      <c r="F334" s="10">
        <v>34486</v>
      </c>
      <c r="G334" s="10">
        <v>44713</v>
      </c>
      <c r="H334" s="11">
        <v>42</v>
      </c>
      <c r="I334" s="19" t="s">
        <v>259</v>
      </c>
      <c r="J334" s="11" t="s">
        <v>261</v>
      </c>
      <c r="K334" s="11" t="s">
        <v>262</v>
      </c>
      <c r="L334" s="11" t="s">
        <v>2060</v>
      </c>
    </row>
    <row r="335" spans="1:12">
      <c r="A335" s="11" t="s">
        <v>586</v>
      </c>
      <c r="D335" s="11" t="s">
        <v>260</v>
      </c>
      <c r="E335" s="18" t="s">
        <v>836</v>
      </c>
      <c r="F335" s="10">
        <v>34486</v>
      </c>
      <c r="G335" s="10">
        <v>44713</v>
      </c>
      <c r="H335" s="11">
        <v>42</v>
      </c>
      <c r="I335" s="19" t="s">
        <v>259</v>
      </c>
      <c r="J335" s="11" t="s">
        <v>261</v>
      </c>
      <c r="K335" s="11" t="s">
        <v>262</v>
      </c>
      <c r="L335" s="11" t="s">
        <v>2060</v>
      </c>
    </row>
    <row r="336" spans="1:12">
      <c r="A336" s="11" t="s">
        <v>587</v>
      </c>
      <c r="D336" s="11" t="s">
        <v>260</v>
      </c>
      <c r="E336" s="18" t="s">
        <v>837</v>
      </c>
      <c r="F336" s="10">
        <v>34486</v>
      </c>
      <c r="G336" s="10">
        <v>44713</v>
      </c>
      <c r="H336" s="11">
        <v>42</v>
      </c>
      <c r="I336" s="19" t="s">
        <v>259</v>
      </c>
      <c r="J336" s="11" t="s">
        <v>261</v>
      </c>
      <c r="K336" s="11" t="s">
        <v>262</v>
      </c>
      <c r="L336" s="11" t="s">
        <v>2060</v>
      </c>
    </row>
    <row r="337" spans="1:12">
      <c r="A337" s="11" t="s">
        <v>588</v>
      </c>
      <c r="D337" s="11" t="s">
        <v>260</v>
      </c>
      <c r="E337" s="18" t="s">
        <v>838</v>
      </c>
      <c r="F337" s="10">
        <v>34486</v>
      </c>
      <c r="G337" s="10">
        <v>44713</v>
      </c>
      <c r="H337" s="11">
        <v>42</v>
      </c>
      <c r="I337" s="19" t="s">
        <v>259</v>
      </c>
      <c r="J337" s="11" t="s">
        <v>261</v>
      </c>
      <c r="K337" s="11" t="s">
        <v>262</v>
      </c>
      <c r="L337" s="11" t="s">
        <v>2060</v>
      </c>
    </row>
    <row r="338" spans="1:12">
      <c r="A338" s="11" t="s">
        <v>589</v>
      </c>
      <c r="D338" s="11" t="s">
        <v>260</v>
      </c>
      <c r="E338" s="18" t="s">
        <v>839</v>
      </c>
      <c r="F338" s="10">
        <v>34486</v>
      </c>
      <c r="G338" s="10">
        <v>44713</v>
      </c>
      <c r="H338" s="11">
        <v>42</v>
      </c>
      <c r="I338" s="19" t="s">
        <v>259</v>
      </c>
      <c r="J338" s="11" t="s">
        <v>261</v>
      </c>
      <c r="K338" s="11" t="s">
        <v>262</v>
      </c>
      <c r="L338" s="11" t="s">
        <v>2060</v>
      </c>
    </row>
    <row r="339" spans="1:12">
      <c r="A339" s="11" t="s">
        <v>590</v>
      </c>
      <c r="D339" s="11" t="s">
        <v>260</v>
      </c>
      <c r="E339" s="18" t="s">
        <v>840</v>
      </c>
      <c r="F339" s="10">
        <v>34486</v>
      </c>
      <c r="G339" s="10">
        <v>44713</v>
      </c>
      <c r="H339" s="11">
        <v>42</v>
      </c>
      <c r="I339" s="19" t="s">
        <v>259</v>
      </c>
      <c r="J339" s="11" t="s">
        <v>261</v>
      </c>
      <c r="K339" s="11" t="s">
        <v>262</v>
      </c>
      <c r="L339" s="11" t="s">
        <v>2060</v>
      </c>
    </row>
    <row r="340" spans="1:12">
      <c r="A340" s="11" t="s">
        <v>591</v>
      </c>
      <c r="D340" s="11" t="s">
        <v>260</v>
      </c>
      <c r="E340" s="18" t="s">
        <v>841</v>
      </c>
      <c r="F340" s="10">
        <v>34486</v>
      </c>
      <c r="G340" s="10">
        <v>44713</v>
      </c>
      <c r="H340" s="11">
        <v>42</v>
      </c>
      <c r="I340" s="19" t="s">
        <v>259</v>
      </c>
      <c r="J340" s="11" t="s">
        <v>261</v>
      </c>
      <c r="K340" s="11" t="s">
        <v>262</v>
      </c>
      <c r="L340" s="11" t="s">
        <v>2060</v>
      </c>
    </row>
    <row r="341" spans="1:12">
      <c r="A341" s="11" t="s">
        <v>592</v>
      </c>
      <c r="D341" s="11" t="s">
        <v>260</v>
      </c>
      <c r="E341" s="18" t="s">
        <v>842</v>
      </c>
      <c r="F341" s="10">
        <v>34486</v>
      </c>
      <c r="G341" s="10">
        <v>44713</v>
      </c>
      <c r="H341" s="11">
        <v>42</v>
      </c>
      <c r="I341" s="19" t="s">
        <v>259</v>
      </c>
      <c r="J341" s="11" t="s">
        <v>261</v>
      </c>
      <c r="K341" s="11" t="s">
        <v>262</v>
      </c>
      <c r="L341" s="11" t="s">
        <v>2060</v>
      </c>
    </row>
    <row r="342" spans="1:12">
      <c r="A342" s="11" t="s">
        <v>593</v>
      </c>
      <c r="D342" s="11" t="s">
        <v>260</v>
      </c>
      <c r="E342" s="18" t="s">
        <v>843</v>
      </c>
      <c r="F342" s="10">
        <v>34486</v>
      </c>
      <c r="G342" s="10">
        <v>44713</v>
      </c>
      <c r="H342" s="11">
        <v>42</v>
      </c>
      <c r="I342" s="19" t="s">
        <v>259</v>
      </c>
      <c r="J342" s="11" t="s">
        <v>261</v>
      </c>
      <c r="K342" s="11" t="s">
        <v>262</v>
      </c>
      <c r="L342" s="11" t="s">
        <v>2060</v>
      </c>
    </row>
    <row r="343" spans="1:12">
      <c r="A343" s="11" t="s">
        <v>594</v>
      </c>
      <c r="D343" s="11" t="s">
        <v>260</v>
      </c>
      <c r="E343" s="18" t="s">
        <v>844</v>
      </c>
      <c r="F343" s="10">
        <v>34486</v>
      </c>
      <c r="G343" s="10">
        <v>44713</v>
      </c>
      <c r="H343" s="11">
        <v>42</v>
      </c>
      <c r="I343" s="19" t="s">
        <v>259</v>
      </c>
      <c r="J343" s="11" t="s">
        <v>261</v>
      </c>
      <c r="K343" s="11" t="s">
        <v>262</v>
      </c>
      <c r="L343" s="11" t="s">
        <v>2060</v>
      </c>
    </row>
    <row r="344" spans="1:12">
      <c r="A344" s="11" t="s">
        <v>595</v>
      </c>
      <c r="D344" s="11" t="s">
        <v>260</v>
      </c>
      <c r="E344" s="18" t="s">
        <v>845</v>
      </c>
      <c r="F344" s="10">
        <v>34486</v>
      </c>
      <c r="G344" s="10">
        <v>44713</v>
      </c>
      <c r="H344" s="11">
        <v>42</v>
      </c>
      <c r="I344" s="19" t="s">
        <v>259</v>
      </c>
      <c r="J344" s="11" t="s">
        <v>261</v>
      </c>
      <c r="K344" s="11" t="s">
        <v>262</v>
      </c>
      <c r="L344" s="11" t="s">
        <v>2060</v>
      </c>
    </row>
    <row r="345" spans="1:12">
      <c r="A345" s="11" t="s">
        <v>596</v>
      </c>
      <c r="D345" s="11" t="s">
        <v>260</v>
      </c>
      <c r="E345" s="18" t="s">
        <v>846</v>
      </c>
      <c r="F345" s="10">
        <v>34486</v>
      </c>
      <c r="G345" s="10">
        <v>44713</v>
      </c>
      <c r="H345" s="11">
        <v>42</v>
      </c>
      <c r="I345" s="19" t="s">
        <v>259</v>
      </c>
      <c r="J345" s="11" t="s">
        <v>261</v>
      </c>
      <c r="K345" s="11" t="s">
        <v>262</v>
      </c>
      <c r="L345" s="11" t="s">
        <v>2060</v>
      </c>
    </row>
    <row r="346" spans="1:12">
      <c r="A346" s="11" t="s">
        <v>597</v>
      </c>
      <c r="D346" s="11" t="s">
        <v>260</v>
      </c>
      <c r="E346" s="18" t="s">
        <v>847</v>
      </c>
      <c r="F346" s="10">
        <v>38504</v>
      </c>
      <c r="G346" s="10">
        <v>44713</v>
      </c>
      <c r="H346" s="11">
        <v>28</v>
      </c>
      <c r="I346" s="19" t="s">
        <v>259</v>
      </c>
      <c r="J346" s="11" t="s">
        <v>261</v>
      </c>
      <c r="K346" s="11" t="s">
        <v>262</v>
      </c>
      <c r="L346" s="11" t="s">
        <v>2060</v>
      </c>
    </row>
    <row r="347" spans="1:12">
      <c r="A347" s="11" t="s">
        <v>598</v>
      </c>
      <c r="D347" s="11" t="s">
        <v>260</v>
      </c>
      <c r="E347" s="18" t="s">
        <v>848</v>
      </c>
      <c r="F347" s="10">
        <v>38504</v>
      </c>
      <c r="G347" s="10">
        <v>44713</v>
      </c>
      <c r="H347" s="11">
        <v>28</v>
      </c>
      <c r="I347" s="19" t="s">
        <v>259</v>
      </c>
      <c r="J347" s="11" t="s">
        <v>261</v>
      </c>
      <c r="K347" s="11" t="s">
        <v>262</v>
      </c>
      <c r="L347" s="11" t="s">
        <v>2060</v>
      </c>
    </row>
    <row r="348" spans="1:12">
      <c r="A348" s="11" t="s">
        <v>599</v>
      </c>
      <c r="D348" s="11" t="s">
        <v>260</v>
      </c>
      <c r="E348" s="18" t="s">
        <v>849</v>
      </c>
      <c r="F348" s="10">
        <v>38504</v>
      </c>
      <c r="G348" s="10">
        <v>44713</v>
      </c>
      <c r="H348" s="11">
        <v>28</v>
      </c>
      <c r="I348" s="19" t="s">
        <v>259</v>
      </c>
      <c r="J348" s="11" t="s">
        <v>261</v>
      </c>
      <c r="K348" s="11" t="s">
        <v>262</v>
      </c>
      <c r="L348" s="11" t="s">
        <v>2060</v>
      </c>
    </row>
    <row r="349" spans="1:12">
      <c r="A349" s="11" t="s">
        <v>600</v>
      </c>
      <c r="D349" s="11" t="s">
        <v>260</v>
      </c>
      <c r="E349" s="18" t="s">
        <v>850</v>
      </c>
      <c r="F349" s="10">
        <v>38504</v>
      </c>
      <c r="G349" s="10">
        <v>44713</v>
      </c>
      <c r="H349" s="11">
        <v>28</v>
      </c>
      <c r="I349" s="19" t="s">
        <v>259</v>
      </c>
      <c r="J349" s="11" t="s">
        <v>261</v>
      </c>
      <c r="K349" s="11" t="s">
        <v>262</v>
      </c>
      <c r="L349" s="11" t="s">
        <v>2060</v>
      </c>
    </row>
    <row r="350" spans="1:12">
      <c r="A350" s="11" t="s">
        <v>601</v>
      </c>
      <c r="D350" s="11" t="s">
        <v>260</v>
      </c>
      <c r="E350" s="18" t="s">
        <v>851</v>
      </c>
      <c r="F350" s="10">
        <v>38504</v>
      </c>
      <c r="G350" s="10">
        <v>44713</v>
      </c>
      <c r="H350" s="11">
        <v>28</v>
      </c>
      <c r="I350" s="19" t="s">
        <v>259</v>
      </c>
      <c r="J350" s="11" t="s">
        <v>261</v>
      </c>
      <c r="K350" s="11" t="s">
        <v>262</v>
      </c>
      <c r="L350" s="11" t="s">
        <v>2060</v>
      </c>
    </row>
    <row r="351" spans="1:12">
      <c r="A351" s="11" t="s">
        <v>602</v>
      </c>
      <c r="D351" s="11" t="s">
        <v>260</v>
      </c>
      <c r="E351" s="18" t="s">
        <v>852</v>
      </c>
      <c r="F351" s="10">
        <v>30133</v>
      </c>
      <c r="G351" s="10">
        <v>44713</v>
      </c>
      <c r="H351" s="11">
        <v>54</v>
      </c>
      <c r="I351" s="19" t="s">
        <v>259</v>
      </c>
      <c r="J351" s="11" t="s">
        <v>261</v>
      </c>
      <c r="K351" s="11" t="s">
        <v>262</v>
      </c>
      <c r="L351" s="11" t="s">
        <v>2061</v>
      </c>
    </row>
    <row r="352" spans="1:12">
      <c r="A352" s="11" t="s">
        <v>603</v>
      </c>
      <c r="D352" s="11" t="s">
        <v>260</v>
      </c>
      <c r="E352" s="18" t="s">
        <v>853</v>
      </c>
      <c r="F352" s="10">
        <v>30864</v>
      </c>
      <c r="G352" s="10">
        <v>44713</v>
      </c>
      <c r="H352" s="11">
        <v>52</v>
      </c>
      <c r="I352" s="19" t="s">
        <v>259</v>
      </c>
      <c r="J352" s="11" t="s">
        <v>261</v>
      </c>
      <c r="K352" s="11" t="s">
        <v>262</v>
      </c>
      <c r="L352" s="11" t="s">
        <v>2061</v>
      </c>
    </row>
    <row r="353" spans="1:12">
      <c r="A353" s="11" t="s">
        <v>604</v>
      </c>
      <c r="D353" s="11" t="s">
        <v>260</v>
      </c>
      <c r="E353" s="18" t="s">
        <v>854</v>
      </c>
      <c r="F353" s="10">
        <v>30864</v>
      </c>
      <c r="G353" s="10">
        <v>44713</v>
      </c>
      <c r="H353" s="11">
        <v>52</v>
      </c>
      <c r="I353" s="19" t="s">
        <v>259</v>
      </c>
      <c r="J353" s="11" t="s">
        <v>261</v>
      </c>
      <c r="K353" s="11" t="s">
        <v>262</v>
      </c>
      <c r="L353" s="11" t="s">
        <v>2061</v>
      </c>
    </row>
    <row r="354" spans="1:12">
      <c r="A354" s="11" t="s">
        <v>605</v>
      </c>
      <c r="D354" s="11" t="s">
        <v>260</v>
      </c>
      <c r="E354" s="18" t="s">
        <v>855</v>
      </c>
      <c r="F354" s="10">
        <v>30864</v>
      </c>
      <c r="G354" s="10">
        <v>44713</v>
      </c>
      <c r="H354" s="11">
        <v>52</v>
      </c>
      <c r="I354" s="19" t="s">
        <v>259</v>
      </c>
      <c r="J354" s="11" t="s">
        <v>261</v>
      </c>
      <c r="K354" s="11" t="s">
        <v>262</v>
      </c>
      <c r="L354" s="11" t="s">
        <v>2061</v>
      </c>
    </row>
    <row r="355" spans="1:12">
      <c r="A355" s="11" t="s">
        <v>606</v>
      </c>
      <c r="D355" s="11" t="s">
        <v>260</v>
      </c>
      <c r="E355" s="18" t="s">
        <v>856</v>
      </c>
      <c r="F355" s="10">
        <v>30133</v>
      </c>
      <c r="G355" s="10">
        <v>44713</v>
      </c>
      <c r="H355" s="11">
        <v>54</v>
      </c>
      <c r="I355" s="19" t="s">
        <v>259</v>
      </c>
      <c r="J355" s="11" t="s">
        <v>261</v>
      </c>
      <c r="K355" s="11" t="s">
        <v>262</v>
      </c>
      <c r="L355" s="11" t="s">
        <v>2061</v>
      </c>
    </row>
    <row r="356" spans="1:12">
      <c r="A356" s="11" t="s">
        <v>607</v>
      </c>
      <c r="D356" s="11" t="s">
        <v>260</v>
      </c>
      <c r="E356" s="18" t="s">
        <v>857</v>
      </c>
      <c r="F356" s="10">
        <v>30864</v>
      </c>
      <c r="G356" s="10">
        <v>44713</v>
      </c>
      <c r="H356" s="11">
        <v>52</v>
      </c>
      <c r="I356" s="19" t="s">
        <v>259</v>
      </c>
      <c r="J356" s="11" t="s">
        <v>261</v>
      </c>
      <c r="K356" s="11" t="s">
        <v>262</v>
      </c>
      <c r="L356" s="11" t="s">
        <v>2061</v>
      </c>
    </row>
    <row r="357" spans="1:12">
      <c r="A357" s="11" t="s">
        <v>608</v>
      </c>
      <c r="D357" s="11" t="s">
        <v>260</v>
      </c>
      <c r="E357" s="18" t="s">
        <v>858</v>
      </c>
      <c r="F357" s="10">
        <v>30864</v>
      </c>
      <c r="G357" s="10">
        <v>44713</v>
      </c>
      <c r="H357" s="11">
        <v>52</v>
      </c>
      <c r="I357" s="19" t="s">
        <v>259</v>
      </c>
      <c r="J357" s="11" t="s">
        <v>261</v>
      </c>
      <c r="K357" s="11" t="s">
        <v>262</v>
      </c>
      <c r="L357" s="11" t="s">
        <v>2061</v>
      </c>
    </row>
    <row r="358" spans="1:12">
      <c r="A358" s="11" t="s">
        <v>609</v>
      </c>
      <c r="D358" s="11" t="s">
        <v>260</v>
      </c>
      <c r="E358" s="18" t="s">
        <v>859</v>
      </c>
      <c r="F358" s="10">
        <v>30864</v>
      </c>
      <c r="G358" s="10">
        <v>44713</v>
      </c>
      <c r="H358" s="11">
        <v>52</v>
      </c>
      <c r="I358" s="19" t="s">
        <v>259</v>
      </c>
      <c r="J358" s="11" t="s">
        <v>261</v>
      </c>
      <c r="K358" s="11" t="s">
        <v>262</v>
      </c>
      <c r="L358" s="11" t="s">
        <v>2061</v>
      </c>
    </row>
    <row r="359" spans="1:12">
      <c r="A359" s="11" t="s">
        <v>610</v>
      </c>
      <c r="D359" s="11" t="s">
        <v>260</v>
      </c>
      <c r="E359" s="18" t="s">
        <v>860</v>
      </c>
      <c r="F359" s="10">
        <v>30133</v>
      </c>
      <c r="G359" s="10">
        <v>44713</v>
      </c>
      <c r="H359" s="11">
        <v>54</v>
      </c>
      <c r="I359" s="19" t="s">
        <v>259</v>
      </c>
      <c r="J359" s="11" t="s">
        <v>261</v>
      </c>
      <c r="K359" s="11" t="s">
        <v>262</v>
      </c>
      <c r="L359" s="11" t="s">
        <v>2061</v>
      </c>
    </row>
    <row r="360" spans="1:12">
      <c r="A360" s="11" t="s">
        <v>611</v>
      </c>
      <c r="D360" s="11" t="s">
        <v>260</v>
      </c>
      <c r="E360" s="18" t="s">
        <v>861</v>
      </c>
      <c r="F360" s="10">
        <v>30864</v>
      </c>
      <c r="G360" s="10">
        <v>44713</v>
      </c>
      <c r="H360" s="11">
        <v>52</v>
      </c>
      <c r="I360" s="19" t="s">
        <v>259</v>
      </c>
      <c r="J360" s="11" t="s">
        <v>261</v>
      </c>
      <c r="K360" s="11" t="s">
        <v>262</v>
      </c>
      <c r="L360" s="11" t="s">
        <v>2061</v>
      </c>
    </row>
    <row r="361" spans="1:12">
      <c r="A361" s="11" t="s">
        <v>612</v>
      </c>
      <c r="D361" s="11" t="s">
        <v>260</v>
      </c>
      <c r="E361" s="18" t="s">
        <v>862</v>
      </c>
      <c r="F361" s="10">
        <v>30864</v>
      </c>
      <c r="G361" s="10">
        <v>44713</v>
      </c>
      <c r="H361" s="11">
        <v>52</v>
      </c>
      <c r="I361" s="19" t="s">
        <v>259</v>
      </c>
      <c r="J361" s="11" t="s">
        <v>261</v>
      </c>
      <c r="K361" s="11" t="s">
        <v>262</v>
      </c>
      <c r="L361" s="11" t="s">
        <v>2061</v>
      </c>
    </row>
    <row r="362" spans="1:12">
      <c r="A362" s="11" t="s">
        <v>613</v>
      </c>
      <c r="D362" s="11" t="s">
        <v>260</v>
      </c>
      <c r="E362" s="18" t="s">
        <v>863</v>
      </c>
      <c r="F362" s="10">
        <v>30864</v>
      </c>
      <c r="G362" s="10">
        <v>44713</v>
      </c>
      <c r="H362" s="11">
        <v>52</v>
      </c>
      <c r="I362" s="19" t="s">
        <v>259</v>
      </c>
      <c r="J362" s="11" t="s">
        <v>261</v>
      </c>
      <c r="K362" s="11" t="s">
        <v>262</v>
      </c>
      <c r="L362" s="11" t="s">
        <v>2061</v>
      </c>
    </row>
    <row r="363" spans="1:12">
      <c r="A363" s="11" t="s">
        <v>614</v>
      </c>
      <c r="D363" s="11" t="s">
        <v>260</v>
      </c>
      <c r="E363" s="18" t="s">
        <v>864</v>
      </c>
      <c r="F363" s="10">
        <v>30133</v>
      </c>
      <c r="G363" s="10">
        <v>44713</v>
      </c>
      <c r="H363" s="11">
        <v>54</v>
      </c>
      <c r="I363" s="19" t="s">
        <v>259</v>
      </c>
      <c r="J363" s="11" t="s">
        <v>261</v>
      </c>
      <c r="K363" s="11" t="s">
        <v>262</v>
      </c>
      <c r="L363" s="11" t="s">
        <v>2061</v>
      </c>
    </row>
    <row r="364" spans="1:12">
      <c r="A364" s="11" t="s">
        <v>615</v>
      </c>
      <c r="D364" s="11" t="s">
        <v>260</v>
      </c>
      <c r="E364" s="18" t="s">
        <v>865</v>
      </c>
      <c r="F364" s="10">
        <v>30864</v>
      </c>
      <c r="G364" s="10">
        <v>44713</v>
      </c>
      <c r="H364" s="11">
        <v>52</v>
      </c>
      <c r="I364" s="19" t="s">
        <v>259</v>
      </c>
      <c r="J364" s="11" t="s">
        <v>261</v>
      </c>
      <c r="K364" s="11" t="s">
        <v>262</v>
      </c>
      <c r="L364" s="11" t="s">
        <v>2061</v>
      </c>
    </row>
    <row r="365" spans="1:12">
      <c r="A365" s="11" t="s">
        <v>616</v>
      </c>
      <c r="D365" s="11" t="s">
        <v>260</v>
      </c>
      <c r="E365" s="18" t="s">
        <v>866</v>
      </c>
      <c r="F365" s="10">
        <v>30864</v>
      </c>
      <c r="G365" s="10">
        <v>44713</v>
      </c>
      <c r="H365" s="11">
        <v>52</v>
      </c>
      <c r="I365" s="19" t="s">
        <v>259</v>
      </c>
      <c r="J365" s="11" t="s">
        <v>261</v>
      </c>
      <c r="K365" s="11" t="s">
        <v>262</v>
      </c>
      <c r="L365" s="11" t="s">
        <v>2061</v>
      </c>
    </row>
    <row r="366" spans="1:12">
      <c r="A366" s="11" t="s">
        <v>617</v>
      </c>
      <c r="D366" s="11" t="s">
        <v>260</v>
      </c>
      <c r="E366" s="18" t="s">
        <v>867</v>
      </c>
      <c r="F366" s="10">
        <v>30864</v>
      </c>
      <c r="G366" s="10">
        <v>44713</v>
      </c>
      <c r="H366" s="11">
        <v>52</v>
      </c>
      <c r="I366" s="19" t="s">
        <v>259</v>
      </c>
      <c r="J366" s="11" t="s">
        <v>261</v>
      </c>
      <c r="K366" s="11" t="s">
        <v>262</v>
      </c>
      <c r="L366" s="11" t="s">
        <v>2061</v>
      </c>
    </row>
    <row r="367" spans="1:12">
      <c r="A367" s="11" t="s">
        <v>618</v>
      </c>
      <c r="D367" s="11" t="s">
        <v>260</v>
      </c>
      <c r="E367" s="18" t="s">
        <v>868</v>
      </c>
      <c r="F367" s="10">
        <v>30864</v>
      </c>
      <c r="G367" s="10">
        <v>44713</v>
      </c>
      <c r="H367" s="11">
        <v>52</v>
      </c>
      <c r="I367" s="19" t="s">
        <v>259</v>
      </c>
      <c r="J367" s="11" t="s">
        <v>261</v>
      </c>
      <c r="K367" s="11" t="s">
        <v>262</v>
      </c>
      <c r="L367" s="11" t="s">
        <v>2061</v>
      </c>
    </row>
    <row r="368" spans="1:12">
      <c r="A368" s="11" t="s">
        <v>619</v>
      </c>
      <c r="D368" s="11" t="s">
        <v>260</v>
      </c>
      <c r="E368" s="18" t="s">
        <v>869</v>
      </c>
      <c r="F368" s="10">
        <v>30864</v>
      </c>
      <c r="G368" s="10">
        <v>44713</v>
      </c>
      <c r="H368" s="11">
        <v>52</v>
      </c>
      <c r="I368" s="19" t="s">
        <v>259</v>
      </c>
      <c r="J368" s="11" t="s">
        <v>261</v>
      </c>
      <c r="K368" s="11" t="s">
        <v>262</v>
      </c>
      <c r="L368" s="11" t="s">
        <v>2061</v>
      </c>
    </row>
    <row r="369" spans="1:12">
      <c r="A369" s="11" t="s">
        <v>620</v>
      </c>
      <c r="D369" s="11" t="s">
        <v>260</v>
      </c>
      <c r="E369" s="18" t="s">
        <v>870</v>
      </c>
      <c r="F369" s="10">
        <v>30864</v>
      </c>
      <c r="G369" s="10">
        <v>44713</v>
      </c>
      <c r="H369" s="11">
        <v>52</v>
      </c>
      <c r="I369" s="19" t="s">
        <v>259</v>
      </c>
      <c r="J369" s="11" t="s">
        <v>261</v>
      </c>
      <c r="K369" s="11" t="s">
        <v>262</v>
      </c>
      <c r="L369" s="11" t="s">
        <v>2061</v>
      </c>
    </row>
    <row r="370" spans="1:12">
      <c r="A370" s="11" t="s">
        <v>621</v>
      </c>
      <c r="D370" s="11" t="s">
        <v>260</v>
      </c>
      <c r="E370" s="18" t="s">
        <v>871</v>
      </c>
      <c r="F370" s="10">
        <v>34486</v>
      </c>
      <c r="G370" s="10">
        <v>44713</v>
      </c>
      <c r="H370" s="11">
        <v>42</v>
      </c>
      <c r="I370" s="19" t="s">
        <v>259</v>
      </c>
      <c r="J370" s="11" t="s">
        <v>261</v>
      </c>
      <c r="K370" s="11" t="s">
        <v>262</v>
      </c>
      <c r="L370" s="11" t="s">
        <v>2060</v>
      </c>
    </row>
    <row r="371" spans="1:12">
      <c r="A371" s="11" t="s">
        <v>622</v>
      </c>
      <c r="D371" s="11" t="s">
        <v>260</v>
      </c>
      <c r="E371" s="18" t="s">
        <v>872</v>
      </c>
      <c r="F371" s="10">
        <v>34486</v>
      </c>
      <c r="G371" s="10">
        <v>44713</v>
      </c>
      <c r="H371" s="11">
        <v>42</v>
      </c>
      <c r="I371" s="19" t="s">
        <v>259</v>
      </c>
      <c r="J371" s="11" t="s">
        <v>261</v>
      </c>
      <c r="K371" s="11" t="s">
        <v>262</v>
      </c>
      <c r="L371" s="11" t="s">
        <v>2060</v>
      </c>
    </row>
    <row r="372" spans="1:12">
      <c r="A372" s="11" t="s">
        <v>623</v>
      </c>
      <c r="D372" s="11" t="s">
        <v>260</v>
      </c>
      <c r="E372" s="18" t="s">
        <v>873</v>
      </c>
      <c r="F372" s="10">
        <v>34486</v>
      </c>
      <c r="G372" s="10">
        <v>44713</v>
      </c>
      <c r="H372" s="11">
        <v>42</v>
      </c>
      <c r="I372" s="19" t="s">
        <v>259</v>
      </c>
      <c r="J372" s="11" t="s">
        <v>261</v>
      </c>
      <c r="K372" s="11" t="s">
        <v>262</v>
      </c>
      <c r="L372" s="11" t="s">
        <v>2060</v>
      </c>
    </row>
    <row r="373" spans="1:12">
      <c r="A373" s="11" t="s">
        <v>624</v>
      </c>
      <c r="D373" s="11" t="s">
        <v>260</v>
      </c>
      <c r="E373" s="18" t="s">
        <v>874</v>
      </c>
      <c r="F373" s="10">
        <v>34486</v>
      </c>
      <c r="G373" s="10">
        <v>44713</v>
      </c>
      <c r="H373" s="11">
        <v>42</v>
      </c>
      <c r="I373" s="19" t="s">
        <v>259</v>
      </c>
      <c r="J373" s="11" t="s">
        <v>261</v>
      </c>
      <c r="K373" s="11" t="s">
        <v>262</v>
      </c>
      <c r="L373" s="11" t="s">
        <v>2060</v>
      </c>
    </row>
    <row r="374" spans="1:12">
      <c r="A374" s="11" t="s">
        <v>625</v>
      </c>
      <c r="D374" s="11" t="s">
        <v>260</v>
      </c>
      <c r="E374" s="18" t="s">
        <v>875</v>
      </c>
      <c r="F374" s="10">
        <v>34486</v>
      </c>
      <c r="G374" s="10">
        <v>44713</v>
      </c>
      <c r="H374" s="11">
        <v>42</v>
      </c>
      <c r="I374" s="19" t="s">
        <v>259</v>
      </c>
      <c r="J374" s="11" t="s">
        <v>261</v>
      </c>
      <c r="K374" s="11" t="s">
        <v>262</v>
      </c>
      <c r="L374" s="11" t="s">
        <v>2060</v>
      </c>
    </row>
    <row r="375" spans="1:12">
      <c r="A375" s="11" t="s">
        <v>626</v>
      </c>
      <c r="D375" s="11" t="s">
        <v>260</v>
      </c>
      <c r="E375" s="18" t="s">
        <v>876</v>
      </c>
      <c r="F375" s="10">
        <v>34486</v>
      </c>
      <c r="G375" s="10">
        <v>44713</v>
      </c>
      <c r="H375" s="11">
        <v>42</v>
      </c>
      <c r="I375" s="19" t="s">
        <v>259</v>
      </c>
      <c r="J375" s="11" t="s">
        <v>261</v>
      </c>
      <c r="K375" s="11" t="s">
        <v>262</v>
      </c>
      <c r="L375" s="11" t="s">
        <v>2060</v>
      </c>
    </row>
    <row r="376" spans="1:12">
      <c r="A376" s="11" t="s">
        <v>627</v>
      </c>
      <c r="D376" s="11" t="s">
        <v>260</v>
      </c>
      <c r="E376" s="18" t="s">
        <v>877</v>
      </c>
      <c r="F376" s="10">
        <v>34486</v>
      </c>
      <c r="G376" s="10">
        <v>44713</v>
      </c>
      <c r="H376" s="11">
        <v>42</v>
      </c>
      <c r="I376" s="19" t="s">
        <v>259</v>
      </c>
      <c r="J376" s="11" t="s">
        <v>261</v>
      </c>
      <c r="K376" s="11" t="s">
        <v>262</v>
      </c>
      <c r="L376" s="11" t="s">
        <v>2060</v>
      </c>
    </row>
    <row r="377" spans="1:12">
      <c r="A377" s="11" t="s">
        <v>628</v>
      </c>
      <c r="D377" s="11" t="s">
        <v>260</v>
      </c>
      <c r="E377" s="18" t="s">
        <v>878</v>
      </c>
      <c r="F377" s="10">
        <v>34486</v>
      </c>
      <c r="G377" s="10">
        <v>44713</v>
      </c>
      <c r="H377" s="11">
        <v>42</v>
      </c>
      <c r="I377" s="19" t="s">
        <v>259</v>
      </c>
      <c r="J377" s="11" t="s">
        <v>261</v>
      </c>
      <c r="K377" s="11" t="s">
        <v>262</v>
      </c>
      <c r="L377" s="11" t="s">
        <v>2060</v>
      </c>
    </row>
    <row r="378" spans="1:12">
      <c r="A378" s="11" t="s">
        <v>629</v>
      </c>
      <c r="D378" s="11" t="s">
        <v>260</v>
      </c>
      <c r="E378" s="18" t="s">
        <v>879</v>
      </c>
      <c r="F378" s="10">
        <v>34486</v>
      </c>
      <c r="G378" s="10">
        <v>44713</v>
      </c>
      <c r="H378" s="11">
        <v>42</v>
      </c>
      <c r="I378" s="19" t="s">
        <v>259</v>
      </c>
      <c r="J378" s="11" t="s">
        <v>261</v>
      </c>
      <c r="K378" s="11" t="s">
        <v>262</v>
      </c>
      <c r="L378" s="11" t="s">
        <v>2060</v>
      </c>
    </row>
    <row r="379" spans="1:12">
      <c r="A379" s="11" t="s">
        <v>630</v>
      </c>
      <c r="D379" s="11" t="s">
        <v>260</v>
      </c>
      <c r="E379" s="18" t="s">
        <v>880</v>
      </c>
      <c r="F379" s="10">
        <v>34486</v>
      </c>
      <c r="G379" s="10">
        <v>44713</v>
      </c>
      <c r="H379" s="11">
        <v>42</v>
      </c>
      <c r="I379" s="19" t="s">
        <v>259</v>
      </c>
      <c r="J379" s="11" t="s">
        <v>261</v>
      </c>
      <c r="K379" s="11" t="s">
        <v>262</v>
      </c>
      <c r="L379" s="11" t="s">
        <v>2060</v>
      </c>
    </row>
    <row r="380" spans="1:12">
      <c r="A380" s="11" t="s">
        <v>631</v>
      </c>
      <c r="D380" s="11" t="s">
        <v>260</v>
      </c>
      <c r="E380" s="18" t="s">
        <v>881</v>
      </c>
      <c r="F380" s="10">
        <v>34486</v>
      </c>
      <c r="G380" s="10">
        <v>44713</v>
      </c>
      <c r="H380" s="11">
        <v>42</v>
      </c>
      <c r="I380" s="19" t="s">
        <v>259</v>
      </c>
      <c r="J380" s="11" t="s">
        <v>261</v>
      </c>
      <c r="K380" s="11" t="s">
        <v>262</v>
      </c>
      <c r="L380" s="11" t="s">
        <v>2060</v>
      </c>
    </row>
    <row r="381" spans="1:12">
      <c r="A381" s="11" t="s">
        <v>632</v>
      </c>
      <c r="D381" s="11" t="s">
        <v>260</v>
      </c>
      <c r="E381" s="18" t="s">
        <v>882</v>
      </c>
      <c r="F381" s="10">
        <v>34486</v>
      </c>
      <c r="G381" s="10">
        <v>44713</v>
      </c>
      <c r="H381" s="11">
        <v>42</v>
      </c>
      <c r="I381" s="19" t="s">
        <v>259</v>
      </c>
      <c r="J381" s="11" t="s">
        <v>261</v>
      </c>
      <c r="K381" s="11" t="s">
        <v>262</v>
      </c>
      <c r="L381" s="11" t="s">
        <v>2060</v>
      </c>
    </row>
    <row r="382" spans="1:12">
      <c r="A382" s="11" t="s">
        <v>633</v>
      </c>
      <c r="D382" s="11" t="s">
        <v>260</v>
      </c>
      <c r="E382" s="18" t="s">
        <v>883</v>
      </c>
      <c r="F382" s="10">
        <v>34486</v>
      </c>
      <c r="G382" s="10">
        <v>44713</v>
      </c>
      <c r="H382" s="11">
        <v>42</v>
      </c>
      <c r="I382" s="19" t="s">
        <v>259</v>
      </c>
      <c r="J382" s="11" t="s">
        <v>261</v>
      </c>
      <c r="K382" s="11" t="s">
        <v>262</v>
      </c>
      <c r="L382" s="11" t="s">
        <v>2060</v>
      </c>
    </row>
    <row r="383" spans="1:12">
      <c r="A383" s="11" t="s">
        <v>634</v>
      </c>
      <c r="D383" s="11" t="s">
        <v>260</v>
      </c>
      <c r="E383" s="18" t="s">
        <v>884</v>
      </c>
      <c r="F383" s="10">
        <v>34486</v>
      </c>
      <c r="G383" s="10">
        <v>44713</v>
      </c>
      <c r="H383" s="11">
        <v>42</v>
      </c>
      <c r="I383" s="19" t="s">
        <v>259</v>
      </c>
      <c r="J383" s="11" t="s">
        <v>261</v>
      </c>
      <c r="K383" s="11" t="s">
        <v>262</v>
      </c>
      <c r="L383" s="11" t="s">
        <v>2060</v>
      </c>
    </row>
    <row r="384" spans="1:12">
      <c r="A384" s="11" t="s">
        <v>635</v>
      </c>
      <c r="D384" s="11" t="s">
        <v>260</v>
      </c>
      <c r="E384" s="18" t="s">
        <v>885</v>
      </c>
      <c r="F384" s="10">
        <v>34486</v>
      </c>
      <c r="G384" s="10">
        <v>44713</v>
      </c>
      <c r="H384" s="11">
        <v>42</v>
      </c>
      <c r="I384" s="19" t="s">
        <v>259</v>
      </c>
      <c r="J384" s="11" t="s">
        <v>261</v>
      </c>
      <c r="K384" s="11" t="s">
        <v>262</v>
      </c>
      <c r="L384" s="11" t="s">
        <v>2060</v>
      </c>
    </row>
    <row r="385" spans="1:12">
      <c r="A385" s="11" t="s">
        <v>636</v>
      </c>
      <c r="D385" s="11" t="s">
        <v>260</v>
      </c>
      <c r="E385" s="18" t="s">
        <v>886</v>
      </c>
      <c r="F385" s="10">
        <v>34486</v>
      </c>
      <c r="G385" s="10">
        <v>44713</v>
      </c>
      <c r="H385" s="11">
        <v>42</v>
      </c>
      <c r="I385" s="19" t="s">
        <v>259</v>
      </c>
      <c r="J385" s="11" t="s">
        <v>261</v>
      </c>
      <c r="K385" s="11" t="s">
        <v>262</v>
      </c>
      <c r="L385" s="11" t="s">
        <v>2060</v>
      </c>
    </row>
    <row r="386" spans="1:12">
      <c r="A386" s="11" t="s">
        <v>637</v>
      </c>
      <c r="D386" s="11" t="s">
        <v>260</v>
      </c>
      <c r="E386" s="18" t="s">
        <v>887</v>
      </c>
      <c r="F386" s="10">
        <v>38504</v>
      </c>
      <c r="G386" s="10">
        <v>44713</v>
      </c>
      <c r="H386" s="11">
        <v>28</v>
      </c>
      <c r="I386" s="19" t="s">
        <v>259</v>
      </c>
      <c r="J386" s="11" t="s">
        <v>261</v>
      </c>
      <c r="K386" s="11" t="s">
        <v>262</v>
      </c>
      <c r="L386" s="11" t="s">
        <v>2060</v>
      </c>
    </row>
    <row r="387" spans="1:12">
      <c r="A387" s="11" t="s">
        <v>638</v>
      </c>
      <c r="D387" s="11" t="s">
        <v>260</v>
      </c>
      <c r="E387" s="18" t="s">
        <v>888</v>
      </c>
      <c r="F387" s="10">
        <v>38504</v>
      </c>
      <c r="G387" s="10">
        <v>44713</v>
      </c>
      <c r="H387" s="11">
        <v>28</v>
      </c>
      <c r="I387" s="19" t="s">
        <v>259</v>
      </c>
      <c r="J387" s="11" t="s">
        <v>261</v>
      </c>
      <c r="K387" s="11" t="s">
        <v>262</v>
      </c>
      <c r="L387" s="11" t="s">
        <v>2060</v>
      </c>
    </row>
    <row r="388" spans="1:12">
      <c r="A388" s="11" t="s">
        <v>639</v>
      </c>
      <c r="D388" s="11" t="s">
        <v>260</v>
      </c>
      <c r="E388" s="18" t="s">
        <v>889</v>
      </c>
      <c r="F388" s="10">
        <v>38504</v>
      </c>
      <c r="G388" s="10">
        <v>44713</v>
      </c>
      <c r="H388" s="11">
        <v>28</v>
      </c>
      <c r="I388" s="19" t="s">
        <v>259</v>
      </c>
      <c r="J388" s="11" t="s">
        <v>261</v>
      </c>
      <c r="K388" s="11" t="s">
        <v>262</v>
      </c>
      <c r="L388" s="11" t="s">
        <v>2060</v>
      </c>
    </row>
    <row r="389" spans="1:12">
      <c r="A389" s="11" t="s">
        <v>640</v>
      </c>
      <c r="D389" s="11" t="s">
        <v>260</v>
      </c>
      <c r="E389" s="18" t="s">
        <v>890</v>
      </c>
      <c r="F389" s="10">
        <v>38504</v>
      </c>
      <c r="G389" s="10">
        <v>44713</v>
      </c>
      <c r="H389" s="11">
        <v>28</v>
      </c>
      <c r="I389" s="19" t="s">
        <v>259</v>
      </c>
      <c r="J389" s="11" t="s">
        <v>261</v>
      </c>
      <c r="K389" s="11" t="s">
        <v>262</v>
      </c>
      <c r="L389" s="11" t="s">
        <v>2060</v>
      </c>
    </row>
    <row r="390" spans="1:12">
      <c r="A390" s="11" t="s">
        <v>641</v>
      </c>
      <c r="D390" s="11" t="s">
        <v>260</v>
      </c>
      <c r="E390" s="18" t="s">
        <v>891</v>
      </c>
      <c r="F390" s="10">
        <v>38504</v>
      </c>
      <c r="G390" s="10">
        <v>44713</v>
      </c>
      <c r="H390" s="11">
        <v>28</v>
      </c>
      <c r="I390" s="19" t="s">
        <v>259</v>
      </c>
      <c r="J390" s="11" t="s">
        <v>261</v>
      </c>
      <c r="K390" s="11" t="s">
        <v>262</v>
      </c>
      <c r="L390" s="11" t="s">
        <v>2060</v>
      </c>
    </row>
    <row r="391" spans="1:12">
      <c r="A391" s="11" t="s">
        <v>642</v>
      </c>
      <c r="D391" s="11" t="s">
        <v>260</v>
      </c>
      <c r="E391" s="18" t="s">
        <v>892</v>
      </c>
      <c r="F391" s="10">
        <v>38504</v>
      </c>
      <c r="G391" s="10">
        <v>44713</v>
      </c>
      <c r="H391" s="11">
        <v>28</v>
      </c>
      <c r="I391" s="19" t="s">
        <v>259</v>
      </c>
      <c r="J391" s="11" t="s">
        <v>261</v>
      </c>
      <c r="K391" s="11" t="s">
        <v>262</v>
      </c>
      <c r="L391" s="11" t="s">
        <v>2060</v>
      </c>
    </row>
    <row r="392" spans="1:12">
      <c r="A392" s="11" t="s">
        <v>643</v>
      </c>
      <c r="D392" s="11" t="s">
        <v>260</v>
      </c>
      <c r="E392" s="18" t="s">
        <v>893</v>
      </c>
      <c r="F392" s="10">
        <v>30133</v>
      </c>
      <c r="G392" s="10">
        <v>44713</v>
      </c>
      <c r="H392" s="11">
        <v>54</v>
      </c>
      <c r="I392" s="19" t="s">
        <v>259</v>
      </c>
      <c r="J392" s="11" t="s">
        <v>261</v>
      </c>
      <c r="K392" s="11" t="s">
        <v>262</v>
      </c>
      <c r="L392" s="11" t="s">
        <v>2061</v>
      </c>
    </row>
    <row r="393" spans="1:12">
      <c r="A393" s="11" t="s">
        <v>644</v>
      </c>
      <c r="D393" s="11" t="s">
        <v>260</v>
      </c>
      <c r="E393" s="18" t="s">
        <v>894</v>
      </c>
      <c r="F393" s="10">
        <v>30864</v>
      </c>
      <c r="G393" s="10">
        <v>44713</v>
      </c>
      <c r="H393" s="11">
        <v>52</v>
      </c>
      <c r="I393" s="19" t="s">
        <v>259</v>
      </c>
      <c r="J393" s="11" t="s">
        <v>261</v>
      </c>
      <c r="K393" s="11" t="s">
        <v>262</v>
      </c>
      <c r="L393" s="11" t="s">
        <v>2061</v>
      </c>
    </row>
    <row r="394" spans="1:12">
      <c r="A394" s="11" t="s">
        <v>645</v>
      </c>
      <c r="D394" s="11" t="s">
        <v>260</v>
      </c>
      <c r="E394" s="18" t="s">
        <v>895</v>
      </c>
      <c r="F394" s="10">
        <v>30864</v>
      </c>
      <c r="G394" s="10">
        <v>44713</v>
      </c>
      <c r="H394" s="11">
        <v>52</v>
      </c>
      <c r="I394" s="19" t="s">
        <v>259</v>
      </c>
      <c r="J394" s="11" t="s">
        <v>261</v>
      </c>
      <c r="K394" s="11" t="s">
        <v>262</v>
      </c>
      <c r="L394" s="11" t="s">
        <v>2061</v>
      </c>
    </row>
    <row r="395" spans="1:12">
      <c r="A395" s="11" t="s">
        <v>646</v>
      </c>
      <c r="D395" s="11" t="s">
        <v>260</v>
      </c>
      <c r="E395" s="18" t="s">
        <v>896</v>
      </c>
      <c r="F395" s="10">
        <v>30864</v>
      </c>
      <c r="G395" s="10">
        <v>44713</v>
      </c>
      <c r="H395" s="11">
        <v>52</v>
      </c>
      <c r="I395" s="19" t="s">
        <v>259</v>
      </c>
      <c r="J395" s="11" t="s">
        <v>261</v>
      </c>
      <c r="K395" s="11" t="s">
        <v>262</v>
      </c>
      <c r="L395" s="11" t="s">
        <v>2061</v>
      </c>
    </row>
    <row r="396" spans="1:12">
      <c r="A396" s="11" t="s">
        <v>647</v>
      </c>
      <c r="D396" s="11" t="s">
        <v>260</v>
      </c>
      <c r="E396" s="18" t="s">
        <v>897</v>
      </c>
      <c r="F396" s="10">
        <v>30133</v>
      </c>
      <c r="G396" s="10">
        <v>44713</v>
      </c>
      <c r="H396" s="11">
        <v>54</v>
      </c>
      <c r="I396" s="19" t="s">
        <v>259</v>
      </c>
      <c r="J396" s="11" t="s">
        <v>261</v>
      </c>
      <c r="K396" s="11" t="s">
        <v>262</v>
      </c>
      <c r="L396" s="11" t="s">
        <v>2061</v>
      </c>
    </row>
    <row r="397" spans="1:12">
      <c r="A397" s="11" t="s">
        <v>648</v>
      </c>
      <c r="D397" s="11" t="s">
        <v>260</v>
      </c>
      <c r="E397" s="18" t="s">
        <v>898</v>
      </c>
      <c r="F397" s="10">
        <v>30864</v>
      </c>
      <c r="G397" s="10">
        <v>44713</v>
      </c>
      <c r="H397" s="11">
        <v>52</v>
      </c>
      <c r="I397" s="19" t="s">
        <v>259</v>
      </c>
      <c r="J397" s="11" t="s">
        <v>261</v>
      </c>
      <c r="K397" s="11" t="s">
        <v>262</v>
      </c>
      <c r="L397" s="11" t="s">
        <v>2061</v>
      </c>
    </row>
    <row r="398" spans="1:12">
      <c r="A398" s="11" t="s">
        <v>649</v>
      </c>
      <c r="D398" s="11" t="s">
        <v>260</v>
      </c>
      <c r="E398" s="18" t="s">
        <v>899</v>
      </c>
      <c r="F398" s="10">
        <v>30864</v>
      </c>
      <c r="G398" s="10">
        <v>44713</v>
      </c>
      <c r="H398" s="11">
        <v>52</v>
      </c>
      <c r="I398" s="19" t="s">
        <v>259</v>
      </c>
      <c r="J398" s="11" t="s">
        <v>261</v>
      </c>
      <c r="K398" s="11" t="s">
        <v>262</v>
      </c>
      <c r="L398" s="11" t="s">
        <v>2061</v>
      </c>
    </row>
    <row r="399" spans="1:12">
      <c r="A399" s="11" t="s">
        <v>650</v>
      </c>
      <c r="D399" s="11" t="s">
        <v>260</v>
      </c>
      <c r="E399" s="18" t="s">
        <v>900</v>
      </c>
      <c r="F399" s="10">
        <v>30864</v>
      </c>
      <c r="G399" s="10">
        <v>44713</v>
      </c>
      <c r="H399" s="11">
        <v>52</v>
      </c>
      <c r="I399" s="19" t="s">
        <v>259</v>
      </c>
      <c r="J399" s="11" t="s">
        <v>261</v>
      </c>
      <c r="K399" s="11" t="s">
        <v>262</v>
      </c>
      <c r="L399" s="11" t="s">
        <v>2061</v>
      </c>
    </row>
    <row r="400" spans="1:12">
      <c r="A400" s="11" t="s">
        <v>651</v>
      </c>
      <c r="D400" s="11" t="s">
        <v>260</v>
      </c>
      <c r="E400" s="18" t="s">
        <v>901</v>
      </c>
      <c r="F400" s="10">
        <v>30133</v>
      </c>
      <c r="G400" s="10">
        <v>44713</v>
      </c>
      <c r="H400" s="11">
        <v>54</v>
      </c>
      <c r="I400" s="19" t="s">
        <v>259</v>
      </c>
      <c r="J400" s="11" t="s">
        <v>261</v>
      </c>
      <c r="K400" s="11" t="s">
        <v>262</v>
      </c>
      <c r="L400" s="11" t="s">
        <v>2061</v>
      </c>
    </row>
    <row r="401" spans="1:12">
      <c r="A401" s="11" t="s">
        <v>652</v>
      </c>
      <c r="D401" s="11" t="s">
        <v>260</v>
      </c>
      <c r="E401" s="18" t="s">
        <v>902</v>
      </c>
      <c r="F401" s="10">
        <v>30864</v>
      </c>
      <c r="G401" s="10">
        <v>44713</v>
      </c>
      <c r="H401" s="11">
        <v>52</v>
      </c>
      <c r="I401" s="19" t="s">
        <v>259</v>
      </c>
      <c r="J401" s="11" t="s">
        <v>261</v>
      </c>
      <c r="K401" s="11" t="s">
        <v>262</v>
      </c>
      <c r="L401" s="11" t="s">
        <v>2061</v>
      </c>
    </row>
    <row r="402" spans="1:12">
      <c r="A402" s="11" t="s">
        <v>653</v>
      </c>
      <c r="D402" s="11" t="s">
        <v>260</v>
      </c>
      <c r="E402" s="18" t="s">
        <v>903</v>
      </c>
      <c r="F402" s="10">
        <v>30864</v>
      </c>
      <c r="G402" s="10">
        <v>44713</v>
      </c>
      <c r="H402" s="11">
        <v>52</v>
      </c>
      <c r="I402" s="19" t="s">
        <v>259</v>
      </c>
      <c r="J402" s="11" t="s">
        <v>261</v>
      </c>
      <c r="K402" s="11" t="s">
        <v>262</v>
      </c>
      <c r="L402" s="11" t="s">
        <v>2061</v>
      </c>
    </row>
    <row r="403" spans="1:12">
      <c r="A403" s="11" t="s">
        <v>654</v>
      </c>
      <c r="D403" s="11" t="s">
        <v>260</v>
      </c>
      <c r="E403" s="18" t="s">
        <v>904</v>
      </c>
      <c r="F403" s="10">
        <v>30864</v>
      </c>
      <c r="G403" s="10">
        <v>44713</v>
      </c>
      <c r="H403" s="11">
        <v>52</v>
      </c>
      <c r="I403" s="19" t="s">
        <v>259</v>
      </c>
      <c r="J403" s="11" t="s">
        <v>261</v>
      </c>
      <c r="K403" s="11" t="s">
        <v>262</v>
      </c>
      <c r="L403" s="11" t="s">
        <v>2061</v>
      </c>
    </row>
    <row r="404" spans="1:12">
      <c r="A404" s="11" t="s">
        <v>655</v>
      </c>
      <c r="D404" s="11" t="s">
        <v>260</v>
      </c>
      <c r="E404" s="18" t="s">
        <v>905</v>
      </c>
      <c r="F404" s="10">
        <v>30133</v>
      </c>
      <c r="G404" s="10">
        <v>44713</v>
      </c>
      <c r="H404" s="11">
        <v>54</v>
      </c>
      <c r="I404" s="19" t="s">
        <v>259</v>
      </c>
      <c r="J404" s="11" t="s">
        <v>261</v>
      </c>
      <c r="K404" s="11" t="s">
        <v>262</v>
      </c>
      <c r="L404" s="11" t="s">
        <v>2061</v>
      </c>
    </row>
    <row r="405" spans="1:12">
      <c r="A405" s="11" t="s">
        <v>656</v>
      </c>
      <c r="D405" s="11" t="s">
        <v>260</v>
      </c>
      <c r="E405" s="18" t="s">
        <v>906</v>
      </c>
      <c r="F405" s="10">
        <v>30864</v>
      </c>
      <c r="G405" s="10">
        <v>44713</v>
      </c>
      <c r="H405" s="11">
        <v>52</v>
      </c>
      <c r="I405" s="19" t="s">
        <v>259</v>
      </c>
      <c r="J405" s="11" t="s">
        <v>261</v>
      </c>
      <c r="K405" s="11" t="s">
        <v>262</v>
      </c>
      <c r="L405" s="11" t="s">
        <v>2061</v>
      </c>
    </row>
    <row r="406" spans="1:12">
      <c r="A406" s="11" t="s">
        <v>657</v>
      </c>
      <c r="D406" s="11" t="s">
        <v>260</v>
      </c>
      <c r="E406" s="18" t="s">
        <v>907</v>
      </c>
      <c r="F406" s="10">
        <v>30864</v>
      </c>
      <c r="G406" s="10">
        <v>44713</v>
      </c>
      <c r="H406" s="11">
        <v>52</v>
      </c>
      <c r="I406" s="19" t="s">
        <v>259</v>
      </c>
      <c r="J406" s="11" t="s">
        <v>261</v>
      </c>
      <c r="K406" s="11" t="s">
        <v>262</v>
      </c>
      <c r="L406" s="11" t="s">
        <v>2061</v>
      </c>
    </row>
    <row r="407" spans="1:12">
      <c r="A407" s="11" t="s">
        <v>658</v>
      </c>
      <c r="D407" s="11" t="s">
        <v>260</v>
      </c>
      <c r="E407" s="18" t="s">
        <v>908</v>
      </c>
      <c r="F407" s="10">
        <v>30864</v>
      </c>
      <c r="G407" s="10">
        <v>44713</v>
      </c>
      <c r="H407" s="11">
        <v>52</v>
      </c>
      <c r="I407" s="19" t="s">
        <v>259</v>
      </c>
      <c r="J407" s="11" t="s">
        <v>261</v>
      </c>
      <c r="K407" s="11" t="s">
        <v>262</v>
      </c>
      <c r="L407" s="11" t="s">
        <v>2061</v>
      </c>
    </row>
    <row r="408" spans="1:12">
      <c r="A408" s="11" t="s">
        <v>659</v>
      </c>
      <c r="D408" s="11" t="s">
        <v>260</v>
      </c>
      <c r="E408" s="18" t="s">
        <v>909</v>
      </c>
      <c r="F408" s="10">
        <v>30864</v>
      </c>
      <c r="G408" s="10">
        <v>44713</v>
      </c>
      <c r="H408" s="11">
        <v>52</v>
      </c>
      <c r="I408" s="19" t="s">
        <v>259</v>
      </c>
      <c r="J408" s="11" t="s">
        <v>261</v>
      </c>
      <c r="K408" s="11" t="s">
        <v>262</v>
      </c>
      <c r="L408" s="11" t="s">
        <v>2061</v>
      </c>
    </row>
    <row r="409" spans="1:12">
      <c r="A409" s="11" t="s">
        <v>660</v>
      </c>
      <c r="D409" s="11" t="s">
        <v>260</v>
      </c>
      <c r="E409" s="18" t="s">
        <v>910</v>
      </c>
      <c r="F409" s="10">
        <v>30864</v>
      </c>
      <c r="G409" s="10">
        <v>44713</v>
      </c>
      <c r="H409" s="11">
        <v>52</v>
      </c>
      <c r="I409" s="19" t="s">
        <v>259</v>
      </c>
      <c r="J409" s="11" t="s">
        <v>261</v>
      </c>
      <c r="K409" s="11" t="s">
        <v>262</v>
      </c>
      <c r="L409" s="11" t="s">
        <v>2061</v>
      </c>
    </row>
    <row r="410" spans="1:12">
      <c r="A410" s="11" t="s">
        <v>661</v>
      </c>
      <c r="D410" s="11" t="s">
        <v>260</v>
      </c>
      <c r="E410" s="18" t="s">
        <v>911</v>
      </c>
      <c r="F410" s="10">
        <v>30864</v>
      </c>
      <c r="G410" s="10">
        <v>44713</v>
      </c>
      <c r="H410" s="11">
        <v>52</v>
      </c>
      <c r="I410" s="19" t="s">
        <v>259</v>
      </c>
      <c r="J410" s="11" t="s">
        <v>261</v>
      </c>
      <c r="K410" s="11" t="s">
        <v>262</v>
      </c>
      <c r="L410" s="11" t="s">
        <v>2061</v>
      </c>
    </row>
    <row r="411" spans="1:12">
      <c r="A411" s="11" t="s">
        <v>662</v>
      </c>
      <c r="D411" s="11" t="s">
        <v>260</v>
      </c>
      <c r="E411" s="18" t="s">
        <v>912</v>
      </c>
      <c r="F411" s="10">
        <v>34486</v>
      </c>
      <c r="G411" s="10">
        <v>44713</v>
      </c>
      <c r="H411" s="11">
        <v>42</v>
      </c>
      <c r="I411" s="19" t="s">
        <v>259</v>
      </c>
      <c r="J411" s="11" t="s">
        <v>261</v>
      </c>
      <c r="K411" s="11" t="s">
        <v>262</v>
      </c>
      <c r="L411" s="11" t="s">
        <v>2060</v>
      </c>
    </row>
    <row r="412" spans="1:12">
      <c r="A412" s="11" t="s">
        <v>663</v>
      </c>
      <c r="D412" s="11" t="s">
        <v>260</v>
      </c>
      <c r="E412" s="18" t="s">
        <v>913</v>
      </c>
      <c r="F412" s="10">
        <v>34486</v>
      </c>
      <c r="G412" s="10">
        <v>44713</v>
      </c>
      <c r="H412" s="11">
        <v>42</v>
      </c>
      <c r="I412" s="19" t="s">
        <v>259</v>
      </c>
      <c r="J412" s="11" t="s">
        <v>261</v>
      </c>
      <c r="K412" s="11" t="s">
        <v>262</v>
      </c>
      <c r="L412" s="11" t="s">
        <v>2060</v>
      </c>
    </row>
    <row r="413" spans="1:12">
      <c r="A413" s="11" t="s">
        <v>664</v>
      </c>
      <c r="D413" s="11" t="s">
        <v>260</v>
      </c>
      <c r="E413" s="18" t="s">
        <v>914</v>
      </c>
      <c r="F413" s="10">
        <v>34486</v>
      </c>
      <c r="G413" s="10">
        <v>44713</v>
      </c>
      <c r="H413" s="11">
        <v>42</v>
      </c>
      <c r="I413" s="19" t="s">
        <v>259</v>
      </c>
      <c r="J413" s="11" t="s">
        <v>261</v>
      </c>
      <c r="K413" s="11" t="s">
        <v>262</v>
      </c>
      <c r="L413" s="11" t="s">
        <v>2060</v>
      </c>
    </row>
    <row r="414" spans="1:12">
      <c r="A414" s="11" t="s">
        <v>665</v>
      </c>
      <c r="D414" s="11" t="s">
        <v>260</v>
      </c>
      <c r="E414" s="18" t="s">
        <v>915</v>
      </c>
      <c r="F414" s="10">
        <v>34486</v>
      </c>
      <c r="G414" s="10">
        <v>44713</v>
      </c>
      <c r="H414" s="11">
        <v>42</v>
      </c>
      <c r="I414" s="19" t="s">
        <v>259</v>
      </c>
      <c r="J414" s="11" t="s">
        <v>261</v>
      </c>
      <c r="K414" s="11" t="s">
        <v>262</v>
      </c>
      <c r="L414" s="11" t="s">
        <v>2060</v>
      </c>
    </row>
    <row r="415" spans="1:12">
      <c r="A415" s="11" t="s">
        <v>666</v>
      </c>
      <c r="D415" s="11" t="s">
        <v>260</v>
      </c>
      <c r="E415" s="18" t="s">
        <v>916</v>
      </c>
      <c r="F415" s="10">
        <v>34486</v>
      </c>
      <c r="G415" s="10">
        <v>44713</v>
      </c>
      <c r="H415" s="11">
        <v>42</v>
      </c>
      <c r="I415" s="19" t="s">
        <v>259</v>
      </c>
      <c r="J415" s="11" t="s">
        <v>261</v>
      </c>
      <c r="K415" s="11" t="s">
        <v>262</v>
      </c>
      <c r="L415" s="11" t="s">
        <v>2060</v>
      </c>
    </row>
    <row r="416" spans="1:12">
      <c r="A416" s="11" t="s">
        <v>667</v>
      </c>
      <c r="D416" s="11" t="s">
        <v>260</v>
      </c>
      <c r="E416" s="18" t="s">
        <v>917</v>
      </c>
      <c r="F416" s="10">
        <v>34486</v>
      </c>
      <c r="G416" s="10">
        <v>44713</v>
      </c>
      <c r="H416" s="11">
        <v>42</v>
      </c>
      <c r="I416" s="19" t="s">
        <v>259</v>
      </c>
      <c r="J416" s="11" t="s">
        <v>261</v>
      </c>
      <c r="K416" s="11" t="s">
        <v>262</v>
      </c>
      <c r="L416" s="11" t="s">
        <v>2060</v>
      </c>
    </row>
    <row r="417" spans="1:12">
      <c r="A417" s="11" t="s">
        <v>668</v>
      </c>
      <c r="D417" s="11" t="s">
        <v>260</v>
      </c>
      <c r="E417" s="18" t="s">
        <v>918</v>
      </c>
      <c r="F417" s="10">
        <v>34486</v>
      </c>
      <c r="G417" s="10">
        <v>44713</v>
      </c>
      <c r="H417" s="11">
        <v>42</v>
      </c>
      <c r="I417" s="19" t="s">
        <v>259</v>
      </c>
      <c r="J417" s="11" t="s">
        <v>261</v>
      </c>
      <c r="K417" s="11" t="s">
        <v>262</v>
      </c>
      <c r="L417" s="11" t="s">
        <v>2060</v>
      </c>
    </row>
    <row r="418" spans="1:12">
      <c r="A418" s="11" t="s">
        <v>669</v>
      </c>
      <c r="D418" s="11" t="s">
        <v>260</v>
      </c>
      <c r="E418" s="18" t="s">
        <v>919</v>
      </c>
      <c r="F418" s="10">
        <v>34486</v>
      </c>
      <c r="G418" s="10">
        <v>44713</v>
      </c>
      <c r="H418" s="11">
        <v>42</v>
      </c>
      <c r="I418" s="19" t="s">
        <v>259</v>
      </c>
      <c r="J418" s="11" t="s">
        <v>261</v>
      </c>
      <c r="K418" s="11" t="s">
        <v>262</v>
      </c>
      <c r="L418" s="11" t="s">
        <v>2060</v>
      </c>
    </row>
    <row r="419" spans="1:12">
      <c r="A419" s="11" t="s">
        <v>670</v>
      </c>
      <c r="D419" s="11" t="s">
        <v>260</v>
      </c>
      <c r="E419" s="18" t="s">
        <v>920</v>
      </c>
      <c r="F419" s="10">
        <v>34486</v>
      </c>
      <c r="G419" s="10">
        <v>44713</v>
      </c>
      <c r="H419" s="11">
        <v>42</v>
      </c>
      <c r="I419" s="19" t="s">
        <v>259</v>
      </c>
      <c r="J419" s="11" t="s">
        <v>261</v>
      </c>
      <c r="K419" s="11" t="s">
        <v>262</v>
      </c>
      <c r="L419" s="11" t="s">
        <v>2060</v>
      </c>
    </row>
    <row r="420" spans="1:12">
      <c r="A420" s="11" t="s">
        <v>671</v>
      </c>
      <c r="D420" s="11" t="s">
        <v>260</v>
      </c>
      <c r="E420" s="18" t="s">
        <v>921</v>
      </c>
      <c r="F420" s="10">
        <v>34486</v>
      </c>
      <c r="G420" s="10">
        <v>44713</v>
      </c>
      <c r="H420" s="11">
        <v>42</v>
      </c>
      <c r="I420" s="19" t="s">
        <v>259</v>
      </c>
      <c r="J420" s="11" t="s">
        <v>261</v>
      </c>
      <c r="K420" s="11" t="s">
        <v>262</v>
      </c>
      <c r="L420" s="11" t="s">
        <v>2060</v>
      </c>
    </row>
    <row r="421" spans="1:12">
      <c r="A421" s="11" t="s">
        <v>672</v>
      </c>
      <c r="D421" s="11" t="s">
        <v>260</v>
      </c>
      <c r="E421" s="18" t="s">
        <v>922</v>
      </c>
      <c r="F421" s="10">
        <v>34486</v>
      </c>
      <c r="G421" s="10">
        <v>44713</v>
      </c>
      <c r="H421" s="11">
        <v>42</v>
      </c>
      <c r="I421" s="19" t="s">
        <v>259</v>
      </c>
      <c r="J421" s="11" t="s">
        <v>261</v>
      </c>
      <c r="K421" s="11" t="s">
        <v>262</v>
      </c>
      <c r="L421" s="11" t="s">
        <v>2060</v>
      </c>
    </row>
    <row r="422" spans="1:12">
      <c r="A422" s="11" t="s">
        <v>673</v>
      </c>
      <c r="D422" s="11" t="s">
        <v>260</v>
      </c>
      <c r="E422" s="18" t="s">
        <v>923</v>
      </c>
      <c r="F422" s="10">
        <v>34486</v>
      </c>
      <c r="G422" s="10">
        <v>44713</v>
      </c>
      <c r="H422" s="11">
        <v>42</v>
      </c>
      <c r="I422" s="19" t="s">
        <v>259</v>
      </c>
      <c r="J422" s="11" t="s">
        <v>261</v>
      </c>
      <c r="K422" s="11" t="s">
        <v>262</v>
      </c>
      <c r="L422" s="11" t="s">
        <v>2060</v>
      </c>
    </row>
    <row r="423" spans="1:12">
      <c r="A423" s="11" t="s">
        <v>674</v>
      </c>
      <c r="D423" s="11" t="s">
        <v>260</v>
      </c>
      <c r="E423" s="18" t="s">
        <v>924</v>
      </c>
      <c r="F423" s="10">
        <v>38504</v>
      </c>
      <c r="G423" s="10">
        <v>44713</v>
      </c>
      <c r="H423" s="11">
        <v>28</v>
      </c>
      <c r="I423" s="19" t="s">
        <v>259</v>
      </c>
      <c r="J423" s="11" t="s">
        <v>261</v>
      </c>
      <c r="K423" s="11" t="s">
        <v>262</v>
      </c>
      <c r="L423" s="11" t="s">
        <v>2060</v>
      </c>
    </row>
    <row r="424" spans="1:12">
      <c r="A424" s="11" t="s">
        <v>675</v>
      </c>
      <c r="D424" s="11" t="s">
        <v>260</v>
      </c>
      <c r="E424" s="18" t="s">
        <v>925</v>
      </c>
      <c r="F424" s="10">
        <v>38504</v>
      </c>
      <c r="G424" s="10">
        <v>44713</v>
      </c>
      <c r="H424" s="11">
        <v>28</v>
      </c>
      <c r="I424" s="19" t="s">
        <v>259</v>
      </c>
      <c r="J424" s="11" t="s">
        <v>261</v>
      </c>
      <c r="K424" s="11" t="s">
        <v>262</v>
      </c>
      <c r="L424" s="11" t="s">
        <v>2060</v>
      </c>
    </row>
    <row r="425" spans="1:12">
      <c r="A425" s="11" t="s">
        <v>676</v>
      </c>
      <c r="D425" s="11" t="s">
        <v>260</v>
      </c>
      <c r="E425" s="18" t="s">
        <v>926</v>
      </c>
      <c r="F425" s="10">
        <v>38504</v>
      </c>
      <c r="G425" s="10">
        <v>44713</v>
      </c>
      <c r="H425" s="11">
        <v>28</v>
      </c>
      <c r="I425" s="19" t="s">
        <v>259</v>
      </c>
      <c r="J425" s="11" t="s">
        <v>261</v>
      </c>
      <c r="K425" s="11" t="s">
        <v>262</v>
      </c>
      <c r="L425" s="11" t="s">
        <v>2060</v>
      </c>
    </row>
    <row r="426" spans="1:12">
      <c r="A426" s="11" t="s">
        <v>677</v>
      </c>
      <c r="D426" s="11" t="s">
        <v>260</v>
      </c>
      <c r="E426" s="18" t="s">
        <v>927</v>
      </c>
      <c r="F426" s="10">
        <v>38504</v>
      </c>
      <c r="G426" s="10">
        <v>44713</v>
      </c>
      <c r="H426" s="11">
        <v>28</v>
      </c>
      <c r="I426" s="19" t="s">
        <v>259</v>
      </c>
      <c r="J426" s="11" t="s">
        <v>261</v>
      </c>
      <c r="K426" s="11" t="s">
        <v>262</v>
      </c>
      <c r="L426" s="11" t="s">
        <v>2060</v>
      </c>
    </row>
    <row r="427" spans="1:12">
      <c r="A427" s="11" t="s">
        <v>678</v>
      </c>
      <c r="D427" s="11" t="s">
        <v>260</v>
      </c>
      <c r="E427" s="18" t="s">
        <v>928</v>
      </c>
      <c r="F427" s="10">
        <v>38504</v>
      </c>
      <c r="G427" s="10">
        <v>44713</v>
      </c>
      <c r="H427" s="11">
        <v>28</v>
      </c>
      <c r="I427" s="19" t="s">
        <v>259</v>
      </c>
      <c r="J427" s="11" t="s">
        <v>261</v>
      </c>
      <c r="K427" s="11" t="s">
        <v>262</v>
      </c>
      <c r="L427" s="11" t="s">
        <v>2060</v>
      </c>
    </row>
    <row r="428" spans="1:12">
      <c r="A428" s="11" t="s">
        <v>679</v>
      </c>
      <c r="D428" s="11" t="s">
        <v>260</v>
      </c>
      <c r="E428" s="18" t="s">
        <v>929</v>
      </c>
      <c r="F428" s="10">
        <v>34486</v>
      </c>
      <c r="G428" s="10">
        <v>44713</v>
      </c>
      <c r="H428" s="11">
        <v>42</v>
      </c>
      <c r="I428" s="19" t="s">
        <v>259</v>
      </c>
      <c r="J428" s="11" t="s">
        <v>261</v>
      </c>
      <c r="K428" s="11" t="s">
        <v>262</v>
      </c>
      <c r="L428" s="11" t="s">
        <v>2060</v>
      </c>
    </row>
    <row r="429" spans="1:12">
      <c r="A429" s="11" t="s">
        <v>680</v>
      </c>
      <c r="D429" s="11" t="s">
        <v>260</v>
      </c>
      <c r="E429" s="18" t="s">
        <v>930</v>
      </c>
      <c r="F429" s="10">
        <v>34486</v>
      </c>
      <c r="G429" s="10">
        <v>44713</v>
      </c>
      <c r="H429" s="11">
        <v>42</v>
      </c>
      <c r="I429" s="19" t="s">
        <v>259</v>
      </c>
      <c r="J429" s="11" t="s">
        <v>261</v>
      </c>
      <c r="K429" s="11" t="s">
        <v>262</v>
      </c>
      <c r="L429" s="11" t="s">
        <v>2060</v>
      </c>
    </row>
    <row r="430" spans="1:12">
      <c r="A430" s="11" t="s">
        <v>681</v>
      </c>
      <c r="D430" s="11" t="s">
        <v>260</v>
      </c>
      <c r="E430" s="18" t="s">
        <v>931</v>
      </c>
      <c r="F430" s="10">
        <v>34486</v>
      </c>
      <c r="G430" s="10">
        <v>44713</v>
      </c>
      <c r="H430" s="11">
        <v>42</v>
      </c>
      <c r="I430" s="19" t="s">
        <v>259</v>
      </c>
      <c r="J430" s="11" t="s">
        <v>261</v>
      </c>
      <c r="K430" s="11" t="s">
        <v>262</v>
      </c>
      <c r="L430" s="11" t="s">
        <v>2060</v>
      </c>
    </row>
    <row r="431" spans="1:12">
      <c r="A431" s="11" t="s">
        <v>682</v>
      </c>
      <c r="D431" s="11" t="s">
        <v>260</v>
      </c>
      <c r="E431" s="18" t="s">
        <v>932</v>
      </c>
      <c r="F431" s="10">
        <v>34486</v>
      </c>
      <c r="G431" s="10">
        <v>44713</v>
      </c>
      <c r="H431" s="11">
        <v>42</v>
      </c>
      <c r="I431" s="19" t="s">
        <v>259</v>
      </c>
      <c r="J431" s="11" t="s">
        <v>261</v>
      </c>
      <c r="K431" s="11" t="s">
        <v>262</v>
      </c>
      <c r="L431" s="11" t="s">
        <v>2060</v>
      </c>
    </row>
    <row r="432" spans="1:12">
      <c r="A432" s="11" t="s">
        <v>683</v>
      </c>
      <c r="D432" s="11" t="s">
        <v>260</v>
      </c>
      <c r="E432" s="18" t="s">
        <v>933</v>
      </c>
      <c r="F432" s="10">
        <v>34486</v>
      </c>
      <c r="G432" s="10">
        <v>44713</v>
      </c>
      <c r="H432" s="11">
        <v>42</v>
      </c>
      <c r="I432" s="19" t="s">
        <v>259</v>
      </c>
      <c r="J432" s="11" t="s">
        <v>261</v>
      </c>
      <c r="K432" s="11" t="s">
        <v>262</v>
      </c>
      <c r="L432" s="11" t="s">
        <v>2060</v>
      </c>
    </row>
    <row r="433" spans="1:12">
      <c r="A433" s="11" t="s">
        <v>684</v>
      </c>
      <c r="D433" s="11" t="s">
        <v>260</v>
      </c>
      <c r="E433" s="18" t="s">
        <v>934</v>
      </c>
      <c r="F433" s="10">
        <v>34486</v>
      </c>
      <c r="G433" s="10">
        <v>44713</v>
      </c>
      <c r="H433" s="11">
        <v>42</v>
      </c>
      <c r="I433" s="19" t="s">
        <v>259</v>
      </c>
      <c r="J433" s="11" t="s">
        <v>261</v>
      </c>
      <c r="K433" s="11" t="s">
        <v>262</v>
      </c>
      <c r="L433" s="11" t="s">
        <v>2060</v>
      </c>
    </row>
    <row r="434" spans="1:12">
      <c r="A434" s="11" t="s">
        <v>685</v>
      </c>
      <c r="D434" s="11" t="s">
        <v>260</v>
      </c>
      <c r="E434" s="18" t="s">
        <v>935</v>
      </c>
      <c r="F434" s="10">
        <v>34486</v>
      </c>
      <c r="G434" s="10">
        <v>44713</v>
      </c>
      <c r="H434" s="11">
        <v>42</v>
      </c>
      <c r="I434" s="19" t="s">
        <v>259</v>
      </c>
      <c r="J434" s="11" t="s">
        <v>261</v>
      </c>
      <c r="K434" s="11" t="s">
        <v>262</v>
      </c>
      <c r="L434" s="11" t="s">
        <v>2060</v>
      </c>
    </row>
    <row r="435" spans="1:12">
      <c r="A435" s="11" t="s">
        <v>686</v>
      </c>
      <c r="D435" s="11" t="s">
        <v>260</v>
      </c>
      <c r="E435" s="18" t="s">
        <v>936</v>
      </c>
      <c r="F435" s="10">
        <v>34486</v>
      </c>
      <c r="G435" s="10">
        <v>44713</v>
      </c>
      <c r="H435" s="11">
        <v>42</v>
      </c>
      <c r="I435" s="19" t="s">
        <v>259</v>
      </c>
      <c r="J435" s="11" t="s">
        <v>261</v>
      </c>
      <c r="K435" s="11" t="s">
        <v>262</v>
      </c>
      <c r="L435" s="11" t="s">
        <v>2060</v>
      </c>
    </row>
    <row r="436" spans="1:12">
      <c r="A436" s="11" t="s">
        <v>687</v>
      </c>
      <c r="D436" s="11" t="s">
        <v>260</v>
      </c>
      <c r="E436" s="18" t="s">
        <v>937</v>
      </c>
      <c r="F436" s="10">
        <v>34486</v>
      </c>
      <c r="G436" s="10">
        <v>44713</v>
      </c>
      <c r="H436" s="11">
        <v>42</v>
      </c>
      <c r="I436" s="19" t="s">
        <v>259</v>
      </c>
      <c r="J436" s="11" t="s">
        <v>261</v>
      </c>
      <c r="K436" s="11" t="s">
        <v>262</v>
      </c>
      <c r="L436" s="11" t="s">
        <v>2060</v>
      </c>
    </row>
    <row r="437" spans="1:12">
      <c r="A437" s="11" t="s">
        <v>688</v>
      </c>
      <c r="D437" s="11" t="s">
        <v>260</v>
      </c>
      <c r="E437" s="18" t="s">
        <v>938</v>
      </c>
      <c r="F437" s="10">
        <v>34486</v>
      </c>
      <c r="G437" s="10">
        <v>44713</v>
      </c>
      <c r="H437" s="11">
        <v>42</v>
      </c>
      <c r="I437" s="19" t="s">
        <v>259</v>
      </c>
      <c r="J437" s="11" t="s">
        <v>261</v>
      </c>
      <c r="K437" s="11" t="s">
        <v>262</v>
      </c>
      <c r="L437" s="11" t="s">
        <v>2060</v>
      </c>
    </row>
    <row r="438" spans="1:12">
      <c r="A438" s="11" t="s">
        <v>689</v>
      </c>
      <c r="D438" s="11" t="s">
        <v>260</v>
      </c>
      <c r="E438" s="18" t="s">
        <v>939</v>
      </c>
      <c r="F438" s="10">
        <v>34486</v>
      </c>
      <c r="G438" s="10">
        <v>44713</v>
      </c>
      <c r="H438" s="11">
        <v>42</v>
      </c>
      <c r="I438" s="19" t="s">
        <v>259</v>
      </c>
      <c r="J438" s="11" t="s">
        <v>261</v>
      </c>
      <c r="K438" s="11" t="s">
        <v>262</v>
      </c>
      <c r="L438" s="11" t="s">
        <v>2060</v>
      </c>
    </row>
    <row r="439" spans="1:12">
      <c r="A439" s="11" t="s">
        <v>690</v>
      </c>
      <c r="D439" s="11" t="s">
        <v>260</v>
      </c>
      <c r="E439" s="18" t="s">
        <v>940</v>
      </c>
      <c r="F439" s="10">
        <v>34486</v>
      </c>
      <c r="G439" s="10">
        <v>44713</v>
      </c>
      <c r="H439" s="11">
        <v>42</v>
      </c>
      <c r="I439" s="19" t="s">
        <v>259</v>
      </c>
      <c r="J439" s="11" t="s">
        <v>261</v>
      </c>
      <c r="K439" s="11" t="s">
        <v>262</v>
      </c>
      <c r="L439" s="11" t="s">
        <v>2060</v>
      </c>
    </row>
    <row r="440" spans="1:12">
      <c r="A440" s="11" t="s">
        <v>691</v>
      </c>
      <c r="D440" s="11" t="s">
        <v>260</v>
      </c>
      <c r="E440" s="18" t="s">
        <v>941</v>
      </c>
      <c r="F440" s="10">
        <v>34486</v>
      </c>
      <c r="G440" s="10">
        <v>44713</v>
      </c>
      <c r="H440" s="11">
        <v>42</v>
      </c>
      <c r="I440" s="19" t="s">
        <v>259</v>
      </c>
      <c r="J440" s="11" t="s">
        <v>261</v>
      </c>
      <c r="K440" s="11" t="s">
        <v>262</v>
      </c>
      <c r="L440" s="11" t="s">
        <v>2060</v>
      </c>
    </row>
    <row r="441" spans="1:12">
      <c r="A441" s="11" t="s">
        <v>692</v>
      </c>
      <c r="D441" s="11" t="s">
        <v>260</v>
      </c>
      <c r="E441" s="18" t="s">
        <v>942</v>
      </c>
      <c r="F441" s="10">
        <v>34486</v>
      </c>
      <c r="G441" s="10">
        <v>44713</v>
      </c>
      <c r="H441" s="11">
        <v>42</v>
      </c>
      <c r="I441" s="19" t="s">
        <v>259</v>
      </c>
      <c r="J441" s="11" t="s">
        <v>261</v>
      </c>
      <c r="K441" s="11" t="s">
        <v>262</v>
      </c>
      <c r="L441" s="11" t="s">
        <v>2060</v>
      </c>
    </row>
    <row r="442" spans="1:12">
      <c r="A442" s="11" t="s">
        <v>693</v>
      </c>
      <c r="D442" s="11" t="s">
        <v>260</v>
      </c>
      <c r="E442" s="18" t="s">
        <v>943</v>
      </c>
      <c r="F442" s="10">
        <v>34486</v>
      </c>
      <c r="G442" s="10">
        <v>44713</v>
      </c>
      <c r="H442" s="11">
        <v>42</v>
      </c>
      <c r="I442" s="19" t="s">
        <v>259</v>
      </c>
      <c r="J442" s="11" t="s">
        <v>261</v>
      </c>
      <c r="K442" s="11" t="s">
        <v>262</v>
      </c>
      <c r="L442" s="11" t="s">
        <v>2060</v>
      </c>
    </row>
    <row r="443" spans="1:12">
      <c r="A443" s="11" t="s">
        <v>694</v>
      </c>
      <c r="D443" s="11" t="s">
        <v>260</v>
      </c>
      <c r="E443" s="18" t="s">
        <v>944</v>
      </c>
      <c r="F443" s="10">
        <v>34486</v>
      </c>
      <c r="G443" s="10">
        <v>44713</v>
      </c>
      <c r="H443" s="11">
        <v>42</v>
      </c>
      <c r="I443" s="19" t="s">
        <v>259</v>
      </c>
      <c r="J443" s="11" t="s">
        <v>261</v>
      </c>
      <c r="K443" s="11" t="s">
        <v>262</v>
      </c>
      <c r="L443" s="11" t="s">
        <v>2060</v>
      </c>
    </row>
    <row r="444" spans="1:12">
      <c r="A444" s="11" t="s">
        <v>695</v>
      </c>
      <c r="D444" s="11" t="s">
        <v>260</v>
      </c>
      <c r="E444" s="18" t="s">
        <v>945</v>
      </c>
      <c r="F444" s="10">
        <v>34486</v>
      </c>
      <c r="G444" s="10">
        <v>44713</v>
      </c>
      <c r="H444" s="11">
        <v>42</v>
      </c>
      <c r="I444" s="19" t="s">
        <v>259</v>
      </c>
      <c r="J444" s="11" t="s">
        <v>261</v>
      </c>
      <c r="K444" s="11" t="s">
        <v>262</v>
      </c>
      <c r="L444" s="11" t="s">
        <v>2060</v>
      </c>
    </row>
    <row r="445" spans="1:12">
      <c r="A445" s="11" t="s">
        <v>696</v>
      </c>
      <c r="D445" s="11" t="s">
        <v>260</v>
      </c>
      <c r="E445" s="18" t="s">
        <v>946</v>
      </c>
      <c r="F445" s="10">
        <v>34486</v>
      </c>
      <c r="G445" s="10">
        <v>44713</v>
      </c>
      <c r="H445" s="11">
        <v>42</v>
      </c>
      <c r="I445" s="19" t="s">
        <v>259</v>
      </c>
      <c r="J445" s="11" t="s">
        <v>261</v>
      </c>
      <c r="K445" s="11" t="s">
        <v>262</v>
      </c>
      <c r="L445" s="11" t="s">
        <v>2060</v>
      </c>
    </row>
    <row r="446" spans="1:12">
      <c r="A446" s="11" t="s">
        <v>697</v>
      </c>
      <c r="D446" s="11" t="s">
        <v>260</v>
      </c>
      <c r="E446" s="18" t="s">
        <v>947</v>
      </c>
      <c r="F446" s="10">
        <v>34486</v>
      </c>
      <c r="G446" s="10">
        <v>44713</v>
      </c>
      <c r="H446" s="11">
        <v>42</v>
      </c>
      <c r="I446" s="19" t="s">
        <v>259</v>
      </c>
      <c r="J446" s="11" t="s">
        <v>261</v>
      </c>
      <c r="K446" s="11" t="s">
        <v>262</v>
      </c>
      <c r="L446" s="11" t="s">
        <v>2060</v>
      </c>
    </row>
    <row r="447" spans="1:12">
      <c r="A447" s="11" t="s">
        <v>698</v>
      </c>
      <c r="D447" s="11" t="s">
        <v>260</v>
      </c>
      <c r="E447" s="18" t="s">
        <v>948</v>
      </c>
      <c r="F447" s="10">
        <v>34486</v>
      </c>
      <c r="G447" s="10">
        <v>44713</v>
      </c>
      <c r="H447" s="11">
        <v>42</v>
      </c>
      <c r="I447" s="19" t="s">
        <v>259</v>
      </c>
      <c r="J447" s="11" t="s">
        <v>261</v>
      </c>
      <c r="K447" s="11" t="s">
        <v>262</v>
      </c>
      <c r="L447" s="11" t="s">
        <v>2060</v>
      </c>
    </row>
    <row r="448" spans="1:12">
      <c r="A448" s="11" t="s">
        <v>699</v>
      </c>
      <c r="D448" s="11" t="s">
        <v>260</v>
      </c>
      <c r="E448" s="18" t="s">
        <v>949</v>
      </c>
      <c r="F448" s="10">
        <v>34486</v>
      </c>
      <c r="G448" s="10">
        <v>44713</v>
      </c>
      <c r="H448" s="11">
        <v>42</v>
      </c>
      <c r="I448" s="19" t="s">
        <v>259</v>
      </c>
      <c r="J448" s="11" t="s">
        <v>261</v>
      </c>
      <c r="K448" s="11" t="s">
        <v>262</v>
      </c>
      <c r="L448" s="11" t="s">
        <v>2060</v>
      </c>
    </row>
    <row r="449" spans="1:12">
      <c r="A449" s="11" t="s">
        <v>700</v>
      </c>
      <c r="D449" s="11" t="s">
        <v>260</v>
      </c>
      <c r="E449" s="18" t="s">
        <v>950</v>
      </c>
      <c r="F449" s="10">
        <v>34486</v>
      </c>
      <c r="G449" s="10">
        <v>44713</v>
      </c>
      <c r="H449" s="11">
        <v>42</v>
      </c>
      <c r="I449" s="19" t="s">
        <v>259</v>
      </c>
      <c r="J449" s="11" t="s">
        <v>261</v>
      </c>
      <c r="K449" s="11" t="s">
        <v>262</v>
      </c>
      <c r="L449" s="11" t="s">
        <v>2060</v>
      </c>
    </row>
    <row r="450" spans="1:12">
      <c r="A450" s="11" t="s">
        <v>701</v>
      </c>
      <c r="D450" s="11" t="s">
        <v>260</v>
      </c>
      <c r="E450" s="18" t="s">
        <v>951</v>
      </c>
      <c r="F450" s="10">
        <v>34486</v>
      </c>
      <c r="G450" s="10">
        <v>44713</v>
      </c>
      <c r="H450" s="11">
        <v>42</v>
      </c>
      <c r="I450" s="19" t="s">
        <v>259</v>
      </c>
      <c r="J450" s="11" t="s">
        <v>261</v>
      </c>
      <c r="K450" s="11" t="s">
        <v>262</v>
      </c>
      <c r="L450" s="11" t="s">
        <v>2060</v>
      </c>
    </row>
    <row r="451" spans="1:12">
      <c r="A451" s="11" t="s">
        <v>702</v>
      </c>
      <c r="D451" s="11" t="s">
        <v>260</v>
      </c>
      <c r="E451" s="18" t="s">
        <v>952</v>
      </c>
      <c r="F451" s="10">
        <v>34486</v>
      </c>
      <c r="G451" s="10">
        <v>44713</v>
      </c>
      <c r="H451" s="11">
        <v>42</v>
      </c>
      <c r="I451" s="19" t="s">
        <v>259</v>
      </c>
      <c r="J451" s="11" t="s">
        <v>261</v>
      </c>
      <c r="K451" s="11" t="s">
        <v>262</v>
      </c>
      <c r="L451" s="11" t="s">
        <v>2060</v>
      </c>
    </row>
    <row r="452" spans="1:12">
      <c r="A452" s="11" t="s">
        <v>703</v>
      </c>
      <c r="D452" s="11" t="s">
        <v>260</v>
      </c>
      <c r="E452" s="18" t="s">
        <v>953</v>
      </c>
      <c r="F452" s="10">
        <v>34486</v>
      </c>
      <c r="G452" s="10">
        <v>44713</v>
      </c>
      <c r="H452" s="11">
        <v>42</v>
      </c>
      <c r="I452" s="19" t="s">
        <v>259</v>
      </c>
      <c r="J452" s="11" t="s">
        <v>261</v>
      </c>
      <c r="K452" s="11" t="s">
        <v>262</v>
      </c>
      <c r="L452" s="11" t="s">
        <v>2060</v>
      </c>
    </row>
    <row r="453" spans="1:12">
      <c r="A453" s="11" t="s">
        <v>704</v>
      </c>
      <c r="D453" s="11" t="s">
        <v>260</v>
      </c>
      <c r="E453" s="18" t="s">
        <v>954</v>
      </c>
      <c r="F453" s="10">
        <v>34486</v>
      </c>
      <c r="G453" s="10">
        <v>44713</v>
      </c>
      <c r="H453" s="11">
        <v>42</v>
      </c>
      <c r="I453" s="19" t="s">
        <v>259</v>
      </c>
      <c r="J453" s="11" t="s">
        <v>261</v>
      </c>
      <c r="K453" s="11" t="s">
        <v>262</v>
      </c>
      <c r="L453" s="11" t="s">
        <v>2060</v>
      </c>
    </row>
    <row r="454" spans="1:12">
      <c r="A454" s="11" t="s">
        <v>705</v>
      </c>
      <c r="D454" s="11" t="s">
        <v>260</v>
      </c>
      <c r="E454" s="18" t="s">
        <v>955</v>
      </c>
      <c r="F454" s="10">
        <v>34486</v>
      </c>
      <c r="G454" s="10">
        <v>44713</v>
      </c>
      <c r="H454" s="11">
        <v>42</v>
      </c>
      <c r="I454" s="19" t="s">
        <v>259</v>
      </c>
      <c r="J454" s="11" t="s">
        <v>261</v>
      </c>
      <c r="K454" s="11" t="s">
        <v>262</v>
      </c>
      <c r="L454" s="11" t="s">
        <v>2060</v>
      </c>
    </row>
    <row r="455" spans="1:12">
      <c r="A455" s="11" t="s">
        <v>706</v>
      </c>
      <c r="D455" s="11" t="s">
        <v>260</v>
      </c>
      <c r="E455" s="18" t="s">
        <v>956</v>
      </c>
      <c r="F455" s="10">
        <v>34486</v>
      </c>
      <c r="G455" s="10">
        <v>44713</v>
      </c>
      <c r="H455" s="11">
        <v>42</v>
      </c>
      <c r="I455" s="19" t="s">
        <v>259</v>
      </c>
      <c r="J455" s="11" t="s">
        <v>261</v>
      </c>
      <c r="K455" s="11" t="s">
        <v>262</v>
      </c>
      <c r="L455" s="11" t="s">
        <v>2060</v>
      </c>
    </row>
    <row r="456" spans="1:12">
      <c r="A456" s="11" t="s">
        <v>707</v>
      </c>
      <c r="D456" s="11" t="s">
        <v>260</v>
      </c>
      <c r="E456" s="18" t="s">
        <v>957</v>
      </c>
      <c r="F456" s="10">
        <v>34486</v>
      </c>
      <c r="G456" s="10">
        <v>44713</v>
      </c>
      <c r="H456" s="11">
        <v>42</v>
      </c>
      <c r="I456" s="19" t="s">
        <v>259</v>
      </c>
      <c r="J456" s="11" t="s">
        <v>261</v>
      </c>
      <c r="K456" s="11" t="s">
        <v>262</v>
      </c>
      <c r="L456" s="11" t="s">
        <v>2060</v>
      </c>
    </row>
    <row r="457" spans="1:12">
      <c r="A457" s="11" t="s">
        <v>708</v>
      </c>
      <c r="D457" s="11" t="s">
        <v>260</v>
      </c>
      <c r="E457" s="18" t="s">
        <v>958</v>
      </c>
      <c r="F457" s="10">
        <v>34486</v>
      </c>
      <c r="G457" s="10">
        <v>44713</v>
      </c>
      <c r="H457" s="11">
        <v>42</v>
      </c>
      <c r="I457" s="19" t="s">
        <v>259</v>
      </c>
      <c r="J457" s="11" t="s">
        <v>261</v>
      </c>
      <c r="K457" s="11" t="s">
        <v>262</v>
      </c>
      <c r="L457" s="11" t="s">
        <v>2060</v>
      </c>
    </row>
    <row r="458" spans="1:12">
      <c r="A458" s="11" t="s">
        <v>709</v>
      </c>
      <c r="D458" s="11" t="s">
        <v>260</v>
      </c>
      <c r="E458" s="18" t="s">
        <v>959</v>
      </c>
      <c r="F458" s="10">
        <v>34486</v>
      </c>
      <c r="G458" s="10">
        <v>44713</v>
      </c>
      <c r="H458" s="11">
        <v>42</v>
      </c>
      <c r="I458" s="19" t="s">
        <v>259</v>
      </c>
      <c r="J458" s="11" t="s">
        <v>261</v>
      </c>
      <c r="K458" s="11" t="s">
        <v>262</v>
      </c>
      <c r="L458" s="11" t="s">
        <v>2060</v>
      </c>
    </row>
    <row r="459" spans="1:12">
      <c r="A459" s="11" t="s">
        <v>710</v>
      </c>
      <c r="D459" s="11" t="s">
        <v>260</v>
      </c>
      <c r="E459" s="18" t="s">
        <v>960</v>
      </c>
      <c r="F459" s="10">
        <v>38504</v>
      </c>
      <c r="G459" s="10">
        <v>44713</v>
      </c>
      <c r="H459" s="11">
        <v>28</v>
      </c>
      <c r="I459" s="19" t="s">
        <v>259</v>
      </c>
      <c r="J459" s="11" t="s">
        <v>261</v>
      </c>
      <c r="K459" s="11" t="s">
        <v>262</v>
      </c>
      <c r="L459" s="11" t="s">
        <v>2060</v>
      </c>
    </row>
    <row r="460" spans="1:12">
      <c r="A460" s="11" t="s">
        <v>711</v>
      </c>
      <c r="D460" s="11" t="s">
        <v>260</v>
      </c>
      <c r="E460" s="18" t="s">
        <v>961</v>
      </c>
      <c r="F460" s="10">
        <v>38504</v>
      </c>
      <c r="G460" s="10">
        <v>44713</v>
      </c>
      <c r="H460" s="11">
        <v>28</v>
      </c>
      <c r="I460" s="19" t="s">
        <v>259</v>
      </c>
      <c r="J460" s="11" t="s">
        <v>261</v>
      </c>
      <c r="K460" s="11" t="s">
        <v>262</v>
      </c>
      <c r="L460" s="11" t="s">
        <v>2060</v>
      </c>
    </row>
    <row r="461" spans="1:12">
      <c r="A461" s="11" t="s">
        <v>712</v>
      </c>
      <c r="D461" s="11" t="s">
        <v>260</v>
      </c>
      <c r="E461" s="18" t="s">
        <v>962</v>
      </c>
      <c r="F461" s="10">
        <v>38504</v>
      </c>
      <c r="G461" s="10">
        <v>44713</v>
      </c>
      <c r="H461" s="11">
        <v>28</v>
      </c>
      <c r="I461" s="19" t="s">
        <v>259</v>
      </c>
      <c r="J461" s="11" t="s">
        <v>261</v>
      </c>
      <c r="K461" s="11" t="s">
        <v>262</v>
      </c>
      <c r="L461" s="11" t="s">
        <v>2060</v>
      </c>
    </row>
    <row r="462" spans="1:12">
      <c r="A462" s="11" t="s">
        <v>713</v>
      </c>
      <c r="D462" s="11" t="s">
        <v>260</v>
      </c>
      <c r="E462" s="18" t="s">
        <v>963</v>
      </c>
      <c r="F462" s="10">
        <v>38504</v>
      </c>
      <c r="G462" s="10">
        <v>44713</v>
      </c>
      <c r="H462" s="11">
        <v>28</v>
      </c>
      <c r="I462" s="19" t="s">
        <v>259</v>
      </c>
      <c r="J462" s="11" t="s">
        <v>261</v>
      </c>
      <c r="K462" s="11" t="s">
        <v>262</v>
      </c>
      <c r="L462" s="11" t="s">
        <v>2060</v>
      </c>
    </row>
    <row r="463" spans="1:12">
      <c r="A463" s="11" t="s">
        <v>714</v>
      </c>
      <c r="D463" s="11" t="s">
        <v>260</v>
      </c>
      <c r="E463" s="18" t="s">
        <v>964</v>
      </c>
      <c r="F463" s="10">
        <v>38504</v>
      </c>
      <c r="G463" s="10">
        <v>44713</v>
      </c>
      <c r="H463" s="11">
        <v>28</v>
      </c>
      <c r="I463" s="19" t="s">
        <v>259</v>
      </c>
      <c r="J463" s="11" t="s">
        <v>261</v>
      </c>
      <c r="K463" s="11" t="s">
        <v>262</v>
      </c>
      <c r="L463" s="11" t="s">
        <v>2060</v>
      </c>
    </row>
    <row r="464" spans="1:12">
      <c r="A464" s="11" t="s">
        <v>715</v>
      </c>
      <c r="D464" s="11" t="s">
        <v>260</v>
      </c>
      <c r="E464" s="18" t="s">
        <v>965</v>
      </c>
      <c r="F464" s="10">
        <v>30133</v>
      </c>
      <c r="G464" s="10">
        <v>44713</v>
      </c>
      <c r="H464" s="11">
        <v>54</v>
      </c>
      <c r="I464" s="19" t="s">
        <v>259</v>
      </c>
      <c r="J464" s="11" t="s">
        <v>261</v>
      </c>
      <c r="K464" s="11" t="s">
        <v>262</v>
      </c>
      <c r="L464" s="11" t="s">
        <v>2061</v>
      </c>
    </row>
    <row r="465" spans="1:12">
      <c r="A465" s="11" t="s">
        <v>716</v>
      </c>
      <c r="D465" s="11" t="s">
        <v>260</v>
      </c>
      <c r="E465" s="18" t="s">
        <v>966</v>
      </c>
      <c r="F465" s="10">
        <v>30864</v>
      </c>
      <c r="G465" s="10">
        <v>44713</v>
      </c>
      <c r="H465" s="11">
        <v>52</v>
      </c>
      <c r="I465" s="19" t="s">
        <v>259</v>
      </c>
      <c r="J465" s="11" t="s">
        <v>261</v>
      </c>
      <c r="K465" s="11" t="s">
        <v>262</v>
      </c>
      <c r="L465" s="11" t="s">
        <v>2061</v>
      </c>
    </row>
    <row r="466" spans="1:12">
      <c r="A466" s="11" t="s">
        <v>717</v>
      </c>
      <c r="D466" s="11" t="s">
        <v>260</v>
      </c>
      <c r="E466" s="18" t="s">
        <v>967</v>
      </c>
      <c r="F466" s="10">
        <v>30864</v>
      </c>
      <c r="G466" s="10">
        <v>44713</v>
      </c>
      <c r="H466" s="11">
        <v>52</v>
      </c>
      <c r="I466" s="19" t="s">
        <v>259</v>
      </c>
      <c r="J466" s="11" t="s">
        <v>261</v>
      </c>
      <c r="K466" s="11" t="s">
        <v>262</v>
      </c>
      <c r="L466" s="11" t="s">
        <v>2061</v>
      </c>
    </row>
    <row r="467" spans="1:12">
      <c r="A467" s="11" t="s">
        <v>718</v>
      </c>
      <c r="D467" s="11" t="s">
        <v>260</v>
      </c>
      <c r="E467" s="18" t="s">
        <v>968</v>
      </c>
      <c r="F467" s="10">
        <v>30864</v>
      </c>
      <c r="G467" s="10">
        <v>44713</v>
      </c>
      <c r="H467" s="11">
        <v>52</v>
      </c>
      <c r="I467" s="19" t="s">
        <v>259</v>
      </c>
      <c r="J467" s="11" t="s">
        <v>261</v>
      </c>
      <c r="K467" s="11" t="s">
        <v>262</v>
      </c>
      <c r="L467" s="11" t="s">
        <v>2061</v>
      </c>
    </row>
    <row r="468" spans="1:12">
      <c r="A468" s="11" t="s">
        <v>719</v>
      </c>
      <c r="D468" s="11" t="s">
        <v>260</v>
      </c>
      <c r="E468" s="18" t="s">
        <v>969</v>
      </c>
      <c r="F468" s="10">
        <v>30133</v>
      </c>
      <c r="G468" s="10">
        <v>44713</v>
      </c>
      <c r="H468" s="11">
        <v>54</v>
      </c>
      <c r="I468" s="19" t="s">
        <v>259</v>
      </c>
      <c r="J468" s="11" t="s">
        <v>261</v>
      </c>
      <c r="K468" s="11" t="s">
        <v>262</v>
      </c>
      <c r="L468" s="11" t="s">
        <v>2061</v>
      </c>
    </row>
    <row r="469" spans="1:12">
      <c r="A469" s="11" t="s">
        <v>720</v>
      </c>
      <c r="D469" s="11" t="s">
        <v>260</v>
      </c>
      <c r="E469" s="18" t="s">
        <v>970</v>
      </c>
      <c r="F469" s="10">
        <v>30864</v>
      </c>
      <c r="G469" s="10">
        <v>44713</v>
      </c>
      <c r="H469" s="11">
        <v>52</v>
      </c>
      <c r="I469" s="19" t="s">
        <v>259</v>
      </c>
      <c r="J469" s="11" t="s">
        <v>261</v>
      </c>
      <c r="K469" s="11" t="s">
        <v>262</v>
      </c>
      <c r="L469" s="11" t="s">
        <v>2061</v>
      </c>
    </row>
    <row r="470" spans="1:12">
      <c r="A470" s="11" t="s">
        <v>721</v>
      </c>
      <c r="D470" s="11" t="s">
        <v>260</v>
      </c>
      <c r="E470" s="18" t="s">
        <v>971</v>
      </c>
      <c r="F470" s="10">
        <v>30864</v>
      </c>
      <c r="G470" s="10">
        <v>44713</v>
      </c>
      <c r="H470" s="11">
        <v>52</v>
      </c>
      <c r="I470" s="19" t="s">
        <v>259</v>
      </c>
      <c r="J470" s="11" t="s">
        <v>261</v>
      </c>
      <c r="K470" s="11" t="s">
        <v>262</v>
      </c>
      <c r="L470" s="11" t="s">
        <v>2061</v>
      </c>
    </row>
    <row r="471" spans="1:12">
      <c r="A471" s="11" t="s">
        <v>722</v>
      </c>
      <c r="D471" s="11" t="s">
        <v>260</v>
      </c>
      <c r="E471" s="18" t="s">
        <v>972</v>
      </c>
      <c r="F471" s="10">
        <v>30864</v>
      </c>
      <c r="G471" s="10">
        <v>44713</v>
      </c>
      <c r="H471" s="11">
        <v>52</v>
      </c>
      <c r="I471" s="19" t="s">
        <v>259</v>
      </c>
      <c r="J471" s="11" t="s">
        <v>261</v>
      </c>
      <c r="K471" s="11" t="s">
        <v>262</v>
      </c>
      <c r="L471" s="11" t="s">
        <v>2061</v>
      </c>
    </row>
    <row r="472" spans="1:12">
      <c r="A472" s="11" t="s">
        <v>723</v>
      </c>
      <c r="D472" s="11" t="s">
        <v>260</v>
      </c>
      <c r="E472" s="18" t="s">
        <v>973</v>
      </c>
      <c r="F472" s="10">
        <v>30133</v>
      </c>
      <c r="G472" s="10">
        <v>44713</v>
      </c>
      <c r="H472" s="11">
        <v>54</v>
      </c>
      <c r="I472" s="19" t="s">
        <v>259</v>
      </c>
      <c r="J472" s="11" t="s">
        <v>261</v>
      </c>
      <c r="K472" s="11" t="s">
        <v>262</v>
      </c>
      <c r="L472" s="11" t="s">
        <v>2061</v>
      </c>
    </row>
    <row r="473" spans="1:12">
      <c r="A473" s="11" t="s">
        <v>724</v>
      </c>
      <c r="D473" s="11" t="s">
        <v>260</v>
      </c>
      <c r="E473" s="18" t="s">
        <v>974</v>
      </c>
      <c r="F473" s="10">
        <v>30864</v>
      </c>
      <c r="G473" s="10">
        <v>44713</v>
      </c>
      <c r="H473" s="11">
        <v>52</v>
      </c>
      <c r="I473" s="19" t="s">
        <v>259</v>
      </c>
      <c r="J473" s="11" t="s">
        <v>261</v>
      </c>
      <c r="K473" s="11" t="s">
        <v>262</v>
      </c>
      <c r="L473" s="11" t="s">
        <v>2061</v>
      </c>
    </row>
    <row r="474" spans="1:12">
      <c r="A474" s="11" t="s">
        <v>725</v>
      </c>
      <c r="D474" s="11" t="s">
        <v>260</v>
      </c>
      <c r="E474" s="18" t="s">
        <v>975</v>
      </c>
      <c r="F474" s="10">
        <v>30864</v>
      </c>
      <c r="G474" s="10">
        <v>44713</v>
      </c>
      <c r="H474" s="11">
        <v>52</v>
      </c>
      <c r="I474" s="19" t="s">
        <v>259</v>
      </c>
      <c r="J474" s="11" t="s">
        <v>261</v>
      </c>
      <c r="K474" s="11" t="s">
        <v>262</v>
      </c>
      <c r="L474" s="11" t="s">
        <v>2061</v>
      </c>
    </row>
    <row r="475" spans="1:12">
      <c r="A475" s="11" t="s">
        <v>726</v>
      </c>
      <c r="D475" s="11" t="s">
        <v>260</v>
      </c>
      <c r="E475" s="18" t="s">
        <v>976</v>
      </c>
      <c r="F475" s="10">
        <v>30864</v>
      </c>
      <c r="G475" s="10">
        <v>44713</v>
      </c>
      <c r="H475" s="11">
        <v>52</v>
      </c>
      <c r="I475" s="19" t="s">
        <v>259</v>
      </c>
      <c r="J475" s="11" t="s">
        <v>261</v>
      </c>
      <c r="K475" s="11" t="s">
        <v>262</v>
      </c>
      <c r="L475" s="11" t="s">
        <v>2061</v>
      </c>
    </row>
    <row r="476" spans="1:12">
      <c r="A476" s="11" t="s">
        <v>727</v>
      </c>
      <c r="D476" s="11" t="s">
        <v>260</v>
      </c>
      <c r="E476" s="18" t="s">
        <v>977</v>
      </c>
      <c r="F476" s="10">
        <v>30133</v>
      </c>
      <c r="G476" s="10">
        <v>44713</v>
      </c>
      <c r="H476" s="11">
        <v>54</v>
      </c>
      <c r="I476" s="19" t="s">
        <v>259</v>
      </c>
      <c r="J476" s="11" t="s">
        <v>261</v>
      </c>
      <c r="K476" s="11" t="s">
        <v>262</v>
      </c>
      <c r="L476" s="11" t="s">
        <v>2061</v>
      </c>
    </row>
    <row r="477" spans="1:12">
      <c r="A477" s="11" t="s">
        <v>728</v>
      </c>
      <c r="D477" s="11" t="s">
        <v>260</v>
      </c>
      <c r="E477" s="18" t="s">
        <v>978</v>
      </c>
      <c r="F477" s="10">
        <v>30864</v>
      </c>
      <c r="G477" s="10">
        <v>44713</v>
      </c>
      <c r="H477" s="11">
        <v>52</v>
      </c>
      <c r="I477" s="19" t="s">
        <v>259</v>
      </c>
      <c r="J477" s="11" t="s">
        <v>261</v>
      </c>
      <c r="K477" s="11" t="s">
        <v>262</v>
      </c>
      <c r="L477" s="11" t="s">
        <v>2061</v>
      </c>
    </row>
    <row r="478" spans="1:12">
      <c r="A478" s="11" t="s">
        <v>729</v>
      </c>
      <c r="D478" s="11" t="s">
        <v>260</v>
      </c>
      <c r="E478" s="18" t="s">
        <v>979</v>
      </c>
      <c r="F478" s="10">
        <v>30864</v>
      </c>
      <c r="G478" s="10">
        <v>44713</v>
      </c>
      <c r="H478" s="11">
        <v>52</v>
      </c>
      <c r="I478" s="19" t="s">
        <v>259</v>
      </c>
      <c r="J478" s="11" t="s">
        <v>261</v>
      </c>
      <c r="K478" s="11" t="s">
        <v>262</v>
      </c>
      <c r="L478" s="11" t="s">
        <v>2061</v>
      </c>
    </row>
    <row r="479" spans="1:12">
      <c r="A479" s="11" t="s">
        <v>730</v>
      </c>
      <c r="D479" s="11" t="s">
        <v>260</v>
      </c>
      <c r="E479" s="18" t="s">
        <v>980</v>
      </c>
      <c r="F479" s="10">
        <v>30864</v>
      </c>
      <c r="G479" s="10">
        <v>44713</v>
      </c>
      <c r="H479" s="11">
        <v>52</v>
      </c>
      <c r="I479" s="19" t="s">
        <v>259</v>
      </c>
      <c r="J479" s="11" t="s">
        <v>261</v>
      </c>
      <c r="K479" s="11" t="s">
        <v>262</v>
      </c>
      <c r="L479" s="11" t="s">
        <v>2061</v>
      </c>
    </row>
    <row r="480" spans="1:12">
      <c r="A480" s="11" t="s">
        <v>731</v>
      </c>
      <c r="D480" s="11" t="s">
        <v>260</v>
      </c>
      <c r="E480" s="18" t="s">
        <v>981</v>
      </c>
      <c r="F480" s="10">
        <v>30864</v>
      </c>
      <c r="G480" s="10">
        <v>44713</v>
      </c>
      <c r="H480" s="11">
        <v>52</v>
      </c>
      <c r="I480" s="19" t="s">
        <v>259</v>
      </c>
      <c r="J480" s="11" t="s">
        <v>261</v>
      </c>
      <c r="K480" s="11" t="s">
        <v>262</v>
      </c>
      <c r="L480" s="11" t="s">
        <v>2061</v>
      </c>
    </row>
    <row r="481" spans="1:12">
      <c r="A481" s="11" t="s">
        <v>732</v>
      </c>
      <c r="D481" s="11" t="s">
        <v>260</v>
      </c>
      <c r="E481" s="18" t="s">
        <v>982</v>
      </c>
      <c r="F481" s="10">
        <v>30864</v>
      </c>
      <c r="G481" s="10">
        <v>44713</v>
      </c>
      <c r="H481" s="11">
        <v>52</v>
      </c>
      <c r="I481" s="19" t="s">
        <v>259</v>
      </c>
      <c r="J481" s="11" t="s">
        <v>261</v>
      </c>
      <c r="K481" s="11" t="s">
        <v>262</v>
      </c>
      <c r="L481" s="11" t="s">
        <v>2061</v>
      </c>
    </row>
    <row r="482" spans="1:12">
      <c r="A482" s="11" t="s">
        <v>733</v>
      </c>
      <c r="D482" s="11" t="s">
        <v>260</v>
      </c>
      <c r="E482" s="18" t="s">
        <v>983</v>
      </c>
      <c r="F482" s="10">
        <v>30864</v>
      </c>
      <c r="G482" s="10">
        <v>44713</v>
      </c>
      <c r="H482" s="11">
        <v>52</v>
      </c>
      <c r="I482" s="19" t="s">
        <v>259</v>
      </c>
      <c r="J482" s="11" t="s">
        <v>261</v>
      </c>
      <c r="K482" s="11" t="s">
        <v>262</v>
      </c>
      <c r="L482" s="11" t="s">
        <v>2061</v>
      </c>
    </row>
    <row r="483" spans="1:12">
      <c r="A483" s="11" t="s">
        <v>734</v>
      </c>
      <c r="D483" s="11" t="s">
        <v>260</v>
      </c>
      <c r="E483" s="18" t="s">
        <v>984</v>
      </c>
      <c r="F483" s="10">
        <v>34486</v>
      </c>
      <c r="G483" s="10">
        <v>44713</v>
      </c>
      <c r="H483" s="11">
        <v>42</v>
      </c>
      <c r="I483" s="19" t="s">
        <v>259</v>
      </c>
      <c r="J483" s="11" t="s">
        <v>261</v>
      </c>
      <c r="K483" s="11" t="s">
        <v>262</v>
      </c>
      <c r="L483" s="11" t="s">
        <v>2060</v>
      </c>
    </row>
    <row r="484" spans="1:12">
      <c r="A484" s="11" t="s">
        <v>735</v>
      </c>
      <c r="D484" s="11" t="s">
        <v>260</v>
      </c>
      <c r="E484" s="18" t="s">
        <v>985</v>
      </c>
      <c r="F484" s="10">
        <v>34486</v>
      </c>
      <c r="G484" s="10">
        <v>44713</v>
      </c>
      <c r="H484" s="11">
        <v>42</v>
      </c>
      <c r="I484" s="19" t="s">
        <v>259</v>
      </c>
      <c r="J484" s="11" t="s">
        <v>261</v>
      </c>
      <c r="K484" s="11" t="s">
        <v>262</v>
      </c>
      <c r="L484" s="11" t="s">
        <v>2060</v>
      </c>
    </row>
    <row r="485" spans="1:12">
      <c r="A485" s="11" t="s">
        <v>736</v>
      </c>
      <c r="D485" s="11" t="s">
        <v>260</v>
      </c>
      <c r="E485" s="18" t="s">
        <v>986</v>
      </c>
      <c r="F485" s="10">
        <v>34486</v>
      </c>
      <c r="G485" s="10">
        <v>44713</v>
      </c>
      <c r="H485" s="11">
        <v>42</v>
      </c>
      <c r="I485" s="19" t="s">
        <v>259</v>
      </c>
      <c r="J485" s="11" t="s">
        <v>261</v>
      </c>
      <c r="K485" s="11" t="s">
        <v>262</v>
      </c>
      <c r="L485" s="11" t="s">
        <v>2060</v>
      </c>
    </row>
    <row r="486" spans="1:12">
      <c r="A486" s="11" t="s">
        <v>737</v>
      </c>
      <c r="D486" s="11" t="s">
        <v>260</v>
      </c>
      <c r="E486" s="18" t="s">
        <v>987</v>
      </c>
      <c r="F486" s="10">
        <v>34486</v>
      </c>
      <c r="G486" s="10">
        <v>44713</v>
      </c>
      <c r="H486" s="11">
        <v>42</v>
      </c>
      <c r="I486" s="19" t="s">
        <v>259</v>
      </c>
      <c r="J486" s="11" t="s">
        <v>261</v>
      </c>
      <c r="K486" s="11" t="s">
        <v>262</v>
      </c>
      <c r="L486" s="11" t="s">
        <v>2060</v>
      </c>
    </row>
    <row r="487" spans="1:12">
      <c r="A487" s="11" t="s">
        <v>738</v>
      </c>
      <c r="D487" s="11" t="s">
        <v>260</v>
      </c>
      <c r="E487" s="18" t="s">
        <v>988</v>
      </c>
      <c r="F487" s="10">
        <v>34486</v>
      </c>
      <c r="G487" s="10">
        <v>44713</v>
      </c>
      <c r="H487" s="11">
        <v>42</v>
      </c>
      <c r="I487" s="19" t="s">
        <v>259</v>
      </c>
      <c r="J487" s="11" t="s">
        <v>261</v>
      </c>
      <c r="K487" s="11" t="s">
        <v>262</v>
      </c>
      <c r="L487" s="11" t="s">
        <v>2060</v>
      </c>
    </row>
    <row r="488" spans="1:12">
      <c r="A488" s="11" t="s">
        <v>739</v>
      </c>
      <c r="D488" s="11" t="s">
        <v>260</v>
      </c>
      <c r="E488" s="18" t="s">
        <v>989</v>
      </c>
      <c r="F488" s="10">
        <v>34486</v>
      </c>
      <c r="G488" s="10">
        <v>44713</v>
      </c>
      <c r="H488" s="11">
        <v>42</v>
      </c>
      <c r="I488" s="19" t="s">
        <v>259</v>
      </c>
      <c r="J488" s="11" t="s">
        <v>261</v>
      </c>
      <c r="K488" s="11" t="s">
        <v>262</v>
      </c>
      <c r="L488" s="11" t="s">
        <v>2060</v>
      </c>
    </row>
    <row r="489" spans="1:12">
      <c r="A489" s="11" t="s">
        <v>740</v>
      </c>
      <c r="D489" s="11" t="s">
        <v>260</v>
      </c>
      <c r="E489" s="18" t="s">
        <v>990</v>
      </c>
      <c r="F489" s="10">
        <v>34486</v>
      </c>
      <c r="G489" s="10">
        <v>44713</v>
      </c>
      <c r="H489" s="11">
        <v>42</v>
      </c>
      <c r="I489" s="19" t="s">
        <v>259</v>
      </c>
      <c r="J489" s="11" t="s">
        <v>261</v>
      </c>
      <c r="K489" s="11" t="s">
        <v>262</v>
      </c>
      <c r="L489" s="11" t="s">
        <v>2060</v>
      </c>
    </row>
    <row r="490" spans="1:12">
      <c r="A490" s="11" t="s">
        <v>741</v>
      </c>
      <c r="D490" s="11" t="s">
        <v>260</v>
      </c>
      <c r="E490" s="18" t="s">
        <v>991</v>
      </c>
      <c r="F490" s="10">
        <v>34486</v>
      </c>
      <c r="G490" s="10">
        <v>44713</v>
      </c>
      <c r="H490" s="11">
        <v>42</v>
      </c>
      <c r="I490" s="19" t="s">
        <v>259</v>
      </c>
      <c r="J490" s="11" t="s">
        <v>261</v>
      </c>
      <c r="K490" s="11" t="s">
        <v>262</v>
      </c>
      <c r="L490" s="11" t="s">
        <v>2060</v>
      </c>
    </row>
    <row r="491" spans="1:12">
      <c r="A491" s="11" t="s">
        <v>742</v>
      </c>
      <c r="D491" s="11" t="s">
        <v>260</v>
      </c>
      <c r="E491" s="18" t="s">
        <v>992</v>
      </c>
      <c r="F491" s="10">
        <v>34486</v>
      </c>
      <c r="G491" s="10">
        <v>44713</v>
      </c>
      <c r="H491" s="11">
        <v>42</v>
      </c>
      <c r="I491" s="19" t="s">
        <v>259</v>
      </c>
      <c r="J491" s="11" t="s">
        <v>261</v>
      </c>
      <c r="K491" s="11" t="s">
        <v>262</v>
      </c>
      <c r="L491" s="11" t="s">
        <v>2060</v>
      </c>
    </row>
    <row r="492" spans="1:12">
      <c r="A492" s="11" t="s">
        <v>743</v>
      </c>
      <c r="D492" s="11" t="s">
        <v>260</v>
      </c>
      <c r="E492" s="18" t="s">
        <v>993</v>
      </c>
      <c r="F492" s="10">
        <v>34486</v>
      </c>
      <c r="G492" s="10">
        <v>44713</v>
      </c>
      <c r="H492" s="11">
        <v>42</v>
      </c>
      <c r="I492" s="19" t="s">
        <v>259</v>
      </c>
      <c r="J492" s="11" t="s">
        <v>261</v>
      </c>
      <c r="K492" s="11" t="s">
        <v>262</v>
      </c>
      <c r="L492" s="11" t="s">
        <v>2060</v>
      </c>
    </row>
    <row r="493" spans="1:12">
      <c r="A493" s="11" t="s">
        <v>744</v>
      </c>
      <c r="D493" s="11" t="s">
        <v>260</v>
      </c>
      <c r="E493" s="18" t="s">
        <v>994</v>
      </c>
      <c r="F493" s="10">
        <v>34486</v>
      </c>
      <c r="G493" s="10">
        <v>44713</v>
      </c>
      <c r="H493" s="11">
        <v>42</v>
      </c>
      <c r="I493" s="19" t="s">
        <v>259</v>
      </c>
      <c r="J493" s="11" t="s">
        <v>261</v>
      </c>
      <c r="K493" s="11" t="s">
        <v>262</v>
      </c>
      <c r="L493" s="11" t="s">
        <v>2060</v>
      </c>
    </row>
    <row r="494" spans="1:12">
      <c r="A494" s="11" t="s">
        <v>745</v>
      </c>
      <c r="D494" s="11" t="s">
        <v>260</v>
      </c>
      <c r="E494" s="18" t="s">
        <v>995</v>
      </c>
      <c r="F494" s="10">
        <v>34486</v>
      </c>
      <c r="G494" s="10">
        <v>44713</v>
      </c>
      <c r="H494" s="11">
        <v>42</v>
      </c>
      <c r="I494" s="19" t="s">
        <v>259</v>
      </c>
      <c r="J494" s="11" t="s">
        <v>261</v>
      </c>
      <c r="K494" s="11" t="s">
        <v>262</v>
      </c>
      <c r="L494" s="11" t="s">
        <v>2060</v>
      </c>
    </row>
    <row r="495" spans="1:12">
      <c r="A495" s="11" t="s">
        <v>746</v>
      </c>
      <c r="D495" s="11" t="s">
        <v>260</v>
      </c>
      <c r="E495" s="18" t="s">
        <v>996</v>
      </c>
      <c r="F495" s="10">
        <v>34486</v>
      </c>
      <c r="G495" s="10">
        <v>44713</v>
      </c>
      <c r="H495" s="11">
        <v>42</v>
      </c>
      <c r="I495" s="19" t="s">
        <v>259</v>
      </c>
      <c r="J495" s="11" t="s">
        <v>261</v>
      </c>
      <c r="K495" s="11" t="s">
        <v>262</v>
      </c>
      <c r="L495" s="11" t="s">
        <v>2060</v>
      </c>
    </row>
    <row r="496" spans="1:12">
      <c r="A496" s="11" t="s">
        <v>747</v>
      </c>
      <c r="D496" s="11" t="s">
        <v>260</v>
      </c>
      <c r="E496" s="18" t="s">
        <v>997</v>
      </c>
      <c r="F496" s="10">
        <v>34486</v>
      </c>
      <c r="G496" s="10">
        <v>44713</v>
      </c>
      <c r="H496" s="11">
        <v>42</v>
      </c>
      <c r="I496" s="19" t="s">
        <v>259</v>
      </c>
      <c r="J496" s="11" t="s">
        <v>261</v>
      </c>
      <c r="K496" s="11" t="s">
        <v>262</v>
      </c>
      <c r="L496" s="11" t="s">
        <v>2060</v>
      </c>
    </row>
    <row r="497" spans="1:12">
      <c r="A497" s="11" t="s">
        <v>748</v>
      </c>
      <c r="D497" s="11" t="s">
        <v>260</v>
      </c>
      <c r="E497" s="18" t="s">
        <v>998</v>
      </c>
      <c r="F497" s="10">
        <v>34486</v>
      </c>
      <c r="G497" s="10">
        <v>44713</v>
      </c>
      <c r="H497" s="11">
        <v>42</v>
      </c>
      <c r="I497" s="19" t="s">
        <v>259</v>
      </c>
      <c r="J497" s="11" t="s">
        <v>261</v>
      </c>
      <c r="K497" s="11" t="s">
        <v>262</v>
      </c>
      <c r="L497" s="11" t="s">
        <v>2060</v>
      </c>
    </row>
    <row r="498" spans="1:12">
      <c r="A498" s="11" t="s">
        <v>749</v>
      </c>
      <c r="D498" s="11" t="s">
        <v>260</v>
      </c>
      <c r="E498" s="18" t="s">
        <v>999</v>
      </c>
      <c r="F498" s="10">
        <v>34486</v>
      </c>
      <c r="G498" s="10">
        <v>44713</v>
      </c>
      <c r="H498" s="11">
        <v>42</v>
      </c>
      <c r="I498" s="19" t="s">
        <v>259</v>
      </c>
      <c r="J498" s="11" t="s">
        <v>261</v>
      </c>
      <c r="K498" s="11" t="s">
        <v>262</v>
      </c>
      <c r="L498" s="11" t="s">
        <v>2060</v>
      </c>
    </row>
    <row r="499" spans="1:12">
      <c r="A499" s="11" t="s">
        <v>750</v>
      </c>
      <c r="D499" s="11" t="s">
        <v>260</v>
      </c>
      <c r="E499" s="18" t="s">
        <v>1000</v>
      </c>
      <c r="F499" s="10">
        <v>38504</v>
      </c>
      <c r="G499" s="10">
        <v>44713</v>
      </c>
      <c r="H499" s="11">
        <v>28</v>
      </c>
      <c r="I499" s="19" t="s">
        <v>259</v>
      </c>
      <c r="J499" s="11" t="s">
        <v>261</v>
      </c>
      <c r="K499" s="11" t="s">
        <v>262</v>
      </c>
      <c r="L499" s="11" t="s">
        <v>2060</v>
      </c>
    </row>
    <row r="500" spans="1:12">
      <c r="A500" s="11" t="s">
        <v>751</v>
      </c>
      <c r="D500" s="11" t="s">
        <v>260</v>
      </c>
      <c r="E500" s="18" t="s">
        <v>1001</v>
      </c>
      <c r="F500" s="10">
        <v>38504</v>
      </c>
      <c r="G500" s="10">
        <v>44713</v>
      </c>
      <c r="H500" s="11">
        <v>28</v>
      </c>
      <c r="I500" s="19" t="s">
        <v>259</v>
      </c>
      <c r="J500" s="11" t="s">
        <v>261</v>
      </c>
      <c r="K500" s="11" t="s">
        <v>262</v>
      </c>
      <c r="L500" s="11" t="s">
        <v>2060</v>
      </c>
    </row>
    <row r="501" spans="1:12">
      <c r="A501" s="11" t="s">
        <v>752</v>
      </c>
      <c r="D501" s="11" t="s">
        <v>260</v>
      </c>
      <c r="E501" s="18" t="s">
        <v>1002</v>
      </c>
      <c r="F501" s="10">
        <v>38504</v>
      </c>
      <c r="G501" s="10">
        <v>44713</v>
      </c>
      <c r="H501" s="11">
        <v>28</v>
      </c>
      <c r="I501" s="19" t="s">
        <v>259</v>
      </c>
      <c r="J501" s="11" t="s">
        <v>261</v>
      </c>
      <c r="K501" s="11" t="s">
        <v>262</v>
      </c>
      <c r="L501" s="11" t="s">
        <v>2060</v>
      </c>
    </row>
    <row r="502" spans="1:12">
      <c r="A502" s="11" t="s">
        <v>753</v>
      </c>
      <c r="D502" s="11" t="s">
        <v>260</v>
      </c>
      <c r="E502" s="18" t="s">
        <v>1003</v>
      </c>
      <c r="F502" s="10">
        <v>38504</v>
      </c>
      <c r="G502" s="10">
        <v>44713</v>
      </c>
      <c r="H502" s="11">
        <v>28</v>
      </c>
      <c r="I502" s="19" t="s">
        <v>259</v>
      </c>
      <c r="J502" s="11" t="s">
        <v>261</v>
      </c>
      <c r="K502" s="11" t="s">
        <v>262</v>
      </c>
      <c r="L502" s="11" t="s">
        <v>2060</v>
      </c>
    </row>
    <row r="503" spans="1:12">
      <c r="A503" s="11" t="s">
        <v>754</v>
      </c>
      <c r="D503" s="11" t="s">
        <v>260</v>
      </c>
      <c r="E503" s="18" t="s">
        <v>1004</v>
      </c>
      <c r="F503" s="10">
        <v>38504</v>
      </c>
      <c r="G503" s="10">
        <v>44713</v>
      </c>
      <c r="H503" s="11">
        <v>28</v>
      </c>
      <c r="I503" s="19" t="s">
        <v>259</v>
      </c>
      <c r="J503" s="11" t="s">
        <v>261</v>
      </c>
      <c r="K503" s="11" t="s">
        <v>262</v>
      </c>
      <c r="L503" s="11" t="s">
        <v>2060</v>
      </c>
    </row>
    <row r="504" spans="1:12">
      <c r="A504" s="11" t="s">
        <v>755</v>
      </c>
      <c r="D504" s="11" t="s">
        <v>260</v>
      </c>
      <c r="E504" s="18" t="s">
        <v>1005</v>
      </c>
      <c r="F504" s="10">
        <v>38504</v>
      </c>
      <c r="G504" s="10">
        <v>44713</v>
      </c>
      <c r="H504" s="11">
        <v>28</v>
      </c>
      <c r="I504" s="19" t="s">
        <v>259</v>
      </c>
      <c r="J504" s="11" t="s">
        <v>261</v>
      </c>
      <c r="K504" s="11" t="s">
        <v>262</v>
      </c>
      <c r="L504" s="11" t="s">
        <v>2060</v>
      </c>
    </row>
    <row r="505" spans="1:12">
      <c r="A505" s="11" t="s">
        <v>756</v>
      </c>
      <c r="D505" s="11" t="s">
        <v>260</v>
      </c>
      <c r="E505" s="18" t="s">
        <v>1006</v>
      </c>
      <c r="F505" s="10">
        <v>30133</v>
      </c>
      <c r="G505" s="10">
        <v>44713</v>
      </c>
      <c r="H505" s="11">
        <v>54</v>
      </c>
      <c r="I505" s="19" t="s">
        <v>259</v>
      </c>
      <c r="J505" s="11" t="s">
        <v>261</v>
      </c>
      <c r="K505" s="11" t="s">
        <v>262</v>
      </c>
      <c r="L505" s="11" t="s">
        <v>2061</v>
      </c>
    </row>
    <row r="506" spans="1:12">
      <c r="A506" s="11" t="s">
        <v>757</v>
      </c>
      <c r="D506" s="11" t="s">
        <v>260</v>
      </c>
      <c r="E506" s="18" t="s">
        <v>1007</v>
      </c>
      <c r="F506" s="10">
        <v>30864</v>
      </c>
      <c r="G506" s="10">
        <v>44713</v>
      </c>
      <c r="H506" s="11">
        <v>52</v>
      </c>
      <c r="I506" s="19" t="s">
        <v>259</v>
      </c>
      <c r="J506" s="11" t="s">
        <v>261</v>
      </c>
      <c r="K506" s="11" t="s">
        <v>262</v>
      </c>
      <c r="L506" s="11" t="s">
        <v>2061</v>
      </c>
    </row>
    <row r="507" spans="1:12">
      <c r="A507" s="11" t="s">
        <v>758</v>
      </c>
      <c r="D507" s="11" t="s">
        <v>260</v>
      </c>
      <c r="E507" s="18" t="s">
        <v>1008</v>
      </c>
      <c r="F507" s="10">
        <v>30864</v>
      </c>
      <c r="G507" s="10">
        <v>44713</v>
      </c>
      <c r="H507" s="11">
        <v>52</v>
      </c>
      <c r="I507" s="19" t="s">
        <v>259</v>
      </c>
      <c r="J507" s="11" t="s">
        <v>261</v>
      </c>
      <c r="K507" s="11" t="s">
        <v>262</v>
      </c>
      <c r="L507" s="11" t="s">
        <v>2061</v>
      </c>
    </row>
    <row r="508" spans="1:12">
      <c r="A508" s="11" t="s">
        <v>759</v>
      </c>
      <c r="D508" s="11" t="s">
        <v>260</v>
      </c>
      <c r="E508" s="18" t="s">
        <v>1009</v>
      </c>
      <c r="F508" s="10">
        <v>30864</v>
      </c>
      <c r="G508" s="10">
        <v>44713</v>
      </c>
      <c r="H508" s="11">
        <v>52</v>
      </c>
      <c r="I508" s="19" t="s">
        <v>259</v>
      </c>
      <c r="J508" s="11" t="s">
        <v>261</v>
      </c>
      <c r="K508" s="11" t="s">
        <v>262</v>
      </c>
      <c r="L508" s="11" t="s">
        <v>2061</v>
      </c>
    </row>
    <row r="509" spans="1:12">
      <c r="A509" s="11" t="s">
        <v>760</v>
      </c>
      <c r="D509" s="11" t="s">
        <v>260</v>
      </c>
      <c r="E509" s="18" t="s">
        <v>1010</v>
      </c>
      <c r="F509" s="10">
        <v>30133</v>
      </c>
      <c r="G509" s="10">
        <v>44713</v>
      </c>
      <c r="H509" s="11">
        <v>54</v>
      </c>
      <c r="I509" s="19" t="s">
        <v>259</v>
      </c>
      <c r="J509" s="11" t="s">
        <v>261</v>
      </c>
      <c r="K509" s="11" t="s">
        <v>262</v>
      </c>
      <c r="L509" s="11" t="s">
        <v>2061</v>
      </c>
    </row>
    <row r="510" spans="1:12">
      <c r="A510" s="11" t="s">
        <v>761</v>
      </c>
      <c r="D510" s="11" t="s">
        <v>260</v>
      </c>
      <c r="E510" s="18" t="s">
        <v>1011</v>
      </c>
      <c r="F510" s="10">
        <v>30864</v>
      </c>
      <c r="G510" s="10">
        <v>44713</v>
      </c>
      <c r="H510" s="11">
        <v>52</v>
      </c>
      <c r="I510" s="19" t="s">
        <v>259</v>
      </c>
      <c r="J510" s="11" t="s">
        <v>261</v>
      </c>
      <c r="K510" s="11" t="s">
        <v>262</v>
      </c>
      <c r="L510" s="11" t="s">
        <v>2061</v>
      </c>
    </row>
    <row r="511" spans="1:12">
      <c r="A511" s="11" t="s">
        <v>762</v>
      </c>
      <c r="D511" s="11" t="s">
        <v>260</v>
      </c>
      <c r="E511" s="18" t="s">
        <v>1012</v>
      </c>
      <c r="F511" s="10">
        <v>30864</v>
      </c>
      <c r="G511" s="10">
        <v>44713</v>
      </c>
      <c r="H511" s="11">
        <v>52</v>
      </c>
      <c r="I511" s="19" t="s">
        <v>259</v>
      </c>
      <c r="J511" s="11" t="s">
        <v>261</v>
      </c>
      <c r="K511" s="11" t="s">
        <v>262</v>
      </c>
      <c r="L511" s="11" t="s">
        <v>2061</v>
      </c>
    </row>
    <row r="512" spans="1:12">
      <c r="A512" s="11" t="s">
        <v>1013</v>
      </c>
      <c r="D512" s="11" t="s">
        <v>260</v>
      </c>
      <c r="E512" s="18" t="s">
        <v>1263</v>
      </c>
      <c r="F512" s="10">
        <v>30864</v>
      </c>
      <c r="G512" s="10">
        <v>44713</v>
      </c>
      <c r="H512" s="11">
        <v>52</v>
      </c>
      <c r="I512" s="19" t="s">
        <v>259</v>
      </c>
      <c r="J512" s="11" t="s">
        <v>261</v>
      </c>
      <c r="K512" s="11" t="s">
        <v>262</v>
      </c>
      <c r="L512" s="11" t="s">
        <v>2061</v>
      </c>
    </row>
    <row r="513" spans="1:12">
      <c r="A513" s="11" t="s">
        <v>1014</v>
      </c>
      <c r="D513" s="11" t="s">
        <v>260</v>
      </c>
      <c r="E513" s="18" t="s">
        <v>1264</v>
      </c>
      <c r="F513" s="10">
        <v>30133</v>
      </c>
      <c r="G513" s="10">
        <v>44713</v>
      </c>
      <c r="H513" s="11">
        <v>54</v>
      </c>
      <c r="I513" s="19" t="s">
        <v>259</v>
      </c>
      <c r="J513" s="11" t="s">
        <v>261</v>
      </c>
      <c r="K513" s="11" t="s">
        <v>262</v>
      </c>
      <c r="L513" s="11" t="s">
        <v>2061</v>
      </c>
    </row>
    <row r="514" spans="1:12">
      <c r="A514" s="11" t="s">
        <v>1015</v>
      </c>
      <c r="D514" s="11" t="s">
        <v>260</v>
      </c>
      <c r="E514" s="18" t="s">
        <v>1265</v>
      </c>
      <c r="F514" s="10">
        <v>30864</v>
      </c>
      <c r="G514" s="10">
        <v>44713</v>
      </c>
      <c r="H514" s="11">
        <v>52</v>
      </c>
      <c r="I514" s="19" t="s">
        <v>259</v>
      </c>
      <c r="J514" s="11" t="s">
        <v>261</v>
      </c>
      <c r="K514" s="11" t="s">
        <v>262</v>
      </c>
      <c r="L514" s="11" t="s">
        <v>2061</v>
      </c>
    </row>
    <row r="515" spans="1:12">
      <c r="A515" s="11" t="s">
        <v>1016</v>
      </c>
      <c r="D515" s="11" t="s">
        <v>260</v>
      </c>
      <c r="E515" s="18" t="s">
        <v>1266</v>
      </c>
      <c r="F515" s="10">
        <v>30864</v>
      </c>
      <c r="G515" s="10">
        <v>44713</v>
      </c>
      <c r="H515" s="11">
        <v>52</v>
      </c>
      <c r="I515" s="19" t="s">
        <v>259</v>
      </c>
      <c r="J515" s="11" t="s">
        <v>261</v>
      </c>
      <c r="K515" s="11" t="s">
        <v>262</v>
      </c>
      <c r="L515" s="11" t="s">
        <v>2061</v>
      </c>
    </row>
    <row r="516" spans="1:12">
      <c r="A516" s="11" t="s">
        <v>1017</v>
      </c>
      <c r="D516" s="11" t="s">
        <v>260</v>
      </c>
      <c r="E516" s="18" t="s">
        <v>1267</v>
      </c>
      <c r="F516" s="10">
        <v>30864</v>
      </c>
      <c r="G516" s="10">
        <v>44713</v>
      </c>
      <c r="H516" s="11">
        <v>52</v>
      </c>
      <c r="I516" s="19" t="s">
        <v>259</v>
      </c>
      <c r="J516" s="11" t="s">
        <v>261</v>
      </c>
      <c r="K516" s="11" t="s">
        <v>262</v>
      </c>
      <c r="L516" s="11" t="s">
        <v>2061</v>
      </c>
    </row>
    <row r="517" spans="1:12">
      <c r="A517" s="11" t="s">
        <v>1018</v>
      </c>
      <c r="D517" s="11" t="s">
        <v>260</v>
      </c>
      <c r="E517" s="18" t="s">
        <v>1268</v>
      </c>
      <c r="F517" s="10">
        <v>30133</v>
      </c>
      <c r="G517" s="10">
        <v>44713</v>
      </c>
      <c r="H517" s="11">
        <v>54</v>
      </c>
      <c r="I517" s="19" t="s">
        <v>259</v>
      </c>
      <c r="J517" s="11" t="s">
        <v>261</v>
      </c>
      <c r="K517" s="11" t="s">
        <v>262</v>
      </c>
      <c r="L517" s="11" t="s">
        <v>2061</v>
      </c>
    </row>
    <row r="518" spans="1:12">
      <c r="A518" s="11" t="s">
        <v>1019</v>
      </c>
      <c r="D518" s="11" t="s">
        <v>260</v>
      </c>
      <c r="E518" s="18" t="s">
        <v>1269</v>
      </c>
      <c r="F518" s="10">
        <v>30864</v>
      </c>
      <c r="G518" s="10">
        <v>44713</v>
      </c>
      <c r="H518" s="11">
        <v>52</v>
      </c>
      <c r="I518" s="19" t="s">
        <v>259</v>
      </c>
      <c r="J518" s="11" t="s">
        <v>261</v>
      </c>
      <c r="K518" s="11" t="s">
        <v>262</v>
      </c>
      <c r="L518" s="11" t="s">
        <v>2061</v>
      </c>
    </row>
    <row r="519" spans="1:12">
      <c r="A519" s="11" t="s">
        <v>1020</v>
      </c>
      <c r="D519" s="11" t="s">
        <v>260</v>
      </c>
      <c r="E519" s="18" t="s">
        <v>1270</v>
      </c>
      <c r="F519" s="10">
        <v>30864</v>
      </c>
      <c r="G519" s="10">
        <v>44713</v>
      </c>
      <c r="H519" s="11">
        <v>52</v>
      </c>
      <c r="I519" s="19" t="s">
        <v>259</v>
      </c>
      <c r="J519" s="11" t="s">
        <v>261</v>
      </c>
      <c r="K519" s="11" t="s">
        <v>262</v>
      </c>
      <c r="L519" s="11" t="s">
        <v>2061</v>
      </c>
    </row>
    <row r="520" spans="1:12">
      <c r="A520" s="11" t="s">
        <v>1021</v>
      </c>
      <c r="D520" s="11" t="s">
        <v>260</v>
      </c>
      <c r="E520" s="18" t="s">
        <v>1271</v>
      </c>
      <c r="F520" s="10">
        <v>30864</v>
      </c>
      <c r="G520" s="10">
        <v>44713</v>
      </c>
      <c r="H520" s="11">
        <v>52</v>
      </c>
      <c r="I520" s="19" t="s">
        <v>259</v>
      </c>
      <c r="J520" s="11" t="s">
        <v>261</v>
      </c>
      <c r="K520" s="11" t="s">
        <v>262</v>
      </c>
      <c r="L520" s="11" t="s">
        <v>2061</v>
      </c>
    </row>
    <row r="521" spans="1:12">
      <c r="A521" s="11" t="s">
        <v>1022</v>
      </c>
      <c r="D521" s="11" t="s">
        <v>260</v>
      </c>
      <c r="E521" s="18" t="s">
        <v>1272</v>
      </c>
      <c r="F521" s="10">
        <v>30864</v>
      </c>
      <c r="G521" s="10">
        <v>44713</v>
      </c>
      <c r="H521" s="11">
        <v>52</v>
      </c>
      <c r="I521" s="19" t="s">
        <v>259</v>
      </c>
      <c r="J521" s="11" t="s">
        <v>261</v>
      </c>
      <c r="K521" s="11" t="s">
        <v>262</v>
      </c>
      <c r="L521" s="11" t="s">
        <v>2061</v>
      </c>
    </row>
    <row r="522" spans="1:12">
      <c r="A522" s="11" t="s">
        <v>1023</v>
      </c>
      <c r="D522" s="11" t="s">
        <v>260</v>
      </c>
      <c r="E522" s="18" t="s">
        <v>1273</v>
      </c>
      <c r="F522" s="10">
        <v>30864</v>
      </c>
      <c r="G522" s="10">
        <v>44713</v>
      </c>
      <c r="H522" s="11">
        <v>52</v>
      </c>
      <c r="I522" s="19" t="s">
        <v>259</v>
      </c>
      <c r="J522" s="11" t="s">
        <v>261</v>
      </c>
      <c r="K522" s="11" t="s">
        <v>262</v>
      </c>
      <c r="L522" s="11" t="s">
        <v>2061</v>
      </c>
    </row>
    <row r="523" spans="1:12">
      <c r="A523" s="11" t="s">
        <v>1024</v>
      </c>
      <c r="D523" s="11" t="s">
        <v>260</v>
      </c>
      <c r="E523" s="18" t="s">
        <v>1274</v>
      </c>
      <c r="F523" s="10">
        <v>30864</v>
      </c>
      <c r="G523" s="10">
        <v>44713</v>
      </c>
      <c r="H523" s="11">
        <v>52</v>
      </c>
      <c r="I523" s="19" t="s">
        <v>259</v>
      </c>
      <c r="J523" s="11" t="s">
        <v>261</v>
      </c>
      <c r="K523" s="11" t="s">
        <v>262</v>
      </c>
      <c r="L523" s="11" t="s">
        <v>2061</v>
      </c>
    </row>
    <row r="524" spans="1:12">
      <c r="A524" s="11" t="s">
        <v>1025</v>
      </c>
      <c r="D524" s="11" t="s">
        <v>260</v>
      </c>
      <c r="E524" s="18" t="s">
        <v>1275</v>
      </c>
      <c r="F524" s="10">
        <v>34486</v>
      </c>
      <c r="G524" s="10">
        <v>44713</v>
      </c>
      <c r="H524" s="11">
        <v>42</v>
      </c>
      <c r="I524" s="19" t="s">
        <v>259</v>
      </c>
      <c r="J524" s="11" t="s">
        <v>261</v>
      </c>
      <c r="K524" s="11" t="s">
        <v>262</v>
      </c>
      <c r="L524" s="11" t="s">
        <v>2060</v>
      </c>
    </row>
    <row r="525" spans="1:12">
      <c r="A525" s="11" t="s">
        <v>1026</v>
      </c>
      <c r="D525" s="11" t="s">
        <v>260</v>
      </c>
      <c r="E525" s="18" t="s">
        <v>1276</v>
      </c>
      <c r="F525" s="10">
        <v>34486</v>
      </c>
      <c r="G525" s="10">
        <v>44713</v>
      </c>
      <c r="H525" s="11">
        <v>42</v>
      </c>
      <c r="I525" s="19" t="s">
        <v>259</v>
      </c>
      <c r="J525" s="11" t="s">
        <v>261</v>
      </c>
      <c r="K525" s="11" t="s">
        <v>262</v>
      </c>
      <c r="L525" s="11" t="s">
        <v>2060</v>
      </c>
    </row>
    <row r="526" spans="1:12">
      <c r="A526" s="11" t="s">
        <v>1027</v>
      </c>
      <c r="D526" s="11" t="s">
        <v>260</v>
      </c>
      <c r="E526" s="18" t="s">
        <v>1277</v>
      </c>
      <c r="F526" s="10">
        <v>34486</v>
      </c>
      <c r="G526" s="10">
        <v>44713</v>
      </c>
      <c r="H526" s="11">
        <v>42</v>
      </c>
      <c r="I526" s="19" t="s">
        <v>259</v>
      </c>
      <c r="J526" s="11" t="s">
        <v>261</v>
      </c>
      <c r="K526" s="11" t="s">
        <v>262</v>
      </c>
      <c r="L526" s="11" t="s">
        <v>2060</v>
      </c>
    </row>
    <row r="527" spans="1:12">
      <c r="A527" s="11" t="s">
        <v>1028</v>
      </c>
      <c r="D527" s="11" t="s">
        <v>260</v>
      </c>
      <c r="E527" s="18" t="s">
        <v>1278</v>
      </c>
      <c r="F527" s="10">
        <v>34486</v>
      </c>
      <c r="G527" s="10">
        <v>44713</v>
      </c>
      <c r="H527" s="11">
        <v>42</v>
      </c>
      <c r="I527" s="19" t="s">
        <v>259</v>
      </c>
      <c r="J527" s="11" t="s">
        <v>261</v>
      </c>
      <c r="K527" s="11" t="s">
        <v>262</v>
      </c>
      <c r="L527" s="11" t="s">
        <v>2060</v>
      </c>
    </row>
    <row r="528" spans="1:12">
      <c r="A528" s="11" t="s">
        <v>1029</v>
      </c>
      <c r="D528" s="11" t="s">
        <v>260</v>
      </c>
      <c r="E528" s="18" t="s">
        <v>1279</v>
      </c>
      <c r="F528" s="10">
        <v>34486</v>
      </c>
      <c r="G528" s="10">
        <v>44713</v>
      </c>
      <c r="H528" s="11">
        <v>42</v>
      </c>
      <c r="I528" s="19" t="s">
        <v>259</v>
      </c>
      <c r="J528" s="11" t="s">
        <v>261</v>
      </c>
      <c r="K528" s="11" t="s">
        <v>262</v>
      </c>
      <c r="L528" s="11" t="s">
        <v>2060</v>
      </c>
    </row>
    <row r="529" spans="1:12">
      <c r="A529" s="11" t="s">
        <v>1030</v>
      </c>
      <c r="D529" s="11" t="s">
        <v>260</v>
      </c>
      <c r="E529" s="18" t="s">
        <v>1280</v>
      </c>
      <c r="F529" s="10">
        <v>34486</v>
      </c>
      <c r="G529" s="10">
        <v>44713</v>
      </c>
      <c r="H529" s="11">
        <v>42</v>
      </c>
      <c r="I529" s="19" t="s">
        <v>259</v>
      </c>
      <c r="J529" s="11" t="s">
        <v>261</v>
      </c>
      <c r="K529" s="11" t="s">
        <v>262</v>
      </c>
      <c r="L529" s="11" t="s">
        <v>2060</v>
      </c>
    </row>
    <row r="530" spans="1:12">
      <c r="A530" s="11" t="s">
        <v>1031</v>
      </c>
      <c r="D530" s="11" t="s">
        <v>260</v>
      </c>
      <c r="E530" s="18" t="s">
        <v>1281</v>
      </c>
      <c r="F530" s="10">
        <v>34486</v>
      </c>
      <c r="G530" s="10">
        <v>44713</v>
      </c>
      <c r="H530" s="11">
        <v>42</v>
      </c>
      <c r="I530" s="19" t="s">
        <v>259</v>
      </c>
      <c r="J530" s="11" t="s">
        <v>261</v>
      </c>
      <c r="K530" s="11" t="s">
        <v>262</v>
      </c>
      <c r="L530" s="11" t="s">
        <v>2060</v>
      </c>
    </row>
    <row r="531" spans="1:12">
      <c r="A531" s="11" t="s">
        <v>1032</v>
      </c>
      <c r="D531" s="11" t="s">
        <v>260</v>
      </c>
      <c r="E531" s="18" t="s">
        <v>1282</v>
      </c>
      <c r="F531" s="10">
        <v>34486</v>
      </c>
      <c r="G531" s="10">
        <v>44713</v>
      </c>
      <c r="H531" s="11">
        <v>42</v>
      </c>
      <c r="I531" s="19" t="s">
        <v>259</v>
      </c>
      <c r="J531" s="11" t="s">
        <v>261</v>
      </c>
      <c r="K531" s="11" t="s">
        <v>262</v>
      </c>
      <c r="L531" s="11" t="s">
        <v>2060</v>
      </c>
    </row>
    <row r="532" spans="1:12">
      <c r="A532" s="11" t="s">
        <v>1033</v>
      </c>
      <c r="D532" s="11" t="s">
        <v>260</v>
      </c>
      <c r="E532" s="18" t="s">
        <v>1283</v>
      </c>
      <c r="F532" s="10">
        <v>34486</v>
      </c>
      <c r="G532" s="10">
        <v>44713</v>
      </c>
      <c r="H532" s="11">
        <v>42</v>
      </c>
      <c r="I532" s="19" t="s">
        <v>259</v>
      </c>
      <c r="J532" s="11" t="s">
        <v>261</v>
      </c>
      <c r="K532" s="11" t="s">
        <v>262</v>
      </c>
      <c r="L532" s="11" t="s">
        <v>2060</v>
      </c>
    </row>
    <row r="533" spans="1:12">
      <c r="A533" s="11" t="s">
        <v>1034</v>
      </c>
      <c r="D533" s="11" t="s">
        <v>260</v>
      </c>
      <c r="E533" s="18" t="s">
        <v>1284</v>
      </c>
      <c r="F533" s="10">
        <v>34486</v>
      </c>
      <c r="G533" s="10">
        <v>44713</v>
      </c>
      <c r="H533" s="11">
        <v>42</v>
      </c>
      <c r="I533" s="19" t="s">
        <v>259</v>
      </c>
      <c r="J533" s="11" t="s">
        <v>261</v>
      </c>
      <c r="K533" s="11" t="s">
        <v>262</v>
      </c>
      <c r="L533" s="11" t="s">
        <v>2060</v>
      </c>
    </row>
    <row r="534" spans="1:12">
      <c r="A534" s="11" t="s">
        <v>1035</v>
      </c>
      <c r="D534" s="11" t="s">
        <v>260</v>
      </c>
      <c r="E534" s="18" t="s">
        <v>1285</v>
      </c>
      <c r="F534" s="10">
        <v>34486</v>
      </c>
      <c r="G534" s="10">
        <v>44713</v>
      </c>
      <c r="H534" s="11">
        <v>42</v>
      </c>
      <c r="I534" s="19" t="s">
        <v>259</v>
      </c>
      <c r="J534" s="11" t="s">
        <v>261</v>
      </c>
      <c r="K534" s="11" t="s">
        <v>262</v>
      </c>
      <c r="L534" s="11" t="s">
        <v>2060</v>
      </c>
    </row>
    <row r="535" spans="1:12">
      <c r="A535" s="11" t="s">
        <v>1036</v>
      </c>
      <c r="D535" s="11" t="s">
        <v>260</v>
      </c>
      <c r="E535" s="18" t="s">
        <v>1286</v>
      </c>
      <c r="F535" s="10">
        <v>34486</v>
      </c>
      <c r="G535" s="10">
        <v>44713</v>
      </c>
      <c r="H535" s="11">
        <v>42</v>
      </c>
      <c r="I535" s="19" t="s">
        <v>259</v>
      </c>
      <c r="J535" s="11" t="s">
        <v>261</v>
      </c>
      <c r="K535" s="11" t="s">
        <v>262</v>
      </c>
      <c r="L535" s="11" t="s">
        <v>2060</v>
      </c>
    </row>
    <row r="536" spans="1:12">
      <c r="A536" s="11" t="s">
        <v>1037</v>
      </c>
      <c r="D536" s="11" t="s">
        <v>260</v>
      </c>
      <c r="E536" s="18" t="s">
        <v>1287</v>
      </c>
      <c r="F536" s="10">
        <v>38504</v>
      </c>
      <c r="G536" s="10">
        <v>44713</v>
      </c>
      <c r="H536" s="11">
        <v>28</v>
      </c>
      <c r="I536" s="19" t="s">
        <v>259</v>
      </c>
      <c r="J536" s="11" t="s">
        <v>261</v>
      </c>
      <c r="K536" s="11" t="s">
        <v>262</v>
      </c>
      <c r="L536" s="11" t="s">
        <v>2060</v>
      </c>
    </row>
    <row r="537" spans="1:12">
      <c r="A537" s="11" t="s">
        <v>1038</v>
      </c>
      <c r="D537" s="11" t="s">
        <v>260</v>
      </c>
      <c r="E537" s="18" t="s">
        <v>1288</v>
      </c>
      <c r="F537" s="10">
        <v>38504</v>
      </c>
      <c r="G537" s="10">
        <v>44713</v>
      </c>
      <c r="H537" s="11">
        <v>28</v>
      </c>
      <c r="I537" s="19" t="s">
        <v>259</v>
      </c>
      <c r="J537" s="11" t="s">
        <v>261</v>
      </c>
      <c r="K537" s="11" t="s">
        <v>262</v>
      </c>
      <c r="L537" s="11" t="s">
        <v>2060</v>
      </c>
    </row>
    <row r="538" spans="1:12">
      <c r="A538" s="11" t="s">
        <v>1039</v>
      </c>
      <c r="D538" s="11" t="s">
        <v>260</v>
      </c>
      <c r="E538" s="18" t="s">
        <v>1289</v>
      </c>
      <c r="F538" s="10">
        <v>38504</v>
      </c>
      <c r="G538" s="10">
        <v>44713</v>
      </c>
      <c r="H538" s="11">
        <v>28</v>
      </c>
      <c r="I538" s="19" t="s">
        <v>259</v>
      </c>
      <c r="J538" s="11" t="s">
        <v>261</v>
      </c>
      <c r="K538" s="11" t="s">
        <v>262</v>
      </c>
      <c r="L538" s="11" t="s">
        <v>2060</v>
      </c>
    </row>
    <row r="539" spans="1:12">
      <c r="A539" s="11" t="s">
        <v>1040</v>
      </c>
      <c r="D539" s="11" t="s">
        <v>260</v>
      </c>
      <c r="E539" s="18" t="s">
        <v>1290</v>
      </c>
      <c r="F539" s="10">
        <v>38504</v>
      </c>
      <c r="G539" s="10">
        <v>44713</v>
      </c>
      <c r="H539" s="11">
        <v>28</v>
      </c>
      <c r="I539" s="19" t="s">
        <v>259</v>
      </c>
      <c r="J539" s="11" t="s">
        <v>261</v>
      </c>
      <c r="K539" s="11" t="s">
        <v>262</v>
      </c>
      <c r="L539" s="11" t="s">
        <v>2060</v>
      </c>
    </row>
    <row r="540" spans="1:12">
      <c r="A540" s="11" t="s">
        <v>1041</v>
      </c>
      <c r="D540" s="11" t="s">
        <v>260</v>
      </c>
      <c r="E540" s="18" t="s">
        <v>1291</v>
      </c>
      <c r="F540" s="10">
        <v>38504</v>
      </c>
      <c r="G540" s="10">
        <v>44713</v>
      </c>
      <c r="H540" s="11">
        <v>28</v>
      </c>
      <c r="I540" s="19" t="s">
        <v>259</v>
      </c>
      <c r="J540" s="11" t="s">
        <v>261</v>
      </c>
      <c r="K540" s="11" t="s">
        <v>262</v>
      </c>
      <c r="L540" s="11" t="s">
        <v>2060</v>
      </c>
    </row>
    <row r="541" spans="1:12">
      <c r="A541" s="11" t="s">
        <v>1042</v>
      </c>
      <c r="D541" s="11" t="s">
        <v>260</v>
      </c>
      <c r="E541" s="18" t="s">
        <v>1292</v>
      </c>
      <c r="F541" s="10">
        <v>34486</v>
      </c>
      <c r="G541" s="10">
        <v>44713</v>
      </c>
      <c r="H541" s="11">
        <v>42</v>
      </c>
      <c r="I541" s="19" t="s">
        <v>259</v>
      </c>
      <c r="J541" s="11" t="s">
        <v>261</v>
      </c>
      <c r="K541" s="11" t="s">
        <v>262</v>
      </c>
      <c r="L541" s="11" t="s">
        <v>2060</v>
      </c>
    </row>
    <row r="542" spans="1:12">
      <c r="A542" s="11" t="s">
        <v>1043</v>
      </c>
      <c r="D542" s="11" t="s">
        <v>260</v>
      </c>
      <c r="E542" s="18" t="s">
        <v>1293</v>
      </c>
      <c r="F542" s="10">
        <v>34486</v>
      </c>
      <c r="G542" s="10">
        <v>44713</v>
      </c>
      <c r="H542" s="11">
        <v>42</v>
      </c>
      <c r="I542" s="19" t="s">
        <v>259</v>
      </c>
      <c r="J542" s="11" t="s">
        <v>261</v>
      </c>
      <c r="K542" s="11" t="s">
        <v>262</v>
      </c>
      <c r="L542" s="11" t="s">
        <v>2060</v>
      </c>
    </row>
    <row r="543" spans="1:12">
      <c r="A543" s="11" t="s">
        <v>1044</v>
      </c>
      <c r="D543" s="11" t="s">
        <v>260</v>
      </c>
      <c r="E543" s="18" t="s">
        <v>1294</v>
      </c>
      <c r="F543" s="10">
        <v>34486</v>
      </c>
      <c r="G543" s="10">
        <v>44713</v>
      </c>
      <c r="H543" s="11">
        <v>42</v>
      </c>
      <c r="I543" s="19" t="s">
        <v>259</v>
      </c>
      <c r="J543" s="11" t="s">
        <v>261</v>
      </c>
      <c r="K543" s="11" t="s">
        <v>262</v>
      </c>
      <c r="L543" s="11" t="s">
        <v>2060</v>
      </c>
    </row>
    <row r="544" spans="1:12">
      <c r="A544" s="11" t="s">
        <v>1045</v>
      </c>
      <c r="D544" s="11" t="s">
        <v>260</v>
      </c>
      <c r="E544" s="18" t="s">
        <v>1295</v>
      </c>
      <c r="F544" s="10">
        <v>34486</v>
      </c>
      <c r="G544" s="10">
        <v>44713</v>
      </c>
      <c r="H544" s="11">
        <v>42</v>
      </c>
      <c r="I544" s="19" t="s">
        <v>259</v>
      </c>
      <c r="J544" s="11" t="s">
        <v>261</v>
      </c>
      <c r="K544" s="11" t="s">
        <v>262</v>
      </c>
      <c r="L544" s="11" t="s">
        <v>2060</v>
      </c>
    </row>
    <row r="545" spans="1:12">
      <c r="A545" s="11" t="s">
        <v>1046</v>
      </c>
      <c r="D545" s="11" t="s">
        <v>260</v>
      </c>
      <c r="E545" s="18" t="s">
        <v>1296</v>
      </c>
      <c r="F545" s="10">
        <v>34486</v>
      </c>
      <c r="G545" s="10">
        <v>44713</v>
      </c>
      <c r="H545" s="11">
        <v>42</v>
      </c>
      <c r="I545" s="19" t="s">
        <v>259</v>
      </c>
      <c r="J545" s="11" t="s">
        <v>261</v>
      </c>
      <c r="K545" s="11" t="s">
        <v>262</v>
      </c>
      <c r="L545" s="11" t="s">
        <v>2060</v>
      </c>
    </row>
    <row r="546" spans="1:12">
      <c r="A546" s="11" t="s">
        <v>1047</v>
      </c>
      <c r="D546" s="11" t="s">
        <v>260</v>
      </c>
      <c r="E546" s="18" t="s">
        <v>1297</v>
      </c>
      <c r="F546" s="10">
        <v>34486</v>
      </c>
      <c r="G546" s="10">
        <v>44713</v>
      </c>
      <c r="H546" s="11">
        <v>42</v>
      </c>
      <c r="I546" s="19" t="s">
        <v>259</v>
      </c>
      <c r="J546" s="11" t="s">
        <v>261</v>
      </c>
      <c r="K546" s="11" t="s">
        <v>262</v>
      </c>
      <c r="L546" s="11" t="s">
        <v>2060</v>
      </c>
    </row>
    <row r="547" spans="1:12">
      <c r="A547" s="11" t="s">
        <v>1048</v>
      </c>
      <c r="D547" s="11" t="s">
        <v>260</v>
      </c>
      <c r="E547" s="18" t="s">
        <v>1298</v>
      </c>
      <c r="F547" s="10">
        <v>34486</v>
      </c>
      <c r="G547" s="10">
        <v>44713</v>
      </c>
      <c r="H547" s="11">
        <v>42</v>
      </c>
      <c r="I547" s="19" t="s">
        <v>259</v>
      </c>
      <c r="J547" s="11" t="s">
        <v>261</v>
      </c>
      <c r="K547" s="11" t="s">
        <v>262</v>
      </c>
      <c r="L547" s="11" t="s">
        <v>2060</v>
      </c>
    </row>
    <row r="548" spans="1:12">
      <c r="A548" s="11" t="s">
        <v>1049</v>
      </c>
      <c r="D548" s="11" t="s">
        <v>260</v>
      </c>
      <c r="E548" s="18" t="s">
        <v>1299</v>
      </c>
      <c r="F548" s="10">
        <v>34486</v>
      </c>
      <c r="G548" s="10">
        <v>44713</v>
      </c>
      <c r="H548" s="11">
        <v>42</v>
      </c>
      <c r="I548" s="19" t="s">
        <v>259</v>
      </c>
      <c r="J548" s="11" t="s">
        <v>261</v>
      </c>
      <c r="K548" s="11" t="s">
        <v>262</v>
      </c>
      <c r="L548" s="11" t="s">
        <v>2060</v>
      </c>
    </row>
    <row r="549" spans="1:12">
      <c r="A549" s="11" t="s">
        <v>1050</v>
      </c>
      <c r="D549" s="11" t="s">
        <v>260</v>
      </c>
      <c r="E549" s="18" t="s">
        <v>1300</v>
      </c>
      <c r="F549" s="10">
        <v>34486</v>
      </c>
      <c r="G549" s="10">
        <v>44713</v>
      </c>
      <c r="H549" s="11">
        <v>42</v>
      </c>
      <c r="I549" s="19" t="s">
        <v>259</v>
      </c>
      <c r="J549" s="11" t="s">
        <v>261</v>
      </c>
      <c r="K549" s="11" t="s">
        <v>262</v>
      </c>
      <c r="L549" s="11" t="s">
        <v>2060</v>
      </c>
    </row>
    <row r="550" spans="1:12">
      <c r="A550" s="11" t="s">
        <v>1051</v>
      </c>
      <c r="D550" s="11" t="s">
        <v>260</v>
      </c>
      <c r="E550" s="18" t="s">
        <v>1301</v>
      </c>
      <c r="F550" s="10">
        <v>34486</v>
      </c>
      <c r="G550" s="10">
        <v>44713</v>
      </c>
      <c r="H550" s="11">
        <v>42</v>
      </c>
      <c r="I550" s="19" t="s">
        <v>259</v>
      </c>
      <c r="J550" s="11" t="s">
        <v>261</v>
      </c>
      <c r="K550" s="11" t="s">
        <v>262</v>
      </c>
      <c r="L550" s="11" t="s">
        <v>2060</v>
      </c>
    </row>
    <row r="551" spans="1:12">
      <c r="A551" s="11" t="s">
        <v>1052</v>
      </c>
      <c r="D551" s="11" t="s">
        <v>260</v>
      </c>
      <c r="E551" s="18" t="s">
        <v>1302</v>
      </c>
      <c r="F551" s="10">
        <v>34486</v>
      </c>
      <c r="G551" s="10">
        <v>44713</v>
      </c>
      <c r="H551" s="11">
        <v>42</v>
      </c>
      <c r="I551" s="19" t="s">
        <v>259</v>
      </c>
      <c r="J551" s="11" t="s">
        <v>261</v>
      </c>
      <c r="K551" s="11" t="s">
        <v>262</v>
      </c>
      <c r="L551" s="11" t="s">
        <v>2060</v>
      </c>
    </row>
    <row r="552" spans="1:12">
      <c r="A552" s="11" t="s">
        <v>1053</v>
      </c>
      <c r="D552" s="11" t="s">
        <v>260</v>
      </c>
      <c r="E552" s="18" t="s">
        <v>1303</v>
      </c>
      <c r="F552" s="10">
        <v>34486</v>
      </c>
      <c r="G552" s="10">
        <v>44713</v>
      </c>
      <c r="H552" s="11">
        <v>42</v>
      </c>
      <c r="I552" s="19" t="s">
        <v>259</v>
      </c>
      <c r="J552" s="11" t="s">
        <v>261</v>
      </c>
      <c r="K552" s="11" t="s">
        <v>262</v>
      </c>
      <c r="L552" s="11" t="s">
        <v>2060</v>
      </c>
    </row>
    <row r="553" spans="1:12">
      <c r="A553" s="11" t="s">
        <v>1054</v>
      </c>
      <c r="D553" s="11" t="s">
        <v>260</v>
      </c>
      <c r="E553" s="18" t="s">
        <v>1304</v>
      </c>
      <c r="F553" s="10">
        <v>34486</v>
      </c>
      <c r="G553" s="10">
        <v>44713</v>
      </c>
      <c r="H553" s="11">
        <v>42</v>
      </c>
      <c r="I553" s="19" t="s">
        <v>259</v>
      </c>
      <c r="J553" s="11" t="s">
        <v>261</v>
      </c>
      <c r="K553" s="11" t="s">
        <v>262</v>
      </c>
      <c r="L553" s="11" t="s">
        <v>2060</v>
      </c>
    </row>
    <row r="554" spans="1:12">
      <c r="A554" s="11" t="s">
        <v>1055</v>
      </c>
      <c r="D554" s="11" t="s">
        <v>260</v>
      </c>
      <c r="E554" s="18" t="s">
        <v>1305</v>
      </c>
      <c r="F554" s="10">
        <v>34486</v>
      </c>
      <c r="G554" s="10">
        <v>44713</v>
      </c>
      <c r="H554" s="11">
        <v>42</v>
      </c>
      <c r="I554" s="19" t="s">
        <v>259</v>
      </c>
      <c r="J554" s="11" t="s">
        <v>261</v>
      </c>
      <c r="K554" s="11" t="s">
        <v>262</v>
      </c>
      <c r="L554" s="11" t="s">
        <v>2060</v>
      </c>
    </row>
    <row r="555" spans="1:12">
      <c r="A555" s="11" t="s">
        <v>1056</v>
      </c>
      <c r="D555" s="11" t="s">
        <v>260</v>
      </c>
      <c r="E555" s="18" t="s">
        <v>1306</v>
      </c>
      <c r="F555" s="10">
        <v>34486</v>
      </c>
      <c r="G555" s="10">
        <v>44713</v>
      </c>
      <c r="H555" s="11">
        <v>42</v>
      </c>
      <c r="I555" s="19" t="s">
        <v>259</v>
      </c>
      <c r="J555" s="11" t="s">
        <v>261</v>
      </c>
      <c r="K555" s="11" t="s">
        <v>262</v>
      </c>
      <c r="L555" s="11" t="s">
        <v>2060</v>
      </c>
    </row>
    <row r="556" spans="1:12">
      <c r="A556" s="11" t="s">
        <v>1057</v>
      </c>
      <c r="D556" s="11" t="s">
        <v>260</v>
      </c>
      <c r="E556" s="18" t="s">
        <v>1307</v>
      </c>
      <c r="F556" s="10">
        <v>34486</v>
      </c>
      <c r="G556" s="10">
        <v>44713</v>
      </c>
      <c r="H556" s="11">
        <v>42</v>
      </c>
      <c r="I556" s="19" t="s">
        <v>259</v>
      </c>
      <c r="J556" s="11" t="s">
        <v>261</v>
      </c>
      <c r="K556" s="11" t="s">
        <v>262</v>
      </c>
      <c r="L556" s="11" t="s">
        <v>2060</v>
      </c>
    </row>
    <row r="557" spans="1:12">
      <c r="A557" s="11" t="s">
        <v>1058</v>
      </c>
      <c r="D557" s="11" t="s">
        <v>260</v>
      </c>
      <c r="E557" s="18" t="s">
        <v>1308</v>
      </c>
      <c r="F557" s="10">
        <v>34486</v>
      </c>
      <c r="G557" s="10">
        <v>44713</v>
      </c>
      <c r="H557" s="11">
        <v>42</v>
      </c>
      <c r="I557" s="19" t="s">
        <v>259</v>
      </c>
      <c r="J557" s="11" t="s">
        <v>261</v>
      </c>
      <c r="K557" s="11" t="s">
        <v>262</v>
      </c>
      <c r="L557" s="11" t="s">
        <v>2060</v>
      </c>
    </row>
    <row r="558" spans="1:12">
      <c r="A558" s="11" t="s">
        <v>1059</v>
      </c>
      <c r="D558" s="11" t="s">
        <v>260</v>
      </c>
      <c r="E558" s="18" t="s">
        <v>1309</v>
      </c>
      <c r="F558" s="10">
        <v>34486</v>
      </c>
      <c r="G558" s="10">
        <v>44713</v>
      </c>
      <c r="H558" s="11">
        <v>42</v>
      </c>
      <c r="I558" s="19" t="s">
        <v>259</v>
      </c>
      <c r="J558" s="11" t="s">
        <v>261</v>
      </c>
      <c r="K558" s="11" t="s">
        <v>262</v>
      </c>
      <c r="L558" s="11" t="s">
        <v>2060</v>
      </c>
    </row>
    <row r="559" spans="1:12">
      <c r="A559" s="11" t="s">
        <v>1060</v>
      </c>
      <c r="D559" s="11" t="s">
        <v>260</v>
      </c>
      <c r="E559" s="18" t="s">
        <v>1310</v>
      </c>
      <c r="F559" s="10">
        <v>34486</v>
      </c>
      <c r="G559" s="10">
        <v>44713</v>
      </c>
      <c r="H559" s="11">
        <v>42</v>
      </c>
      <c r="I559" s="19" t="s">
        <v>259</v>
      </c>
      <c r="J559" s="11" t="s">
        <v>261</v>
      </c>
      <c r="K559" s="11" t="s">
        <v>262</v>
      </c>
      <c r="L559" s="11" t="s">
        <v>2060</v>
      </c>
    </row>
    <row r="560" spans="1:12">
      <c r="A560" s="11" t="s">
        <v>1061</v>
      </c>
      <c r="D560" s="11" t="s">
        <v>260</v>
      </c>
      <c r="E560" s="18" t="s">
        <v>1311</v>
      </c>
      <c r="F560" s="10">
        <v>34486</v>
      </c>
      <c r="G560" s="10">
        <v>44713</v>
      </c>
      <c r="H560" s="11">
        <v>42</v>
      </c>
      <c r="I560" s="19" t="s">
        <v>259</v>
      </c>
      <c r="J560" s="11" t="s">
        <v>261</v>
      </c>
      <c r="K560" s="11" t="s">
        <v>262</v>
      </c>
      <c r="L560" s="11" t="s">
        <v>2060</v>
      </c>
    </row>
    <row r="561" spans="1:12">
      <c r="A561" s="11" t="s">
        <v>1062</v>
      </c>
      <c r="D561" s="11" t="s">
        <v>260</v>
      </c>
      <c r="E561" s="18" t="s">
        <v>1312</v>
      </c>
      <c r="F561" s="10">
        <v>34486</v>
      </c>
      <c r="G561" s="10">
        <v>44713</v>
      </c>
      <c r="H561" s="11">
        <v>42</v>
      </c>
      <c r="I561" s="19" t="s">
        <v>259</v>
      </c>
      <c r="J561" s="11" t="s">
        <v>261</v>
      </c>
      <c r="K561" s="11" t="s">
        <v>262</v>
      </c>
      <c r="L561" s="11" t="s">
        <v>2060</v>
      </c>
    </row>
    <row r="562" spans="1:12">
      <c r="A562" s="11" t="s">
        <v>1063</v>
      </c>
      <c r="D562" s="11" t="s">
        <v>260</v>
      </c>
      <c r="E562" s="18" t="s">
        <v>1313</v>
      </c>
      <c r="F562" s="10">
        <v>34486</v>
      </c>
      <c r="G562" s="10">
        <v>44713</v>
      </c>
      <c r="H562" s="11">
        <v>42</v>
      </c>
      <c r="I562" s="19" t="s">
        <v>259</v>
      </c>
      <c r="J562" s="11" t="s">
        <v>261</v>
      </c>
      <c r="K562" s="11" t="s">
        <v>262</v>
      </c>
      <c r="L562" s="11" t="s">
        <v>2060</v>
      </c>
    </row>
    <row r="563" spans="1:12">
      <c r="A563" s="11" t="s">
        <v>1064</v>
      </c>
      <c r="D563" s="11" t="s">
        <v>260</v>
      </c>
      <c r="E563" s="18" t="s">
        <v>1314</v>
      </c>
      <c r="F563" s="10">
        <v>34486</v>
      </c>
      <c r="G563" s="10">
        <v>44713</v>
      </c>
      <c r="H563" s="11">
        <v>42</v>
      </c>
      <c r="I563" s="19" t="s">
        <v>259</v>
      </c>
      <c r="J563" s="11" t="s">
        <v>261</v>
      </c>
      <c r="K563" s="11" t="s">
        <v>262</v>
      </c>
      <c r="L563" s="11" t="s">
        <v>2060</v>
      </c>
    </row>
    <row r="564" spans="1:12">
      <c r="A564" s="11" t="s">
        <v>1065</v>
      </c>
      <c r="D564" s="11" t="s">
        <v>260</v>
      </c>
      <c r="E564" s="18" t="s">
        <v>1315</v>
      </c>
      <c r="F564" s="10">
        <v>34486</v>
      </c>
      <c r="G564" s="10">
        <v>44713</v>
      </c>
      <c r="H564" s="11">
        <v>42</v>
      </c>
      <c r="I564" s="19" t="s">
        <v>259</v>
      </c>
      <c r="J564" s="11" t="s">
        <v>261</v>
      </c>
      <c r="K564" s="11" t="s">
        <v>262</v>
      </c>
      <c r="L564" s="11" t="s">
        <v>2060</v>
      </c>
    </row>
    <row r="565" spans="1:12">
      <c r="A565" s="11" t="s">
        <v>1066</v>
      </c>
      <c r="D565" s="11" t="s">
        <v>260</v>
      </c>
      <c r="E565" s="18" t="s">
        <v>1316</v>
      </c>
      <c r="F565" s="10">
        <v>34486</v>
      </c>
      <c r="G565" s="10">
        <v>44713</v>
      </c>
      <c r="H565" s="11">
        <v>42</v>
      </c>
      <c r="I565" s="19" t="s">
        <v>259</v>
      </c>
      <c r="J565" s="11" t="s">
        <v>261</v>
      </c>
      <c r="K565" s="11" t="s">
        <v>262</v>
      </c>
      <c r="L565" s="11" t="s">
        <v>2060</v>
      </c>
    </row>
    <row r="566" spans="1:12">
      <c r="A566" s="11" t="s">
        <v>1067</v>
      </c>
      <c r="D566" s="11" t="s">
        <v>260</v>
      </c>
      <c r="E566" s="18" t="s">
        <v>1317</v>
      </c>
      <c r="F566" s="10">
        <v>34486</v>
      </c>
      <c r="G566" s="10">
        <v>44713</v>
      </c>
      <c r="H566" s="11">
        <v>42</v>
      </c>
      <c r="I566" s="19" t="s">
        <v>259</v>
      </c>
      <c r="J566" s="11" t="s">
        <v>261</v>
      </c>
      <c r="K566" s="11" t="s">
        <v>262</v>
      </c>
      <c r="L566" s="11" t="s">
        <v>2060</v>
      </c>
    </row>
    <row r="567" spans="1:12">
      <c r="A567" s="11" t="s">
        <v>1068</v>
      </c>
      <c r="D567" s="11" t="s">
        <v>260</v>
      </c>
      <c r="E567" s="18" t="s">
        <v>1318</v>
      </c>
      <c r="F567" s="10">
        <v>34486</v>
      </c>
      <c r="G567" s="10">
        <v>44713</v>
      </c>
      <c r="H567" s="11">
        <v>42</v>
      </c>
      <c r="I567" s="19" t="s">
        <v>259</v>
      </c>
      <c r="J567" s="11" t="s">
        <v>261</v>
      </c>
      <c r="K567" s="11" t="s">
        <v>262</v>
      </c>
      <c r="L567" s="11" t="s">
        <v>2060</v>
      </c>
    </row>
    <row r="568" spans="1:12">
      <c r="A568" s="11" t="s">
        <v>1069</v>
      </c>
      <c r="D568" s="11" t="s">
        <v>260</v>
      </c>
      <c r="E568" s="18" t="s">
        <v>1319</v>
      </c>
      <c r="F568" s="10">
        <v>34486</v>
      </c>
      <c r="G568" s="10">
        <v>44713</v>
      </c>
      <c r="H568" s="11">
        <v>42</v>
      </c>
      <c r="I568" s="19" t="s">
        <v>259</v>
      </c>
      <c r="J568" s="11" t="s">
        <v>261</v>
      </c>
      <c r="K568" s="11" t="s">
        <v>262</v>
      </c>
      <c r="L568" s="11" t="s">
        <v>2060</v>
      </c>
    </row>
    <row r="569" spans="1:12">
      <c r="A569" s="11" t="s">
        <v>1070</v>
      </c>
      <c r="D569" s="11" t="s">
        <v>260</v>
      </c>
      <c r="E569" s="18" t="s">
        <v>1320</v>
      </c>
      <c r="F569" s="10">
        <v>34486</v>
      </c>
      <c r="G569" s="10">
        <v>44713</v>
      </c>
      <c r="H569" s="11">
        <v>42</v>
      </c>
      <c r="I569" s="19" t="s">
        <v>259</v>
      </c>
      <c r="J569" s="11" t="s">
        <v>261</v>
      </c>
      <c r="K569" s="11" t="s">
        <v>262</v>
      </c>
      <c r="L569" s="11" t="s">
        <v>2060</v>
      </c>
    </row>
    <row r="570" spans="1:12">
      <c r="A570" s="11" t="s">
        <v>1071</v>
      </c>
      <c r="D570" s="11" t="s">
        <v>260</v>
      </c>
      <c r="E570" s="18" t="s">
        <v>1321</v>
      </c>
      <c r="F570" s="10">
        <v>34486</v>
      </c>
      <c r="G570" s="10">
        <v>44713</v>
      </c>
      <c r="H570" s="11">
        <v>42</v>
      </c>
      <c r="I570" s="19" t="s">
        <v>259</v>
      </c>
      <c r="J570" s="11" t="s">
        <v>261</v>
      </c>
      <c r="K570" s="11" t="s">
        <v>262</v>
      </c>
      <c r="L570" s="11" t="s">
        <v>2060</v>
      </c>
    </row>
    <row r="571" spans="1:12">
      <c r="A571" s="11" t="s">
        <v>1072</v>
      </c>
      <c r="D571" s="11" t="s">
        <v>260</v>
      </c>
      <c r="E571" s="18" t="s">
        <v>1322</v>
      </c>
      <c r="F571" s="10">
        <v>34486</v>
      </c>
      <c r="G571" s="10">
        <v>44713</v>
      </c>
      <c r="H571" s="11">
        <v>42</v>
      </c>
      <c r="I571" s="19" t="s">
        <v>259</v>
      </c>
      <c r="J571" s="11" t="s">
        <v>261</v>
      </c>
      <c r="K571" s="11" t="s">
        <v>262</v>
      </c>
      <c r="L571" s="11" t="s">
        <v>2060</v>
      </c>
    </row>
    <row r="572" spans="1:12">
      <c r="A572" s="11" t="s">
        <v>1073</v>
      </c>
      <c r="D572" s="11" t="s">
        <v>260</v>
      </c>
      <c r="E572" s="18" t="s">
        <v>1323</v>
      </c>
      <c r="F572" s="10">
        <v>38504</v>
      </c>
      <c r="G572" s="10">
        <v>44713</v>
      </c>
      <c r="H572" s="11">
        <v>28</v>
      </c>
      <c r="I572" s="19" t="s">
        <v>259</v>
      </c>
      <c r="J572" s="11" t="s">
        <v>261</v>
      </c>
      <c r="K572" s="11" t="s">
        <v>262</v>
      </c>
      <c r="L572" s="11" t="s">
        <v>2060</v>
      </c>
    </row>
    <row r="573" spans="1:12">
      <c r="A573" s="11" t="s">
        <v>1074</v>
      </c>
      <c r="D573" s="11" t="s">
        <v>260</v>
      </c>
      <c r="E573" s="18" t="s">
        <v>1324</v>
      </c>
      <c r="F573" s="10">
        <v>38504</v>
      </c>
      <c r="G573" s="10">
        <v>44713</v>
      </c>
      <c r="H573" s="11">
        <v>28</v>
      </c>
      <c r="I573" s="19" t="s">
        <v>259</v>
      </c>
      <c r="J573" s="11" t="s">
        <v>261</v>
      </c>
      <c r="K573" s="11" t="s">
        <v>262</v>
      </c>
      <c r="L573" s="11" t="s">
        <v>2060</v>
      </c>
    </row>
    <row r="574" spans="1:12">
      <c r="A574" s="11" t="s">
        <v>1075</v>
      </c>
      <c r="D574" s="11" t="s">
        <v>260</v>
      </c>
      <c r="E574" s="18" t="s">
        <v>1325</v>
      </c>
      <c r="F574" s="10">
        <v>38504</v>
      </c>
      <c r="G574" s="10">
        <v>44713</v>
      </c>
      <c r="H574" s="11">
        <v>28</v>
      </c>
      <c r="I574" s="19" t="s">
        <v>259</v>
      </c>
      <c r="J574" s="11" t="s">
        <v>261</v>
      </c>
      <c r="K574" s="11" t="s">
        <v>262</v>
      </c>
      <c r="L574" s="11" t="s">
        <v>2060</v>
      </c>
    </row>
    <row r="575" spans="1:12">
      <c r="A575" s="11" t="s">
        <v>1076</v>
      </c>
      <c r="D575" s="11" t="s">
        <v>260</v>
      </c>
      <c r="E575" s="18" t="s">
        <v>1326</v>
      </c>
      <c r="F575" s="10">
        <v>38504</v>
      </c>
      <c r="G575" s="10">
        <v>44713</v>
      </c>
      <c r="H575" s="11">
        <v>28</v>
      </c>
      <c r="I575" s="19" t="s">
        <v>259</v>
      </c>
      <c r="J575" s="11" t="s">
        <v>261</v>
      </c>
      <c r="K575" s="11" t="s">
        <v>262</v>
      </c>
      <c r="L575" s="11" t="s">
        <v>2060</v>
      </c>
    </row>
    <row r="576" spans="1:12">
      <c r="A576" s="11" t="s">
        <v>1077</v>
      </c>
      <c r="D576" s="11" t="s">
        <v>260</v>
      </c>
      <c r="E576" s="18" t="s">
        <v>1327</v>
      </c>
      <c r="F576" s="10">
        <v>38504</v>
      </c>
      <c r="G576" s="10">
        <v>44713</v>
      </c>
      <c r="H576" s="11">
        <v>28</v>
      </c>
      <c r="I576" s="19" t="s">
        <v>259</v>
      </c>
      <c r="J576" s="11" t="s">
        <v>261</v>
      </c>
      <c r="K576" s="11" t="s">
        <v>262</v>
      </c>
      <c r="L576" s="11" t="s">
        <v>2060</v>
      </c>
    </row>
    <row r="577" spans="1:12">
      <c r="A577" s="11" t="s">
        <v>1078</v>
      </c>
      <c r="D577" s="11" t="s">
        <v>260</v>
      </c>
      <c r="E577" s="18" t="s">
        <v>1328</v>
      </c>
      <c r="F577" s="10">
        <v>30133</v>
      </c>
      <c r="G577" s="10">
        <v>44713</v>
      </c>
      <c r="H577" s="11">
        <v>54</v>
      </c>
      <c r="I577" s="19" t="s">
        <v>259</v>
      </c>
      <c r="J577" s="11" t="s">
        <v>261</v>
      </c>
      <c r="K577" s="11" t="s">
        <v>262</v>
      </c>
      <c r="L577" s="11" t="s">
        <v>2061</v>
      </c>
    </row>
    <row r="578" spans="1:12">
      <c r="A578" s="11" t="s">
        <v>1079</v>
      </c>
      <c r="D578" s="11" t="s">
        <v>260</v>
      </c>
      <c r="E578" s="18" t="s">
        <v>1329</v>
      </c>
      <c r="F578" s="10">
        <v>30864</v>
      </c>
      <c r="G578" s="10">
        <v>44713</v>
      </c>
      <c r="H578" s="11">
        <v>52</v>
      </c>
      <c r="I578" s="19" t="s">
        <v>259</v>
      </c>
      <c r="J578" s="11" t="s">
        <v>261</v>
      </c>
      <c r="K578" s="11" t="s">
        <v>262</v>
      </c>
      <c r="L578" s="11" t="s">
        <v>2061</v>
      </c>
    </row>
    <row r="579" spans="1:12">
      <c r="A579" s="11" t="s">
        <v>1080</v>
      </c>
      <c r="D579" s="11" t="s">
        <v>260</v>
      </c>
      <c r="E579" s="18" t="s">
        <v>1330</v>
      </c>
      <c r="F579" s="10">
        <v>30864</v>
      </c>
      <c r="G579" s="10">
        <v>44713</v>
      </c>
      <c r="H579" s="11">
        <v>52</v>
      </c>
      <c r="I579" s="19" t="s">
        <v>259</v>
      </c>
      <c r="J579" s="11" t="s">
        <v>261</v>
      </c>
      <c r="K579" s="11" t="s">
        <v>262</v>
      </c>
      <c r="L579" s="11" t="s">
        <v>2061</v>
      </c>
    </row>
    <row r="580" spans="1:12">
      <c r="A580" s="11" t="s">
        <v>1081</v>
      </c>
      <c r="D580" s="11" t="s">
        <v>260</v>
      </c>
      <c r="E580" s="18" t="s">
        <v>1331</v>
      </c>
      <c r="F580" s="10">
        <v>30864</v>
      </c>
      <c r="G580" s="10">
        <v>44713</v>
      </c>
      <c r="H580" s="11">
        <v>52</v>
      </c>
      <c r="I580" s="19" t="s">
        <v>259</v>
      </c>
      <c r="J580" s="11" t="s">
        <v>261</v>
      </c>
      <c r="K580" s="11" t="s">
        <v>262</v>
      </c>
      <c r="L580" s="11" t="s">
        <v>2061</v>
      </c>
    </row>
    <row r="581" spans="1:12">
      <c r="A581" s="11" t="s">
        <v>1082</v>
      </c>
      <c r="D581" s="11" t="s">
        <v>260</v>
      </c>
      <c r="E581" s="18" t="s">
        <v>1332</v>
      </c>
      <c r="F581" s="10">
        <v>30133</v>
      </c>
      <c r="G581" s="10">
        <v>44713</v>
      </c>
      <c r="H581" s="11">
        <v>54</v>
      </c>
      <c r="I581" s="19" t="s">
        <v>259</v>
      </c>
      <c r="J581" s="11" t="s">
        <v>261</v>
      </c>
      <c r="K581" s="11" t="s">
        <v>262</v>
      </c>
      <c r="L581" s="11" t="s">
        <v>2061</v>
      </c>
    </row>
    <row r="582" spans="1:12">
      <c r="A582" s="11" t="s">
        <v>1083</v>
      </c>
      <c r="D582" s="11" t="s">
        <v>260</v>
      </c>
      <c r="E582" s="18" t="s">
        <v>1333</v>
      </c>
      <c r="F582" s="10">
        <v>30864</v>
      </c>
      <c r="G582" s="10">
        <v>44713</v>
      </c>
      <c r="H582" s="11">
        <v>52</v>
      </c>
      <c r="I582" s="19" t="s">
        <v>259</v>
      </c>
      <c r="J582" s="11" t="s">
        <v>261</v>
      </c>
      <c r="K582" s="11" t="s">
        <v>262</v>
      </c>
      <c r="L582" s="11" t="s">
        <v>2061</v>
      </c>
    </row>
    <row r="583" spans="1:12">
      <c r="A583" s="11" t="s">
        <v>1084</v>
      </c>
      <c r="D583" s="11" t="s">
        <v>260</v>
      </c>
      <c r="E583" s="18" t="s">
        <v>1334</v>
      </c>
      <c r="F583" s="10">
        <v>30864</v>
      </c>
      <c r="G583" s="10">
        <v>44713</v>
      </c>
      <c r="H583" s="11">
        <v>52</v>
      </c>
      <c r="I583" s="19" t="s">
        <v>259</v>
      </c>
      <c r="J583" s="11" t="s">
        <v>261</v>
      </c>
      <c r="K583" s="11" t="s">
        <v>262</v>
      </c>
      <c r="L583" s="11" t="s">
        <v>2061</v>
      </c>
    </row>
    <row r="584" spans="1:12">
      <c r="A584" s="11" t="s">
        <v>1085</v>
      </c>
      <c r="D584" s="11" t="s">
        <v>260</v>
      </c>
      <c r="E584" s="18" t="s">
        <v>1335</v>
      </c>
      <c r="F584" s="10">
        <v>30864</v>
      </c>
      <c r="G584" s="10">
        <v>44713</v>
      </c>
      <c r="H584" s="11">
        <v>52</v>
      </c>
      <c r="I584" s="19" t="s">
        <v>259</v>
      </c>
      <c r="J584" s="11" t="s">
        <v>261</v>
      </c>
      <c r="K584" s="11" t="s">
        <v>262</v>
      </c>
      <c r="L584" s="11" t="s">
        <v>2061</v>
      </c>
    </row>
    <row r="585" spans="1:12">
      <c r="A585" s="11" t="s">
        <v>1086</v>
      </c>
      <c r="D585" s="11" t="s">
        <v>260</v>
      </c>
      <c r="E585" s="18" t="s">
        <v>1336</v>
      </c>
      <c r="F585" s="10">
        <v>30133</v>
      </c>
      <c r="G585" s="10">
        <v>44713</v>
      </c>
      <c r="H585" s="11">
        <v>54</v>
      </c>
      <c r="I585" s="19" t="s">
        <v>259</v>
      </c>
      <c r="J585" s="11" t="s">
        <v>261</v>
      </c>
      <c r="K585" s="11" t="s">
        <v>262</v>
      </c>
      <c r="L585" s="11" t="s">
        <v>2061</v>
      </c>
    </row>
    <row r="586" spans="1:12">
      <c r="A586" s="11" t="s">
        <v>1087</v>
      </c>
      <c r="D586" s="11" t="s">
        <v>260</v>
      </c>
      <c r="E586" s="18" t="s">
        <v>1337</v>
      </c>
      <c r="F586" s="10">
        <v>30864</v>
      </c>
      <c r="G586" s="10">
        <v>44713</v>
      </c>
      <c r="H586" s="11">
        <v>52</v>
      </c>
      <c r="I586" s="19" t="s">
        <v>259</v>
      </c>
      <c r="J586" s="11" t="s">
        <v>261</v>
      </c>
      <c r="K586" s="11" t="s">
        <v>262</v>
      </c>
      <c r="L586" s="11" t="s">
        <v>2061</v>
      </c>
    </row>
    <row r="587" spans="1:12">
      <c r="A587" s="11" t="s">
        <v>1088</v>
      </c>
      <c r="D587" s="11" t="s">
        <v>260</v>
      </c>
      <c r="E587" s="18" t="s">
        <v>1338</v>
      </c>
      <c r="F587" s="10">
        <v>30864</v>
      </c>
      <c r="G587" s="10">
        <v>44713</v>
      </c>
      <c r="H587" s="11">
        <v>52</v>
      </c>
      <c r="I587" s="19" t="s">
        <v>259</v>
      </c>
      <c r="J587" s="11" t="s">
        <v>261</v>
      </c>
      <c r="K587" s="11" t="s">
        <v>262</v>
      </c>
      <c r="L587" s="11" t="s">
        <v>2061</v>
      </c>
    </row>
    <row r="588" spans="1:12">
      <c r="A588" s="11" t="s">
        <v>1089</v>
      </c>
      <c r="D588" s="11" t="s">
        <v>260</v>
      </c>
      <c r="E588" s="18" t="s">
        <v>1339</v>
      </c>
      <c r="F588" s="10">
        <v>30864</v>
      </c>
      <c r="G588" s="10">
        <v>44713</v>
      </c>
      <c r="H588" s="11">
        <v>52</v>
      </c>
      <c r="I588" s="19" t="s">
        <v>259</v>
      </c>
      <c r="J588" s="11" t="s">
        <v>261</v>
      </c>
      <c r="K588" s="11" t="s">
        <v>262</v>
      </c>
      <c r="L588" s="11" t="s">
        <v>2061</v>
      </c>
    </row>
    <row r="589" spans="1:12">
      <c r="A589" s="11" t="s">
        <v>1090</v>
      </c>
      <c r="D589" s="11" t="s">
        <v>260</v>
      </c>
      <c r="E589" s="18" t="s">
        <v>1340</v>
      </c>
      <c r="F589" s="10">
        <v>30133</v>
      </c>
      <c r="G589" s="10">
        <v>44713</v>
      </c>
      <c r="H589" s="11">
        <v>54</v>
      </c>
      <c r="I589" s="19" t="s">
        <v>259</v>
      </c>
      <c r="J589" s="11" t="s">
        <v>261</v>
      </c>
      <c r="K589" s="11" t="s">
        <v>262</v>
      </c>
      <c r="L589" s="11" t="s">
        <v>2061</v>
      </c>
    </row>
    <row r="590" spans="1:12">
      <c r="A590" s="11" t="s">
        <v>1091</v>
      </c>
      <c r="D590" s="11" t="s">
        <v>260</v>
      </c>
      <c r="E590" s="18" t="s">
        <v>1341</v>
      </c>
      <c r="F590" s="10">
        <v>30864</v>
      </c>
      <c r="G590" s="10">
        <v>44713</v>
      </c>
      <c r="H590" s="11">
        <v>52</v>
      </c>
      <c r="I590" s="19" t="s">
        <v>259</v>
      </c>
      <c r="J590" s="11" t="s">
        <v>261</v>
      </c>
      <c r="K590" s="11" t="s">
        <v>262</v>
      </c>
      <c r="L590" s="11" t="s">
        <v>2061</v>
      </c>
    </row>
    <row r="591" spans="1:12">
      <c r="A591" s="11" t="s">
        <v>1092</v>
      </c>
      <c r="D591" s="11" t="s">
        <v>260</v>
      </c>
      <c r="E591" s="18" t="s">
        <v>1342</v>
      </c>
      <c r="F591" s="10">
        <v>30864</v>
      </c>
      <c r="G591" s="10">
        <v>44713</v>
      </c>
      <c r="H591" s="11">
        <v>52</v>
      </c>
      <c r="I591" s="19" t="s">
        <v>259</v>
      </c>
      <c r="J591" s="11" t="s">
        <v>261</v>
      </c>
      <c r="K591" s="11" t="s">
        <v>262</v>
      </c>
      <c r="L591" s="11" t="s">
        <v>2061</v>
      </c>
    </row>
    <row r="592" spans="1:12">
      <c r="A592" s="11" t="s">
        <v>1093</v>
      </c>
      <c r="D592" s="11" t="s">
        <v>260</v>
      </c>
      <c r="E592" s="18" t="s">
        <v>1343</v>
      </c>
      <c r="F592" s="10">
        <v>30864</v>
      </c>
      <c r="G592" s="10">
        <v>44713</v>
      </c>
      <c r="H592" s="11">
        <v>52</v>
      </c>
      <c r="I592" s="19" t="s">
        <v>259</v>
      </c>
      <c r="J592" s="11" t="s">
        <v>261</v>
      </c>
      <c r="K592" s="11" t="s">
        <v>262</v>
      </c>
      <c r="L592" s="11" t="s">
        <v>2061</v>
      </c>
    </row>
    <row r="593" spans="1:12">
      <c r="A593" s="11" t="s">
        <v>1094</v>
      </c>
      <c r="D593" s="11" t="s">
        <v>260</v>
      </c>
      <c r="E593" s="18" t="s">
        <v>1344</v>
      </c>
      <c r="F593" s="10">
        <v>30864</v>
      </c>
      <c r="G593" s="10">
        <v>44713</v>
      </c>
      <c r="H593" s="11">
        <v>52</v>
      </c>
      <c r="I593" s="19" t="s">
        <v>259</v>
      </c>
      <c r="J593" s="11" t="s">
        <v>261</v>
      </c>
      <c r="K593" s="11" t="s">
        <v>262</v>
      </c>
      <c r="L593" s="11" t="s">
        <v>2061</v>
      </c>
    </row>
    <row r="594" spans="1:12">
      <c r="A594" s="11" t="s">
        <v>1095</v>
      </c>
      <c r="D594" s="11" t="s">
        <v>260</v>
      </c>
      <c r="E594" s="18" t="s">
        <v>1345</v>
      </c>
      <c r="F594" s="10">
        <v>30864</v>
      </c>
      <c r="G594" s="10">
        <v>44713</v>
      </c>
      <c r="H594" s="11">
        <v>52</v>
      </c>
      <c r="I594" s="19" t="s">
        <v>259</v>
      </c>
      <c r="J594" s="11" t="s">
        <v>261</v>
      </c>
      <c r="K594" s="11" t="s">
        <v>262</v>
      </c>
      <c r="L594" s="11" t="s">
        <v>2061</v>
      </c>
    </row>
    <row r="595" spans="1:12">
      <c r="A595" s="11" t="s">
        <v>1096</v>
      </c>
      <c r="D595" s="11" t="s">
        <v>260</v>
      </c>
      <c r="E595" s="18" t="s">
        <v>1346</v>
      </c>
      <c r="F595" s="10">
        <v>30864</v>
      </c>
      <c r="G595" s="10">
        <v>44713</v>
      </c>
      <c r="H595" s="11">
        <v>52</v>
      </c>
      <c r="I595" s="19" t="s">
        <v>259</v>
      </c>
      <c r="J595" s="11" t="s">
        <v>261</v>
      </c>
      <c r="K595" s="11" t="s">
        <v>262</v>
      </c>
      <c r="L595" s="11" t="s">
        <v>2061</v>
      </c>
    </row>
    <row r="596" spans="1:12">
      <c r="A596" s="11" t="s">
        <v>1097</v>
      </c>
      <c r="D596" s="11" t="s">
        <v>260</v>
      </c>
      <c r="E596" s="18" t="s">
        <v>1347</v>
      </c>
      <c r="F596" s="10">
        <v>34486</v>
      </c>
      <c r="G596" s="10">
        <v>44713</v>
      </c>
      <c r="H596" s="11">
        <v>42</v>
      </c>
      <c r="I596" s="19" t="s">
        <v>259</v>
      </c>
      <c r="J596" s="11" t="s">
        <v>261</v>
      </c>
      <c r="K596" s="11" t="s">
        <v>262</v>
      </c>
      <c r="L596" s="11" t="s">
        <v>2060</v>
      </c>
    </row>
    <row r="597" spans="1:12">
      <c r="A597" s="11" t="s">
        <v>1098</v>
      </c>
      <c r="D597" s="11" t="s">
        <v>260</v>
      </c>
      <c r="E597" s="18" t="s">
        <v>1348</v>
      </c>
      <c r="F597" s="10">
        <v>34486</v>
      </c>
      <c r="G597" s="10">
        <v>44713</v>
      </c>
      <c r="H597" s="11">
        <v>42</v>
      </c>
      <c r="I597" s="19" t="s">
        <v>259</v>
      </c>
      <c r="J597" s="11" t="s">
        <v>261</v>
      </c>
      <c r="K597" s="11" t="s">
        <v>262</v>
      </c>
      <c r="L597" s="11" t="s">
        <v>2060</v>
      </c>
    </row>
    <row r="598" spans="1:12">
      <c r="A598" s="11" t="s">
        <v>1099</v>
      </c>
      <c r="D598" s="11" t="s">
        <v>260</v>
      </c>
      <c r="E598" s="18" t="s">
        <v>1349</v>
      </c>
      <c r="F598" s="10">
        <v>34486</v>
      </c>
      <c r="G598" s="10">
        <v>44713</v>
      </c>
      <c r="H598" s="11">
        <v>42</v>
      </c>
      <c r="I598" s="19" t="s">
        <v>259</v>
      </c>
      <c r="J598" s="11" t="s">
        <v>261</v>
      </c>
      <c r="K598" s="11" t="s">
        <v>262</v>
      </c>
      <c r="L598" s="11" t="s">
        <v>2060</v>
      </c>
    </row>
    <row r="599" spans="1:12">
      <c r="A599" s="11" t="s">
        <v>1100</v>
      </c>
      <c r="D599" s="11" t="s">
        <v>260</v>
      </c>
      <c r="E599" s="18" t="s">
        <v>1350</v>
      </c>
      <c r="F599" s="10">
        <v>34486</v>
      </c>
      <c r="G599" s="10">
        <v>44713</v>
      </c>
      <c r="H599" s="11">
        <v>42</v>
      </c>
      <c r="I599" s="19" t="s">
        <v>259</v>
      </c>
      <c r="J599" s="11" t="s">
        <v>261</v>
      </c>
      <c r="K599" s="11" t="s">
        <v>262</v>
      </c>
      <c r="L599" s="11" t="s">
        <v>2060</v>
      </c>
    </row>
    <row r="600" spans="1:12">
      <c r="A600" s="11" t="s">
        <v>1101</v>
      </c>
      <c r="D600" s="11" t="s">
        <v>260</v>
      </c>
      <c r="E600" s="18" t="s">
        <v>1351</v>
      </c>
      <c r="F600" s="10">
        <v>34486</v>
      </c>
      <c r="G600" s="10">
        <v>44713</v>
      </c>
      <c r="H600" s="11">
        <v>42</v>
      </c>
      <c r="I600" s="19" t="s">
        <v>259</v>
      </c>
      <c r="J600" s="11" t="s">
        <v>261</v>
      </c>
      <c r="K600" s="11" t="s">
        <v>262</v>
      </c>
      <c r="L600" s="11" t="s">
        <v>2060</v>
      </c>
    </row>
    <row r="601" spans="1:12">
      <c r="A601" s="11" t="s">
        <v>1102</v>
      </c>
      <c r="D601" s="11" t="s">
        <v>260</v>
      </c>
      <c r="E601" s="18" t="s">
        <v>1352</v>
      </c>
      <c r="F601" s="10">
        <v>34486</v>
      </c>
      <c r="G601" s="10">
        <v>44713</v>
      </c>
      <c r="H601" s="11">
        <v>42</v>
      </c>
      <c r="I601" s="19" t="s">
        <v>259</v>
      </c>
      <c r="J601" s="11" t="s">
        <v>261</v>
      </c>
      <c r="K601" s="11" t="s">
        <v>262</v>
      </c>
      <c r="L601" s="11" t="s">
        <v>2060</v>
      </c>
    </row>
    <row r="602" spans="1:12">
      <c r="A602" s="11" t="s">
        <v>1103</v>
      </c>
      <c r="D602" s="11" t="s">
        <v>260</v>
      </c>
      <c r="E602" s="18" t="s">
        <v>1353</v>
      </c>
      <c r="F602" s="10">
        <v>34486</v>
      </c>
      <c r="G602" s="10">
        <v>44713</v>
      </c>
      <c r="H602" s="11">
        <v>42</v>
      </c>
      <c r="I602" s="19" t="s">
        <v>259</v>
      </c>
      <c r="J602" s="11" t="s">
        <v>261</v>
      </c>
      <c r="K602" s="11" t="s">
        <v>262</v>
      </c>
      <c r="L602" s="11" t="s">
        <v>2060</v>
      </c>
    </row>
    <row r="603" spans="1:12">
      <c r="A603" s="11" t="s">
        <v>1104</v>
      </c>
      <c r="D603" s="11" t="s">
        <v>260</v>
      </c>
      <c r="E603" s="18" t="s">
        <v>1354</v>
      </c>
      <c r="F603" s="10">
        <v>34486</v>
      </c>
      <c r="G603" s="10">
        <v>44713</v>
      </c>
      <c r="H603" s="11">
        <v>42</v>
      </c>
      <c r="I603" s="19" t="s">
        <v>259</v>
      </c>
      <c r="J603" s="11" t="s">
        <v>261</v>
      </c>
      <c r="K603" s="11" t="s">
        <v>262</v>
      </c>
      <c r="L603" s="11" t="s">
        <v>2060</v>
      </c>
    </row>
    <row r="604" spans="1:12">
      <c r="A604" s="11" t="s">
        <v>1105</v>
      </c>
      <c r="D604" s="11" t="s">
        <v>260</v>
      </c>
      <c r="E604" s="18" t="s">
        <v>1355</v>
      </c>
      <c r="F604" s="10">
        <v>34486</v>
      </c>
      <c r="G604" s="10">
        <v>44713</v>
      </c>
      <c r="H604" s="11">
        <v>42</v>
      </c>
      <c r="I604" s="19" t="s">
        <v>259</v>
      </c>
      <c r="J604" s="11" t="s">
        <v>261</v>
      </c>
      <c r="K604" s="11" t="s">
        <v>262</v>
      </c>
      <c r="L604" s="11" t="s">
        <v>2060</v>
      </c>
    </row>
    <row r="605" spans="1:12">
      <c r="A605" s="11" t="s">
        <v>1106</v>
      </c>
      <c r="D605" s="11" t="s">
        <v>260</v>
      </c>
      <c r="E605" s="18" t="s">
        <v>1356</v>
      </c>
      <c r="F605" s="10">
        <v>34486</v>
      </c>
      <c r="G605" s="10">
        <v>44713</v>
      </c>
      <c r="H605" s="11">
        <v>42</v>
      </c>
      <c r="I605" s="19" t="s">
        <v>259</v>
      </c>
      <c r="J605" s="11" t="s">
        <v>261</v>
      </c>
      <c r="K605" s="11" t="s">
        <v>262</v>
      </c>
      <c r="L605" s="11" t="s">
        <v>2060</v>
      </c>
    </row>
    <row r="606" spans="1:12">
      <c r="A606" s="11" t="s">
        <v>1107</v>
      </c>
      <c r="D606" s="11" t="s">
        <v>260</v>
      </c>
      <c r="E606" s="18" t="s">
        <v>1357</v>
      </c>
      <c r="F606" s="10">
        <v>34486</v>
      </c>
      <c r="G606" s="10">
        <v>44713</v>
      </c>
      <c r="H606" s="11">
        <v>42</v>
      </c>
      <c r="I606" s="19" t="s">
        <v>259</v>
      </c>
      <c r="J606" s="11" t="s">
        <v>261</v>
      </c>
      <c r="K606" s="11" t="s">
        <v>262</v>
      </c>
      <c r="L606" s="11" t="s">
        <v>2060</v>
      </c>
    </row>
    <row r="607" spans="1:12">
      <c r="A607" s="11" t="s">
        <v>1108</v>
      </c>
      <c r="D607" s="11" t="s">
        <v>260</v>
      </c>
      <c r="E607" s="18" t="s">
        <v>1358</v>
      </c>
      <c r="F607" s="10">
        <v>34486</v>
      </c>
      <c r="G607" s="10">
        <v>44713</v>
      </c>
      <c r="H607" s="11">
        <v>42</v>
      </c>
      <c r="I607" s="19" t="s">
        <v>259</v>
      </c>
      <c r="J607" s="11" t="s">
        <v>261</v>
      </c>
      <c r="K607" s="11" t="s">
        <v>262</v>
      </c>
      <c r="L607" s="11" t="s">
        <v>2060</v>
      </c>
    </row>
    <row r="608" spans="1:12">
      <c r="A608" s="11" t="s">
        <v>1109</v>
      </c>
      <c r="D608" s="11" t="s">
        <v>260</v>
      </c>
      <c r="E608" s="18" t="s">
        <v>1359</v>
      </c>
      <c r="F608" s="10">
        <v>34486</v>
      </c>
      <c r="G608" s="10">
        <v>44713</v>
      </c>
      <c r="H608" s="11">
        <v>42</v>
      </c>
      <c r="I608" s="19" t="s">
        <v>259</v>
      </c>
      <c r="J608" s="11" t="s">
        <v>261</v>
      </c>
      <c r="K608" s="11" t="s">
        <v>262</v>
      </c>
      <c r="L608" s="11" t="s">
        <v>2060</v>
      </c>
    </row>
    <row r="609" spans="1:12">
      <c r="A609" s="11" t="s">
        <v>1110</v>
      </c>
      <c r="D609" s="11" t="s">
        <v>260</v>
      </c>
      <c r="E609" s="18" t="s">
        <v>1360</v>
      </c>
      <c r="F609" s="10">
        <v>34486</v>
      </c>
      <c r="G609" s="10">
        <v>44713</v>
      </c>
      <c r="H609" s="11">
        <v>42</v>
      </c>
      <c r="I609" s="19" t="s">
        <v>259</v>
      </c>
      <c r="J609" s="11" t="s">
        <v>261</v>
      </c>
      <c r="K609" s="11" t="s">
        <v>262</v>
      </c>
      <c r="L609" s="11" t="s">
        <v>2060</v>
      </c>
    </row>
    <row r="610" spans="1:12">
      <c r="A610" s="11" t="s">
        <v>1111</v>
      </c>
      <c r="D610" s="11" t="s">
        <v>260</v>
      </c>
      <c r="E610" s="18" t="s">
        <v>1361</v>
      </c>
      <c r="F610" s="10">
        <v>34486</v>
      </c>
      <c r="G610" s="10">
        <v>44713</v>
      </c>
      <c r="H610" s="11">
        <v>42</v>
      </c>
      <c r="I610" s="19" t="s">
        <v>259</v>
      </c>
      <c r="J610" s="11" t="s">
        <v>261</v>
      </c>
      <c r="K610" s="11" t="s">
        <v>262</v>
      </c>
      <c r="L610" s="11" t="s">
        <v>2060</v>
      </c>
    </row>
    <row r="611" spans="1:12">
      <c r="A611" s="11" t="s">
        <v>1112</v>
      </c>
      <c r="D611" s="11" t="s">
        <v>260</v>
      </c>
      <c r="E611" s="18" t="s">
        <v>1362</v>
      </c>
      <c r="F611" s="10">
        <v>34486</v>
      </c>
      <c r="G611" s="10">
        <v>44713</v>
      </c>
      <c r="H611" s="11">
        <v>42</v>
      </c>
      <c r="I611" s="19" t="s">
        <v>259</v>
      </c>
      <c r="J611" s="11" t="s">
        <v>261</v>
      </c>
      <c r="K611" s="11" t="s">
        <v>262</v>
      </c>
      <c r="L611" s="11" t="s">
        <v>2060</v>
      </c>
    </row>
    <row r="612" spans="1:12">
      <c r="A612" s="11" t="s">
        <v>1113</v>
      </c>
      <c r="D612" s="11" t="s">
        <v>260</v>
      </c>
      <c r="E612" s="18" t="s">
        <v>1363</v>
      </c>
      <c r="F612" s="10">
        <v>38504</v>
      </c>
      <c r="G612" s="10">
        <v>44713</v>
      </c>
      <c r="H612" s="11">
        <v>28</v>
      </c>
      <c r="I612" s="19" t="s">
        <v>259</v>
      </c>
      <c r="J612" s="11" t="s">
        <v>261</v>
      </c>
      <c r="K612" s="11" t="s">
        <v>262</v>
      </c>
      <c r="L612" s="11" t="s">
        <v>2060</v>
      </c>
    </row>
    <row r="613" spans="1:12">
      <c r="A613" s="11" t="s">
        <v>1114</v>
      </c>
      <c r="D613" s="11" t="s">
        <v>260</v>
      </c>
      <c r="E613" s="18" t="s">
        <v>1364</v>
      </c>
      <c r="F613" s="10">
        <v>38504</v>
      </c>
      <c r="G613" s="10">
        <v>44713</v>
      </c>
      <c r="H613" s="11">
        <v>28</v>
      </c>
      <c r="I613" s="19" t="s">
        <v>259</v>
      </c>
      <c r="J613" s="11" t="s">
        <v>261</v>
      </c>
      <c r="K613" s="11" t="s">
        <v>262</v>
      </c>
      <c r="L613" s="11" t="s">
        <v>2060</v>
      </c>
    </row>
    <row r="614" spans="1:12">
      <c r="A614" s="11" t="s">
        <v>1115</v>
      </c>
      <c r="D614" s="11" t="s">
        <v>260</v>
      </c>
      <c r="E614" s="18" t="s">
        <v>1365</v>
      </c>
      <c r="F614" s="10">
        <v>38504</v>
      </c>
      <c r="G614" s="10">
        <v>44713</v>
      </c>
      <c r="H614" s="11">
        <v>28</v>
      </c>
      <c r="I614" s="19" t="s">
        <v>259</v>
      </c>
      <c r="J614" s="11" t="s">
        <v>261</v>
      </c>
      <c r="K614" s="11" t="s">
        <v>262</v>
      </c>
      <c r="L614" s="11" t="s">
        <v>2060</v>
      </c>
    </row>
    <row r="615" spans="1:12">
      <c r="A615" s="11" t="s">
        <v>1116</v>
      </c>
      <c r="D615" s="11" t="s">
        <v>260</v>
      </c>
      <c r="E615" s="18" t="s">
        <v>1366</v>
      </c>
      <c r="F615" s="10">
        <v>38504</v>
      </c>
      <c r="G615" s="10">
        <v>44713</v>
      </c>
      <c r="H615" s="11">
        <v>28</v>
      </c>
      <c r="I615" s="19" t="s">
        <v>259</v>
      </c>
      <c r="J615" s="11" t="s">
        <v>261</v>
      </c>
      <c r="K615" s="11" t="s">
        <v>262</v>
      </c>
      <c r="L615" s="11" t="s">
        <v>2060</v>
      </c>
    </row>
    <row r="616" spans="1:12">
      <c r="A616" s="11" t="s">
        <v>1117</v>
      </c>
      <c r="D616" s="11" t="s">
        <v>260</v>
      </c>
      <c r="E616" s="18" t="s">
        <v>1367</v>
      </c>
      <c r="F616" s="10">
        <v>38504</v>
      </c>
      <c r="G616" s="10">
        <v>44713</v>
      </c>
      <c r="H616" s="11">
        <v>28</v>
      </c>
      <c r="I616" s="19" t="s">
        <v>259</v>
      </c>
      <c r="J616" s="11" t="s">
        <v>261</v>
      </c>
      <c r="K616" s="11" t="s">
        <v>262</v>
      </c>
      <c r="L616" s="11" t="s">
        <v>2060</v>
      </c>
    </row>
    <row r="617" spans="1:12">
      <c r="A617" s="11" t="s">
        <v>1118</v>
      </c>
      <c r="D617" s="11" t="s">
        <v>260</v>
      </c>
      <c r="E617" s="18" t="s">
        <v>1368</v>
      </c>
      <c r="F617" s="10">
        <v>38504</v>
      </c>
      <c r="G617" s="10">
        <v>44713</v>
      </c>
      <c r="H617" s="11">
        <v>28</v>
      </c>
      <c r="I617" s="19" t="s">
        <v>259</v>
      </c>
      <c r="J617" s="11" t="s">
        <v>261</v>
      </c>
      <c r="K617" s="11" t="s">
        <v>262</v>
      </c>
      <c r="L617" s="11" t="s">
        <v>2060</v>
      </c>
    </row>
    <row r="618" spans="1:12">
      <c r="A618" s="11" t="s">
        <v>1119</v>
      </c>
      <c r="D618" s="11" t="s">
        <v>260</v>
      </c>
      <c r="E618" s="18" t="s">
        <v>1369</v>
      </c>
      <c r="F618" s="10">
        <v>30133</v>
      </c>
      <c r="G618" s="10">
        <v>44713</v>
      </c>
      <c r="H618" s="11">
        <v>54</v>
      </c>
      <c r="I618" s="19" t="s">
        <v>259</v>
      </c>
      <c r="J618" s="11" t="s">
        <v>261</v>
      </c>
      <c r="K618" s="11" t="s">
        <v>262</v>
      </c>
      <c r="L618" s="11" t="s">
        <v>2061</v>
      </c>
    </row>
    <row r="619" spans="1:12">
      <c r="A619" s="11" t="s">
        <v>1120</v>
      </c>
      <c r="D619" s="11" t="s">
        <v>260</v>
      </c>
      <c r="E619" s="18" t="s">
        <v>1370</v>
      </c>
      <c r="F619" s="10">
        <v>30864</v>
      </c>
      <c r="G619" s="10">
        <v>44713</v>
      </c>
      <c r="H619" s="11">
        <v>52</v>
      </c>
      <c r="I619" s="19" t="s">
        <v>259</v>
      </c>
      <c r="J619" s="11" t="s">
        <v>261</v>
      </c>
      <c r="K619" s="11" t="s">
        <v>262</v>
      </c>
      <c r="L619" s="11" t="s">
        <v>2061</v>
      </c>
    </row>
    <row r="620" spans="1:12">
      <c r="A620" s="11" t="s">
        <v>1121</v>
      </c>
      <c r="D620" s="11" t="s">
        <v>260</v>
      </c>
      <c r="E620" s="18" t="s">
        <v>1371</v>
      </c>
      <c r="F620" s="10">
        <v>30864</v>
      </c>
      <c r="G620" s="10">
        <v>44713</v>
      </c>
      <c r="H620" s="11">
        <v>52</v>
      </c>
      <c r="I620" s="19" t="s">
        <v>259</v>
      </c>
      <c r="J620" s="11" t="s">
        <v>261</v>
      </c>
      <c r="K620" s="11" t="s">
        <v>262</v>
      </c>
      <c r="L620" s="11" t="s">
        <v>2061</v>
      </c>
    </row>
    <row r="621" spans="1:12">
      <c r="A621" s="11" t="s">
        <v>1122</v>
      </c>
      <c r="D621" s="11" t="s">
        <v>260</v>
      </c>
      <c r="E621" s="18" t="s">
        <v>1372</v>
      </c>
      <c r="F621" s="10">
        <v>30864</v>
      </c>
      <c r="G621" s="10">
        <v>44713</v>
      </c>
      <c r="H621" s="11">
        <v>52</v>
      </c>
      <c r="I621" s="19" t="s">
        <v>259</v>
      </c>
      <c r="J621" s="11" t="s">
        <v>261</v>
      </c>
      <c r="K621" s="11" t="s">
        <v>262</v>
      </c>
      <c r="L621" s="11" t="s">
        <v>2061</v>
      </c>
    </row>
    <row r="622" spans="1:12">
      <c r="A622" s="11" t="s">
        <v>1123</v>
      </c>
      <c r="D622" s="11" t="s">
        <v>260</v>
      </c>
      <c r="E622" s="18" t="s">
        <v>1373</v>
      </c>
      <c r="F622" s="10">
        <v>30133</v>
      </c>
      <c r="G622" s="10">
        <v>44713</v>
      </c>
      <c r="H622" s="11">
        <v>54</v>
      </c>
      <c r="I622" s="19" t="s">
        <v>259</v>
      </c>
      <c r="J622" s="11" t="s">
        <v>261</v>
      </c>
      <c r="K622" s="11" t="s">
        <v>262</v>
      </c>
      <c r="L622" s="11" t="s">
        <v>2061</v>
      </c>
    </row>
    <row r="623" spans="1:12">
      <c r="A623" s="11" t="s">
        <v>1124</v>
      </c>
      <c r="D623" s="11" t="s">
        <v>260</v>
      </c>
      <c r="E623" s="18" t="s">
        <v>1374</v>
      </c>
      <c r="F623" s="10">
        <v>30864</v>
      </c>
      <c r="G623" s="10">
        <v>44713</v>
      </c>
      <c r="H623" s="11">
        <v>52</v>
      </c>
      <c r="I623" s="19" t="s">
        <v>259</v>
      </c>
      <c r="J623" s="11" t="s">
        <v>261</v>
      </c>
      <c r="K623" s="11" t="s">
        <v>262</v>
      </c>
      <c r="L623" s="11" t="s">
        <v>2061</v>
      </c>
    </row>
    <row r="624" spans="1:12">
      <c r="A624" s="11" t="s">
        <v>1125</v>
      </c>
      <c r="D624" s="11" t="s">
        <v>260</v>
      </c>
      <c r="E624" s="18" t="s">
        <v>1375</v>
      </c>
      <c r="F624" s="10">
        <v>30864</v>
      </c>
      <c r="G624" s="10">
        <v>44713</v>
      </c>
      <c r="H624" s="11">
        <v>52</v>
      </c>
      <c r="I624" s="19" t="s">
        <v>259</v>
      </c>
      <c r="J624" s="11" t="s">
        <v>261</v>
      </c>
      <c r="K624" s="11" t="s">
        <v>262</v>
      </c>
      <c r="L624" s="11" t="s">
        <v>2061</v>
      </c>
    </row>
    <row r="625" spans="1:12">
      <c r="A625" s="11" t="s">
        <v>1126</v>
      </c>
      <c r="D625" s="11" t="s">
        <v>260</v>
      </c>
      <c r="E625" s="18" t="s">
        <v>1376</v>
      </c>
      <c r="F625" s="10">
        <v>30864</v>
      </c>
      <c r="G625" s="10">
        <v>44713</v>
      </c>
      <c r="H625" s="11">
        <v>52</v>
      </c>
      <c r="I625" s="19" t="s">
        <v>259</v>
      </c>
      <c r="J625" s="11" t="s">
        <v>261</v>
      </c>
      <c r="K625" s="11" t="s">
        <v>262</v>
      </c>
      <c r="L625" s="11" t="s">
        <v>2061</v>
      </c>
    </row>
    <row r="626" spans="1:12">
      <c r="A626" s="11" t="s">
        <v>1127</v>
      </c>
      <c r="D626" s="11" t="s">
        <v>260</v>
      </c>
      <c r="E626" s="18" t="s">
        <v>1377</v>
      </c>
      <c r="F626" s="10">
        <v>30133</v>
      </c>
      <c r="G626" s="10">
        <v>44713</v>
      </c>
      <c r="H626" s="11">
        <v>54</v>
      </c>
      <c r="I626" s="19" t="s">
        <v>259</v>
      </c>
      <c r="J626" s="11" t="s">
        <v>261</v>
      </c>
      <c r="K626" s="11" t="s">
        <v>262</v>
      </c>
      <c r="L626" s="11" t="s">
        <v>2061</v>
      </c>
    </row>
    <row r="627" spans="1:12">
      <c r="A627" s="11" t="s">
        <v>1128</v>
      </c>
      <c r="D627" s="11" t="s">
        <v>260</v>
      </c>
      <c r="E627" s="18" t="s">
        <v>1378</v>
      </c>
      <c r="F627" s="10">
        <v>30864</v>
      </c>
      <c r="G627" s="10">
        <v>44713</v>
      </c>
      <c r="H627" s="11">
        <v>52</v>
      </c>
      <c r="I627" s="19" t="s">
        <v>259</v>
      </c>
      <c r="J627" s="11" t="s">
        <v>261</v>
      </c>
      <c r="K627" s="11" t="s">
        <v>262</v>
      </c>
      <c r="L627" s="11" t="s">
        <v>2061</v>
      </c>
    </row>
    <row r="628" spans="1:12">
      <c r="A628" s="11" t="s">
        <v>1129</v>
      </c>
      <c r="D628" s="11" t="s">
        <v>260</v>
      </c>
      <c r="E628" s="18" t="s">
        <v>1379</v>
      </c>
      <c r="F628" s="10">
        <v>30864</v>
      </c>
      <c r="G628" s="10">
        <v>44713</v>
      </c>
      <c r="H628" s="11">
        <v>52</v>
      </c>
      <c r="I628" s="19" t="s">
        <v>259</v>
      </c>
      <c r="J628" s="11" t="s">
        <v>261</v>
      </c>
      <c r="K628" s="11" t="s">
        <v>262</v>
      </c>
      <c r="L628" s="11" t="s">
        <v>2061</v>
      </c>
    </row>
    <row r="629" spans="1:12">
      <c r="A629" s="11" t="s">
        <v>1130</v>
      </c>
      <c r="D629" s="11" t="s">
        <v>260</v>
      </c>
      <c r="E629" s="18" t="s">
        <v>1380</v>
      </c>
      <c r="F629" s="10">
        <v>30864</v>
      </c>
      <c r="G629" s="10">
        <v>44713</v>
      </c>
      <c r="H629" s="11">
        <v>52</v>
      </c>
      <c r="I629" s="19" t="s">
        <v>259</v>
      </c>
      <c r="J629" s="11" t="s">
        <v>261</v>
      </c>
      <c r="K629" s="11" t="s">
        <v>262</v>
      </c>
      <c r="L629" s="11" t="s">
        <v>2061</v>
      </c>
    </row>
    <row r="630" spans="1:12">
      <c r="A630" s="11" t="s">
        <v>1131</v>
      </c>
      <c r="D630" s="11" t="s">
        <v>260</v>
      </c>
      <c r="E630" s="18" t="s">
        <v>1381</v>
      </c>
      <c r="F630" s="10">
        <v>30133</v>
      </c>
      <c r="G630" s="10">
        <v>44713</v>
      </c>
      <c r="H630" s="11">
        <v>54</v>
      </c>
      <c r="I630" s="19" t="s">
        <v>259</v>
      </c>
      <c r="J630" s="11" t="s">
        <v>261</v>
      </c>
      <c r="K630" s="11" t="s">
        <v>262</v>
      </c>
      <c r="L630" s="11" t="s">
        <v>2061</v>
      </c>
    </row>
    <row r="631" spans="1:12">
      <c r="A631" s="11" t="s">
        <v>1132</v>
      </c>
      <c r="D631" s="11" t="s">
        <v>260</v>
      </c>
      <c r="E631" s="18" t="s">
        <v>1382</v>
      </c>
      <c r="F631" s="10">
        <v>30864</v>
      </c>
      <c r="G631" s="10">
        <v>44713</v>
      </c>
      <c r="H631" s="11">
        <v>52</v>
      </c>
      <c r="I631" s="19" t="s">
        <v>259</v>
      </c>
      <c r="J631" s="11" t="s">
        <v>261</v>
      </c>
      <c r="K631" s="11" t="s">
        <v>262</v>
      </c>
      <c r="L631" s="11" t="s">
        <v>2061</v>
      </c>
    </row>
    <row r="632" spans="1:12">
      <c r="A632" s="11" t="s">
        <v>1133</v>
      </c>
      <c r="D632" s="11" t="s">
        <v>260</v>
      </c>
      <c r="E632" s="18" t="s">
        <v>1383</v>
      </c>
      <c r="F632" s="10">
        <v>30864</v>
      </c>
      <c r="G632" s="10">
        <v>44713</v>
      </c>
      <c r="H632" s="11">
        <v>52</v>
      </c>
      <c r="I632" s="19" t="s">
        <v>259</v>
      </c>
      <c r="J632" s="11" t="s">
        <v>261</v>
      </c>
      <c r="K632" s="11" t="s">
        <v>262</v>
      </c>
      <c r="L632" s="11" t="s">
        <v>2061</v>
      </c>
    </row>
    <row r="633" spans="1:12">
      <c r="A633" s="11" t="s">
        <v>1134</v>
      </c>
      <c r="D633" s="11" t="s">
        <v>260</v>
      </c>
      <c r="E633" s="18" t="s">
        <v>1384</v>
      </c>
      <c r="F633" s="10">
        <v>30864</v>
      </c>
      <c r="G633" s="10">
        <v>44713</v>
      </c>
      <c r="H633" s="11">
        <v>52</v>
      </c>
      <c r="I633" s="19" t="s">
        <v>259</v>
      </c>
      <c r="J633" s="11" t="s">
        <v>261</v>
      </c>
      <c r="K633" s="11" t="s">
        <v>262</v>
      </c>
      <c r="L633" s="11" t="s">
        <v>2061</v>
      </c>
    </row>
    <row r="634" spans="1:12">
      <c r="A634" s="11" t="s">
        <v>1135</v>
      </c>
      <c r="D634" s="11" t="s">
        <v>260</v>
      </c>
      <c r="E634" s="18" t="s">
        <v>1385</v>
      </c>
      <c r="F634" s="10">
        <v>30864</v>
      </c>
      <c r="G634" s="10">
        <v>44713</v>
      </c>
      <c r="H634" s="11">
        <v>52</v>
      </c>
      <c r="I634" s="19" t="s">
        <v>259</v>
      </c>
      <c r="J634" s="11" t="s">
        <v>261</v>
      </c>
      <c r="K634" s="11" t="s">
        <v>262</v>
      </c>
      <c r="L634" s="11" t="s">
        <v>2061</v>
      </c>
    </row>
    <row r="635" spans="1:12">
      <c r="A635" s="11" t="s">
        <v>1136</v>
      </c>
      <c r="D635" s="11" t="s">
        <v>260</v>
      </c>
      <c r="E635" s="18" t="s">
        <v>1386</v>
      </c>
      <c r="F635" s="10">
        <v>30864</v>
      </c>
      <c r="G635" s="10">
        <v>44713</v>
      </c>
      <c r="H635" s="11">
        <v>52</v>
      </c>
      <c r="I635" s="19" t="s">
        <v>259</v>
      </c>
      <c r="J635" s="11" t="s">
        <v>261</v>
      </c>
      <c r="K635" s="11" t="s">
        <v>262</v>
      </c>
      <c r="L635" s="11" t="s">
        <v>2061</v>
      </c>
    </row>
    <row r="636" spans="1:12">
      <c r="A636" s="11" t="s">
        <v>1137</v>
      </c>
      <c r="D636" s="11" t="s">
        <v>260</v>
      </c>
      <c r="E636" s="18" t="s">
        <v>1387</v>
      </c>
      <c r="F636" s="10">
        <v>30864</v>
      </c>
      <c r="G636" s="10">
        <v>44713</v>
      </c>
      <c r="H636" s="11">
        <v>52</v>
      </c>
      <c r="I636" s="19" t="s">
        <v>259</v>
      </c>
      <c r="J636" s="11" t="s">
        <v>261</v>
      </c>
      <c r="K636" s="11" t="s">
        <v>262</v>
      </c>
      <c r="L636" s="11" t="s">
        <v>2061</v>
      </c>
    </row>
    <row r="637" spans="1:12">
      <c r="A637" s="11" t="s">
        <v>1138</v>
      </c>
      <c r="D637" s="11" t="s">
        <v>260</v>
      </c>
      <c r="E637" s="18" t="s">
        <v>1388</v>
      </c>
      <c r="F637" s="10">
        <v>34486</v>
      </c>
      <c r="G637" s="10">
        <v>44713</v>
      </c>
      <c r="H637" s="11">
        <v>42</v>
      </c>
      <c r="I637" s="19" t="s">
        <v>259</v>
      </c>
      <c r="J637" s="11" t="s">
        <v>261</v>
      </c>
      <c r="K637" s="11" t="s">
        <v>262</v>
      </c>
      <c r="L637" s="11" t="s">
        <v>2060</v>
      </c>
    </row>
    <row r="638" spans="1:12">
      <c r="A638" s="11" t="s">
        <v>1139</v>
      </c>
      <c r="D638" s="11" t="s">
        <v>260</v>
      </c>
      <c r="E638" s="18" t="s">
        <v>1389</v>
      </c>
      <c r="F638" s="10">
        <v>34486</v>
      </c>
      <c r="G638" s="10">
        <v>44713</v>
      </c>
      <c r="H638" s="11">
        <v>42</v>
      </c>
      <c r="I638" s="19" t="s">
        <v>259</v>
      </c>
      <c r="J638" s="11" t="s">
        <v>261</v>
      </c>
      <c r="K638" s="11" t="s">
        <v>262</v>
      </c>
      <c r="L638" s="11" t="s">
        <v>2060</v>
      </c>
    </row>
    <row r="639" spans="1:12">
      <c r="A639" s="11" t="s">
        <v>1140</v>
      </c>
      <c r="D639" s="11" t="s">
        <v>260</v>
      </c>
      <c r="E639" s="18" t="s">
        <v>1390</v>
      </c>
      <c r="F639" s="10">
        <v>34486</v>
      </c>
      <c r="G639" s="10">
        <v>44713</v>
      </c>
      <c r="H639" s="11">
        <v>42</v>
      </c>
      <c r="I639" s="19" t="s">
        <v>259</v>
      </c>
      <c r="J639" s="11" t="s">
        <v>261</v>
      </c>
      <c r="K639" s="11" t="s">
        <v>262</v>
      </c>
      <c r="L639" s="11" t="s">
        <v>2060</v>
      </c>
    </row>
    <row r="640" spans="1:12">
      <c r="A640" s="11" t="s">
        <v>1141</v>
      </c>
      <c r="D640" s="11" t="s">
        <v>260</v>
      </c>
      <c r="E640" s="18" t="s">
        <v>1391</v>
      </c>
      <c r="F640" s="10">
        <v>34486</v>
      </c>
      <c r="G640" s="10">
        <v>44713</v>
      </c>
      <c r="H640" s="11">
        <v>42</v>
      </c>
      <c r="I640" s="19" t="s">
        <v>259</v>
      </c>
      <c r="J640" s="11" t="s">
        <v>261</v>
      </c>
      <c r="K640" s="11" t="s">
        <v>262</v>
      </c>
      <c r="L640" s="11" t="s">
        <v>2060</v>
      </c>
    </row>
    <row r="641" spans="1:12">
      <c r="A641" s="11" t="s">
        <v>1142</v>
      </c>
      <c r="D641" s="11" t="s">
        <v>260</v>
      </c>
      <c r="E641" s="18" t="s">
        <v>1392</v>
      </c>
      <c r="F641" s="10">
        <v>34486</v>
      </c>
      <c r="G641" s="10">
        <v>44713</v>
      </c>
      <c r="H641" s="11">
        <v>42</v>
      </c>
      <c r="I641" s="19" t="s">
        <v>259</v>
      </c>
      <c r="J641" s="11" t="s">
        <v>261</v>
      </c>
      <c r="K641" s="11" t="s">
        <v>262</v>
      </c>
      <c r="L641" s="11" t="s">
        <v>2060</v>
      </c>
    </row>
    <row r="642" spans="1:12">
      <c r="A642" s="11" t="s">
        <v>1143</v>
      </c>
      <c r="D642" s="11" t="s">
        <v>260</v>
      </c>
      <c r="E642" s="18" t="s">
        <v>1393</v>
      </c>
      <c r="F642" s="10">
        <v>34486</v>
      </c>
      <c r="G642" s="10">
        <v>44713</v>
      </c>
      <c r="H642" s="11">
        <v>42</v>
      </c>
      <c r="I642" s="19" t="s">
        <v>259</v>
      </c>
      <c r="J642" s="11" t="s">
        <v>261</v>
      </c>
      <c r="K642" s="11" t="s">
        <v>262</v>
      </c>
      <c r="L642" s="11" t="s">
        <v>2060</v>
      </c>
    </row>
    <row r="643" spans="1:12">
      <c r="A643" s="11" t="s">
        <v>1144</v>
      </c>
      <c r="D643" s="11" t="s">
        <v>260</v>
      </c>
      <c r="E643" s="18" t="s">
        <v>1394</v>
      </c>
      <c r="F643" s="10">
        <v>34486</v>
      </c>
      <c r="G643" s="10">
        <v>44713</v>
      </c>
      <c r="H643" s="11">
        <v>42</v>
      </c>
      <c r="I643" s="19" t="s">
        <v>259</v>
      </c>
      <c r="J643" s="11" t="s">
        <v>261</v>
      </c>
      <c r="K643" s="11" t="s">
        <v>262</v>
      </c>
      <c r="L643" s="11" t="s">
        <v>2060</v>
      </c>
    </row>
    <row r="644" spans="1:12">
      <c r="A644" s="11" t="s">
        <v>1145</v>
      </c>
      <c r="D644" s="11" t="s">
        <v>260</v>
      </c>
      <c r="E644" s="18" t="s">
        <v>1395</v>
      </c>
      <c r="F644" s="10">
        <v>34486</v>
      </c>
      <c r="G644" s="10">
        <v>44713</v>
      </c>
      <c r="H644" s="11">
        <v>42</v>
      </c>
      <c r="I644" s="19" t="s">
        <v>259</v>
      </c>
      <c r="J644" s="11" t="s">
        <v>261</v>
      </c>
      <c r="K644" s="11" t="s">
        <v>262</v>
      </c>
      <c r="L644" s="11" t="s">
        <v>2060</v>
      </c>
    </row>
    <row r="645" spans="1:12">
      <c r="A645" s="11" t="s">
        <v>1146</v>
      </c>
      <c r="D645" s="11" t="s">
        <v>260</v>
      </c>
      <c r="E645" s="18" t="s">
        <v>1396</v>
      </c>
      <c r="F645" s="10">
        <v>34486</v>
      </c>
      <c r="G645" s="10">
        <v>44713</v>
      </c>
      <c r="H645" s="11">
        <v>42</v>
      </c>
      <c r="I645" s="19" t="s">
        <v>259</v>
      </c>
      <c r="J645" s="11" t="s">
        <v>261</v>
      </c>
      <c r="K645" s="11" t="s">
        <v>262</v>
      </c>
      <c r="L645" s="11" t="s">
        <v>2060</v>
      </c>
    </row>
    <row r="646" spans="1:12">
      <c r="A646" s="11" t="s">
        <v>1147</v>
      </c>
      <c r="D646" s="11" t="s">
        <v>260</v>
      </c>
      <c r="E646" s="18" t="s">
        <v>1397</v>
      </c>
      <c r="F646" s="10">
        <v>34486</v>
      </c>
      <c r="G646" s="10">
        <v>44713</v>
      </c>
      <c r="H646" s="11">
        <v>42</v>
      </c>
      <c r="I646" s="19" t="s">
        <v>259</v>
      </c>
      <c r="J646" s="11" t="s">
        <v>261</v>
      </c>
      <c r="K646" s="11" t="s">
        <v>262</v>
      </c>
      <c r="L646" s="11" t="s">
        <v>2060</v>
      </c>
    </row>
    <row r="647" spans="1:12">
      <c r="A647" s="11" t="s">
        <v>1148</v>
      </c>
      <c r="D647" s="11" t="s">
        <v>260</v>
      </c>
      <c r="E647" s="18" t="s">
        <v>1398</v>
      </c>
      <c r="F647" s="10">
        <v>34486</v>
      </c>
      <c r="G647" s="10">
        <v>44713</v>
      </c>
      <c r="H647" s="11">
        <v>42</v>
      </c>
      <c r="I647" s="19" t="s">
        <v>259</v>
      </c>
      <c r="J647" s="11" t="s">
        <v>261</v>
      </c>
      <c r="K647" s="11" t="s">
        <v>262</v>
      </c>
      <c r="L647" s="11" t="s">
        <v>2060</v>
      </c>
    </row>
    <row r="648" spans="1:12">
      <c r="A648" s="11" t="s">
        <v>1149</v>
      </c>
      <c r="D648" s="11" t="s">
        <v>260</v>
      </c>
      <c r="E648" s="18" t="s">
        <v>1399</v>
      </c>
      <c r="F648" s="10">
        <v>34486</v>
      </c>
      <c r="G648" s="10">
        <v>44713</v>
      </c>
      <c r="H648" s="11">
        <v>42</v>
      </c>
      <c r="I648" s="19" t="s">
        <v>259</v>
      </c>
      <c r="J648" s="11" t="s">
        <v>261</v>
      </c>
      <c r="K648" s="11" t="s">
        <v>262</v>
      </c>
      <c r="L648" s="11" t="s">
        <v>2060</v>
      </c>
    </row>
    <row r="649" spans="1:12">
      <c r="A649" s="11" t="s">
        <v>1150</v>
      </c>
      <c r="D649" s="11" t="s">
        <v>260</v>
      </c>
      <c r="E649" s="18" t="s">
        <v>1400</v>
      </c>
      <c r="F649" s="10">
        <v>38504</v>
      </c>
      <c r="G649" s="10">
        <v>44713</v>
      </c>
      <c r="H649" s="11">
        <v>28</v>
      </c>
      <c r="I649" s="19" t="s">
        <v>259</v>
      </c>
      <c r="J649" s="11" t="s">
        <v>261</v>
      </c>
      <c r="K649" s="11" t="s">
        <v>262</v>
      </c>
      <c r="L649" s="11" t="s">
        <v>2060</v>
      </c>
    </row>
    <row r="650" spans="1:12">
      <c r="A650" s="11" t="s">
        <v>1151</v>
      </c>
      <c r="D650" s="11" t="s">
        <v>260</v>
      </c>
      <c r="E650" s="18" t="s">
        <v>1401</v>
      </c>
      <c r="F650" s="10">
        <v>38504</v>
      </c>
      <c r="G650" s="10">
        <v>44713</v>
      </c>
      <c r="H650" s="11">
        <v>28</v>
      </c>
      <c r="I650" s="19" t="s">
        <v>259</v>
      </c>
      <c r="J650" s="11" t="s">
        <v>261</v>
      </c>
      <c r="K650" s="11" t="s">
        <v>262</v>
      </c>
      <c r="L650" s="11" t="s">
        <v>2060</v>
      </c>
    </row>
    <row r="651" spans="1:12">
      <c r="A651" s="11" t="s">
        <v>1152</v>
      </c>
      <c r="D651" s="11" t="s">
        <v>260</v>
      </c>
      <c r="E651" s="18" t="s">
        <v>1402</v>
      </c>
      <c r="F651" s="10">
        <v>38504</v>
      </c>
      <c r="G651" s="10">
        <v>44713</v>
      </c>
      <c r="H651" s="11">
        <v>28</v>
      </c>
      <c r="I651" s="19" t="s">
        <v>259</v>
      </c>
      <c r="J651" s="11" t="s">
        <v>261</v>
      </c>
      <c r="K651" s="11" t="s">
        <v>262</v>
      </c>
      <c r="L651" s="11" t="s">
        <v>2060</v>
      </c>
    </row>
    <row r="652" spans="1:12">
      <c r="A652" s="11" t="s">
        <v>1153</v>
      </c>
      <c r="D652" s="11" t="s">
        <v>260</v>
      </c>
      <c r="E652" s="18" t="s">
        <v>1403</v>
      </c>
      <c r="F652" s="10">
        <v>38504</v>
      </c>
      <c r="G652" s="10">
        <v>44713</v>
      </c>
      <c r="H652" s="11">
        <v>28</v>
      </c>
      <c r="I652" s="19" t="s">
        <v>259</v>
      </c>
      <c r="J652" s="11" t="s">
        <v>261</v>
      </c>
      <c r="K652" s="11" t="s">
        <v>262</v>
      </c>
      <c r="L652" s="11" t="s">
        <v>2060</v>
      </c>
    </row>
    <row r="653" spans="1:12">
      <c r="A653" s="11" t="s">
        <v>1154</v>
      </c>
      <c r="D653" s="11" t="s">
        <v>260</v>
      </c>
      <c r="E653" s="18" t="s">
        <v>1404</v>
      </c>
      <c r="F653" s="10">
        <v>38504</v>
      </c>
      <c r="G653" s="10">
        <v>44713</v>
      </c>
      <c r="H653" s="11">
        <v>28</v>
      </c>
      <c r="I653" s="19" t="s">
        <v>259</v>
      </c>
      <c r="J653" s="11" t="s">
        <v>261</v>
      </c>
      <c r="K653" s="11" t="s">
        <v>262</v>
      </c>
      <c r="L653" s="11" t="s">
        <v>2060</v>
      </c>
    </row>
    <row r="654" spans="1:12">
      <c r="A654" s="11" t="s">
        <v>1155</v>
      </c>
      <c r="D654" s="11" t="s">
        <v>260</v>
      </c>
      <c r="E654" s="18" t="s">
        <v>1405</v>
      </c>
      <c r="F654" s="10">
        <v>34486</v>
      </c>
      <c r="G654" s="10">
        <v>44713</v>
      </c>
      <c r="H654" s="11">
        <v>42</v>
      </c>
      <c r="I654" s="19" t="s">
        <v>259</v>
      </c>
      <c r="J654" s="11" t="s">
        <v>261</v>
      </c>
      <c r="K654" s="11" t="s">
        <v>262</v>
      </c>
      <c r="L654" s="11" t="s">
        <v>2060</v>
      </c>
    </row>
    <row r="655" spans="1:12">
      <c r="A655" s="11" t="s">
        <v>1156</v>
      </c>
      <c r="D655" s="11" t="s">
        <v>260</v>
      </c>
      <c r="E655" s="18" t="s">
        <v>1406</v>
      </c>
      <c r="F655" s="10">
        <v>34486</v>
      </c>
      <c r="G655" s="10">
        <v>44713</v>
      </c>
      <c r="H655" s="11">
        <v>42</v>
      </c>
      <c r="I655" s="19" t="s">
        <v>259</v>
      </c>
      <c r="J655" s="11" t="s">
        <v>261</v>
      </c>
      <c r="K655" s="11" t="s">
        <v>262</v>
      </c>
      <c r="L655" s="11" t="s">
        <v>2060</v>
      </c>
    </row>
    <row r="656" spans="1:12">
      <c r="A656" s="11" t="s">
        <v>1157</v>
      </c>
      <c r="D656" s="11" t="s">
        <v>260</v>
      </c>
      <c r="E656" s="18" t="s">
        <v>1407</v>
      </c>
      <c r="F656" s="10">
        <v>34486</v>
      </c>
      <c r="G656" s="10">
        <v>44713</v>
      </c>
      <c r="H656" s="11">
        <v>42</v>
      </c>
      <c r="I656" s="19" t="s">
        <v>259</v>
      </c>
      <c r="J656" s="11" t="s">
        <v>261</v>
      </c>
      <c r="K656" s="11" t="s">
        <v>262</v>
      </c>
      <c r="L656" s="11" t="s">
        <v>2060</v>
      </c>
    </row>
    <row r="657" spans="1:12">
      <c r="A657" s="11" t="s">
        <v>1158</v>
      </c>
      <c r="D657" s="11" t="s">
        <v>260</v>
      </c>
      <c r="E657" s="18" t="s">
        <v>1408</v>
      </c>
      <c r="F657" s="10">
        <v>34486</v>
      </c>
      <c r="G657" s="10">
        <v>44713</v>
      </c>
      <c r="H657" s="11">
        <v>42</v>
      </c>
      <c r="I657" s="19" t="s">
        <v>259</v>
      </c>
      <c r="J657" s="11" t="s">
        <v>261</v>
      </c>
      <c r="K657" s="11" t="s">
        <v>262</v>
      </c>
      <c r="L657" s="11" t="s">
        <v>2060</v>
      </c>
    </row>
    <row r="658" spans="1:12">
      <c r="A658" s="11" t="s">
        <v>1159</v>
      </c>
      <c r="D658" s="11" t="s">
        <v>260</v>
      </c>
      <c r="E658" s="18" t="s">
        <v>1409</v>
      </c>
      <c r="F658" s="10">
        <v>34486</v>
      </c>
      <c r="G658" s="10">
        <v>44713</v>
      </c>
      <c r="H658" s="11">
        <v>42</v>
      </c>
      <c r="I658" s="19" t="s">
        <v>259</v>
      </c>
      <c r="J658" s="11" t="s">
        <v>261</v>
      </c>
      <c r="K658" s="11" t="s">
        <v>262</v>
      </c>
      <c r="L658" s="11" t="s">
        <v>2060</v>
      </c>
    </row>
    <row r="659" spans="1:12">
      <c r="A659" s="11" t="s">
        <v>1160</v>
      </c>
      <c r="D659" s="11" t="s">
        <v>260</v>
      </c>
      <c r="E659" s="18" t="s">
        <v>1410</v>
      </c>
      <c r="F659" s="10">
        <v>34486</v>
      </c>
      <c r="G659" s="10">
        <v>44713</v>
      </c>
      <c r="H659" s="11">
        <v>42</v>
      </c>
      <c r="I659" s="19" t="s">
        <v>259</v>
      </c>
      <c r="J659" s="11" t="s">
        <v>261</v>
      </c>
      <c r="K659" s="11" t="s">
        <v>262</v>
      </c>
      <c r="L659" s="11" t="s">
        <v>2060</v>
      </c>
    </row>
    <row r="660" spans="1:12">
      <c r="A660" s="11" t="s">
        <v>1161</v>
      </c>
      <c r="D660" s="11" t="s">
        <v>260</v>
      </c>
      <c r="E660" s="18" t="s">
        <v>1411</v>
      </c>
      <c r="F660" s="10">
        <v>34486</v>
      </c>
      <c r="G660" s="10">
        <v>44713</v>
      </c>
      <c r="H660" s="11">
        <v>42</v>
      </c>
      <c r="I660" s="19" t="s">
        <v>259</v>
      </c>
      <c r="J660" s="11" t="s">
        <v>261</v>
      </c>
      <c r="K660" s="11" t="s">
        <v>262</v>
      </c>
      <c r="L660" s="11" t="s">
        <v>2060</v>
      </c>
    </row>
    <row r="661" spans="1:12">
      <c r="A661" s="11" t="s">
        <v>1162</v>
      </c>
      <c r="D661" s="11" t="s">
        <v>260</v>
      </c>
      <c r="E661" s="18" t="s">
        <v>1412</v>
      </c>
      <c r="F661" s="10">
        <v>34486</v>
      </c>
      <c r="G661" s="10">
        <v>44713</v>
      </c>
      <c r="H661" s="11">
        <v>42</v>
      </c>
      <c r="I661" s="19" t="s">
        <v>259</v>
      </c>
      <c r="J661" s="11" t="s">
        <v>261</v>
      </c>
      <c r="K661" s="11" t="s">
        <v>262</v>
      </c>
      <c r="L661" s="11" t="s">
        <v>2060</v>
      </c>
    </row>
    <row r="662" spans="1:12">
      <c r="A662" s="11" t="s">
        <v>1163</v>
      </c>
      <c r="D662" s="11" t="s">
        <v>260</v>
      </c>
      <c r="E662" s="18" t="s">
        <v>1413</v>
      </c>
      <c r="F662" s="10">
        <v>34486</v>
      </c>
      <c r="G662" s="10">
        <v>44713</v>
      </c>
      <c r="H662" s="11">
        <v>42</v>
      </c>
      <c r="I662" s="19" t="s">
        <v>259</v>
      </c>
      <c r="J662" s="11" t="s">
        <v>261</v>
      </c>
      <c r="K662" s="11" t="s">
        <v>262</v>
      </c>
      <c r="L662" s="11" t="s">
        <v>2060</v>
      </c>
    </row>
    <row r="663" spans="1:12">
      <c r="A663" s="11" t="s">
        <v>1164</v>
      </c>
      <c r="D663" s="11" t="s">
        <v>260</v>
      </c>
      <c r="E663" s="18" t="s">
        <v>1414</v>
      </c>
      <c r="F663" s="10">
        <v>34486</v>
      </c>
      <c r="G663" s="10">
        <v>44713</v>
      </c>
      <c r="H663" s="11">
        <v>42</v>
      </c>
      <c r="I663" s="19" t="s">
        <v>259</v>
      </c>
      <c r="J663" s="11" t="s">
        <v>261</v>
      </c>
      <c r="K663" s="11" t="s">
        <v>262</v>
      </c>
      <c r="L663" s="11" t="s">
        <v>2060</v>
      </c>
    </row>
    <row r="664" spans="1:12">
      <c r="A664" s="11" t="s">
        <v>1165</v>
      </c>
      <c r="D664" s="11" t="s">
        <v>260</v>
      </c>
      <c r="E664" s="18" t="s">
        <v>1415</v>
      </c>
      <c r="F664" s="10">
        <v>34486</v>
      </c>
      <c r="G664" s="10">
        <v>44713</v>
      </c>
      <c r="H664" s="11">
        <v>42</v>
      </c>
      <c r="I664" s="19" t="s">
        <v>259</v>
      </c>
      <c r="J664" s="11" t="s">
        <v>261</v>
      </c>
      <c r="K664" s="11" t="s">
        <v>262</v>
      </c>
      <c r="L664" s="11" t="s">
        <v>2060</v>
      </c>
    </row>
    <row r="665" spans="1:12">
      <c r="A665" s="11" t="s">
        <v>1166</v>
      </c>
      <c r="D665" s="11" t="s">
        <v>260</v>
      </c>
      <c r="E665" s="18" t="s">
        <v>1416</v>
      </c>
      <c r="F665" s="10">
        <v>34486</v>
      </c>
      <c r="G665" s="10">
        <v>44713</v>
      </c>
      <c r="H665" s="11">
        <v>42</v>
      </c>
      <c r="I665" s="19" t="s">
        <v>259</v>
      </c>
      <c r="J665" s="11" t="s">
        <v>261</v>
      </c>
      <c r="K665" s="11" t="s">
        <v>262</v>
      </c>
      <c r="L665" s="11" t="s">
        <v>2060</v>
      </c>
    </row>
    <row r="666" spans="1:12">
      <c r="A666" s="11" t="s">
        <v>1167</v>
      </c>
      <c r="D666" s="11" t="s">
        <v>260</v>
      </c>
      <c r="E666" s="18" t="s">
        <v>1417</v>
      </c>
      <c r="F666" s="10">
        <v>34486</v>
      </c>
      <c r="G666" s="10">
        <v>44713</v>
      </c>
      <c r="H666" s="11">
        <v>42</v>
      </c>
      <c r="I666" s="19" t="s">
        <v>259</v>
      </c>
      <c r="J666" s="11" t="s">
        <v>261</v>
      </c>
      <c r="K666" s="11" t="s">
        <v>262</v>
      </c>
      <c r="L666" s="11" t="s">
        <v>2060</v>
      </c>
    </row>
    <row r="667" spans="1:12">
      <c r="A667" s="11" t="s">
        <v>1168</v>
      </c>
      <c r="D667" s="11" t="s">
        <v>260</v>
      </c>
      <c r="E667" s="18" t="s">
        <v>1418</v>
      </c>
      <c r="F667" s="10">
        <v>34486</v>
      </c>
      <c r="G667" s="10">
        <v>44713</v>
      </c>
      <c r="H667" s="11">
        <v>42</v>
      </c>
      <c r="I667" s="19" t="s">
        <v>259</v>
      </c>
      <c r="J667" s="11" t="s">
        <v>261</v>
      </c>
      <c r="K667" s="11" t="s">
        <v>262</v>
      </c>
      <c r="L667" s="11" t="s">
        <v>2060</v>
      </c>
    </row>
    <row r="668" spans="1:12">
      <c r="A668" s="11" t="s">
        <v>1169</v>
      </c>
      <c r="D668" s="11" t="s">
        <v>260</v>
      </c>
      <c r="E668" s="18" t="s">
        <v>1419</v>
      </c>
      <c r="F668" s="10">
        <v>34486</v>
      </c>
      <c r="G668" s="10">
        <v>44713</v>
      </c>
      <c r="H668" s="11">
        <v>42</v>
      </c>
      <c r="I668" s="19" t="s">
        <v>259</v>
      </c>
      <c r="J668" s="11" t="s">
        <v>261</v>
      </c>
      <c r="K668" s="11" t="s">
        <v>262</v>
      </c>
      <c r="L668" s="11" t="s">
        <v>2060</v>
      </c>
    </row>
    <row r="669" spans="1:12">
      <c r="A669" s="11" t="s">
        <v>1170</v>
      </c>
      <c r="D669" s="11" t="s">
        <v>260</v>
      </c>
      <c r="E669" s="18" t="s">
        <v>1420</v>
      </c>
      <c r="F669" s="10">
        <v>34486</v>
      </c>
      <c r="G669" s="10">
        <v>44713</v>
      </c>
      <c r="H669" s="11">
        <v>42</v>
      </c>
      <c r="I669" s="19" t="s">
        <v>259</v>
      </c>
      <c r="J669" s="11" t="s">
        <v>261</v>
      </c>
      <c r="K669" s="11" t="s">
        <v>262</v>
      </c>
      <c r="L669" s="11" t="s">
        <v>2060</v>
      </c>
    </row>
    <row r="670" spans="1:12">
      <c r="A670" s="11" t="s">
        <v>1171</v>
      </c>
      <c r="D670" s="11" t="s">
        <v>260</v>
      </c>
      <c r="E670" s="18" t="s">
        <v>1421</v>
      </c>
      <c r="F670" s="10">
        <v>34486</v>
      </c>
      <c r="G670" s="10">
        <v>44713</v>
      </c>
      <c r="H670" s="11">
        <v>42</v>
      </c>
      <c r="I670" s="19" t="s">
        <v>259</v>
      </c>
      <c r="J670" s="11" t="s">
        <v>261</v>
      </c>
      <c r="K670" s="11" t="s">
        <v>262</v>
      </c>
      <c r="L670" s="11" t="s">
        <v>2060</v>
      </c>
    </row>
    <row r="671" spans="1:12">
      <c r="A671" s="11" t="s">
        <v>1172</v>
      </c>
      <c r="D671" s="11" t="s">
        <v>260</v>
      </c>
      <c r="E671" s="18" t="s">
        <v>1422</v>
      </c>
      <c r="F671" s="10">
        <v>34486</v>
      </c>
      <c r="G671" s="10">
        <v>44713</v>
      </c>
      <c r="H671" s="11">
        <v>42</v>
      </c>
      <c r="I671" s="19" t="s">
        <v>259</v>
      </c>
      <c r="J671" s="11" t="s">
        <v>261</v>
      </c>
      <c r="K671" s="11" t="s">
        <v>262</v>
      </c>
      <c r="L671" s="11" t="s">
        <v>2060</v>
      </c>
    </row>
    <row r="672" spans="1:12">
      <c r="A672" s="11" t="s">
        <v>1173</v>
      </c>
      <c r="D672" s="11" t="s">
        <v>260</v>
      </c>
      <c r="E672" s="18" t="s">
        <v>1423</v>
      </c>
      <c r="F672" s="10">
        <v>34486</v>
      </c>
      <c r="G672" s="10">
        <v>44713</v>
      </c>
      <c r="H672" s="11">
        <v>42</v>
      </c>
      <c r="I672" s="19" t="s">
        <v>259</v>
      </c>
      <c r="J672" s="11" t="s">
        <v>261</v>
      </c>
      <c r="K672" s="11" t="s">
        <v>262</v>
      </c>
      <c r="L672" s="11" t="s">
        <v>2060</v>
      </c>
    </row>
    <row r="673" spans="1:12">
      <c r="A673" s="11" t="s">
        <v>1174</v>
      </c>
      <c r="D673" s="11" t="s">
        <v>260</v>
      </c>
      <c r="E673" s="18" t="s">
        <v>1424</v>
      </c>
      <c r="F673" s="10">
        <v>34486</v>
      </c>
      <c r="G673" s="10">
        <v>44713</v>
      </c>
      <c r="H673" s="11">
        <v>42</v>
      </c>
      <c r="I673" s="19" t="s">
        <v>259</v>
      </c>
      <c r="J673" s="11" t="s">
        <v>261</v>
      </c>
      <c r="K673" s="11" t="s">
        <v>262</v>
      </c>
      <c r="L673" s="11" t="s">
        <v>2060</v>
      </c>
    </row>
    <row r="674" spans="1:12">
      <c r="A674" s="11" t="s">
        <v>1175</v>
      </c>
      <c r="D674" s="11" t="s">
        <v>260</v>
      </c>
      <c r="E674" s="18" t="s">
        <v>1425</v>
      </c>
      <c r="F674" s="10">
        <v>34486</v>
      </c>
      <c r="G674" s="10">
        <v>44713</v>
      </c>
      <c r="H674" s="11">
        <v>42</v>
      </c>
      <c r="I674" s="19" t="s">
        <v>259</v>
      </c>
      <c r="J674" s="11" t="s">
        <v>261</v>
      </c>
      <c r="K674" s="11" t="s">
        <v>262</v>
      </c>
      <c r="L674" s="11" t="s">
        <v>2060</v>
      </c>
    </row>
    <row r="675" spans="1:12">
      <c r="A675" s="11" t="s">
        <v>1176</v>
      </c>
      <c r="D675" s="11" t="s">
        <v>260</v>
      </c>
      <c r="E675" s="18" t="s">
        <v>1426</v>
      </c>
      <c r="F675" s="10">
        <v>34486</v>
      </c>
      <c r="G675" s="10">
        <v>44713</v>
      </c>
      <c r="H675" s="11">
        <v>42</v>
      </c>
      <c r="I675" s="19" t="s">
        <v>259</v>
      </c>
      <c r="J675" s="11" t="s">
        <v>261</v>
      </c>
      <c r="K675" s="11" t="s">
        <v>262</v>
      </c>
      <c r="L675" s="11" t="s">
        <v>2060</v>
      </c>
    </row>
    <row r="676" spans="1:12">
      <c r="A676" s="11" t="s">
        <v>1177</v>
      </c>
      <c r="D676" s="11" t="s">
        <v>260</v>
      </c>
      <c r="E676" s="18" t="s">
        <v>1427</v>
      </c>
      <c r="F676" s="10">
        <v>34486</v>
      </c>
      <c r="G676" s="10">
        <v>44713</v>
      </c>
      <c r="H676" s="11">
        <v>42</v>
      </c>
      <c r="I676" s="19" t="s">
        <v>259</v>
      </c>
      <c r="J676" s="11" t="s">
        <v>261</v>
      </c>
      <c r="K676" s="11" t="s">
        <v>262</v>
      </c>
      <c r="L676" s="11" t="s">
        <v>2060</v>
      </c>
    </row>
    <row r="677" spans="1:12">
      <c r="A677" s="11" t="s">
        <v>1178</v>
      </c>
      <c r="D677" s="11" t="s">
        <v>260</v>
      </c>
      <c r="E677" s="18" t="s">
        <v>1428</v>
      </c>
      <c r="F677" s="10">
        <v>34486</v>
      </c>
      <c r="G677" s="10">
        <v>44713</v>
      </c>
      <c r="H677" s="11">
        <v>42</v>
      </c>
      <c r="I677" s="19" t="s">
        <v>259</v>
      </c>
      <c r="J677" s="11" t="s">
        <v>261</v>
      </c>
      <c r="K677" s="11" t="s">
        <v>262</v>
      </c>
      <c r="L677" s="11" t="s">
        <v>2060</v>
      </c>
    </row>
    <row r="678" spans="1:12">
      <c r="A678" s="11" t="s">
        <v>1179</v>
      </c>
      <c r="D678" s="11" t="s">
        <v>260</v>
      </c>
      <c r="E678" s="18" t="s">
        <v>1429</v>
      </c>
      <c r="F678" s="10">
        <v>34486</v>
      </c>
      <c r="G678" s="10">
        <v>44713</v>
      </c>
      <c r="H678" s="11">
        <v>42</v>
      </c>
      <c r="I678" s="19" t="s">
        <v>259</v>
      </c>
      <c r="J678" s="11" t="s">
        <v>261</v>
      </c>
      <c r="K678" s="11" t="s">
        <v>262</v>
      </c>
      <c r="L678" s="11" t="s">
        <v>2060</v>
      </c>
    </row>
    <row r="679" spans="1:12">
      <c r="A679" s="11" t="s">
        <v>1180</v>
      </c>
      <c r="D679" s="11" t="s">
        <v>260</v>
      </c>
      <c r="E679" s="18" t="s">
        <v>1430</v>
      </c>
      <c r="F679" s="10">
        <v>34486</v>
      </c>
      <c r="G679" s="10">
        <v>44713</v>
      </c>
      <c r="H679" s="11">
        <v>42</v>
      </c>
      <c r="I679" s="19" t="s">
        <v>259</v>
      </c>
      <c r="J679" s="11" t="s">
        <v>261</v>
      </c>
      <c r="K679" s="11" t="s">
        <v>262</v>
      </c>
      <c r="L679" s="11" t="s">
        <v>2060</v>
      </c>
    </row>
    <row r="680" spans="1:12">
      <c r="A680" s="11" t="s">
        <v>1181</v>
      </c>
      <c r="D680" s="11" t="s">
        <v>260</v>
      </c>
      <c r="E680" s="18" t="s">
        <v>1431</v>
      </c>
      <c r="F680" s="10">
        <v>34486</v>
      </c>
      <c r="G680" s="10">
        <v>44713</v>
      </c>
      <c r="H680" s="11">
        <v>42</v>
      </c>
      <c r="I680" s="19" t="s">
        <v>259</v>
      </c>
      <c r="J680" s="11" t="s">
        <v>261</v>
      </c>
      <c r="K680" s="11" t="s">
        <v>262</v>
      </c>
      <c r="L680" s="11" t="s">
        <v>2060</v>
      </c>
    </row>
    <row r="681" spans="1:12">
      <c r="A681" s="11" t="s">
        <v>1182</v>
      </c>
      <c r="D681" s="11" t="s">
        <v>260</v>
      </c>
      <c r="E681" s="18" t="s">
        <v>1432</v>
      </c>
      <c r="F681" s="10">
        <v>34486</v>
      </c>
      <c r="G681" s="10">
        <v>44713</v>
      </c>
      <c r="H681" s="11">
        <v>42</v>
      </c>
      <c r="I681" s="19" t="s">
        <v>259</v>
      </c>
      <c r="J681" s="11" t="s">
        <v>261</v>
      </c>
      <c r="K681" s="11" t="s">
        <v>262</v>
      </c>
      <c r="L681" s="11" t="s">
        <v>2060</v>
      </c>
    </row>
    <row r="682" spans="1:12">
      <c r="A682" s="11" t="s">
        <v>1183</v>
      </c>
      <c r="D682" s="11" t="s">
        <v>260</v>
      </c>
      <c r="E682" s="18" t="s">
        <v>1433</v>
      </c>
      <c r="F682" s="10">
        <v>34486</v>
      </c>
      <c r="G682" s="10">
        <v>44713</v>
      </c>
      <c r="H682" s="11">
        <v>42</v>
      </c>
      <c r="I682" s="19" t="s">
        <v>259</v>
      </c>
      <c r="J682" s="11" t="s">
        <v>261</v>
      </c>
      <c r="K682" s="11" t="s">
        <v>262</v>
      </c>
      <c r="L682" s="11" t="s">
        <v>2060</v>
      </c>
    </row>
    <row r="683" spans="1:12">
      <c r="A683" s="11" t="s">
        <v>1184</v>
      </c>
      <c r="D683" s="11" t="s">
        <v>260</v>
      </c>
      <c r="E683" s="18" t="s">
        <v>1434</v>
      </c>
      <c r="F683" s="10">
        <v>34486</v>
      </c>
      <c r="G683" s="10">
        <v>44713</v>
      </c>
      <c r="H683" s="11">
        <v>42</v>
      </c>
      <c r="I683" s="19" t="s">
        <v>259</v>
      </c>
      <c r="J683" s="11" t="s">
        <v>261</v>
      </c>
      <c r="K683" s="11" t="s">
        <v>262</v>
      </c>
      <c r="L683" s="11" t="s">
        <v>2060</v>
      </c>
    </row>
    <row r="684" spans="1:12">
      <c r="A684" s="11" t="s">
        <v>1185</v>
      </c>
      <c r="D684" s="11" t="s">
        <v>260</v>
      </c>
      <c r="E684" s="18" t="s">
        <v>1435</v>
      </c>
      <c r="F684" s="10">
        <v>34486</v>
      </c>
      <c r="G684" s="10">
        <v>44713</v>
      </c>
      <c r="H684" s="11">
        <v>42</v>
      </c>
      <c r="I684" s="19" t="s">
        <v>259</v>
      </c>
      <c r="J684" s="11" t="s">
        <v>261</v>
      </c>
      <c r="K684" s="11" t="s">
        <v>262</v>
      </c>
      <c r="L684" s="11" t="s">
        <v>2060</v>
      </c>
    </row>
    <row r="685" spans="1:12">
      <c r="A685" s="11" t="s">
        <v>1186</v>
      </c>
      <c r="D685" s="11" t="s">
        <v>260</v>
      </c>
      <c r="E685" s="18" t="s">
        <v>1436</v>
      </c>
      <c r="F685" s="10">
        <v>38504</v>
      </c>
      <c r="G685" s="10">
        <v>44713</v>
      </c>
      <c r="H685" s="11">
        <v>28</v>
      </c>
      <c r="I685" s="19" t="s">
        <v>259</v>
      </c>
      <c r="J685" s="11" t="s">
        <v>261</v>
      </c>
      <c r="K685" s="11" t="s">
        <v>262</v>
      </c>
      <c r="L685" s="11" t="s">
        <v>2060</v>
      </c>
    </row>
    <row r="686" spans="1:12">
      <c r="A686" s="11" t="s">
        <v>1187</v>
      </c>
      <c r="D686" s="11" t="s">
        <v>260</v>
      </c>
      <c r="E686" s="18" t="s">
        <v>1437</v>
      </c>
      <c r="F686" s="10">
        <v>38504</v>
      </c>
      <c r="G686" s="10">
        <v>44713</v>
      </c>
      <c r="H686" s="11">
        <v>28</v>
      </c>
      <c r="I686" s="19" t="s">
        <v>259</v>
      </c>
      <c r="J686" s="11" t="s">
        <v>261</v>
      </c>
      <c r="K686" s="11" t="s">
        <v>262</v>
      </c>
      <c r="L686" s="11" t="s">
        <v>2060</v>
      </c>
    </row>
    <row r="687" spans="1:12">
      <c r="A687" s="11" t="s">
        <v>1188</v>
      </c>
      <c r="D687" s="11" t="s">
        <v>260</v>
      </c>
      <c r="E687" s="18" t="s">
        <v>1438</v>
      </c>
      <c r="F687" s="10">
        <v>38504</v>
      </c>
      <c r="G687" s="10">
        <v>44713</v>
      </c>
      <c r="H687" s="11">
        <v>28</v>
      </c>
      <c r="I687" s="19" t="s">
        <v>259</v>
      </c>
      <c r="J687" s="11" t="s">
        <v>261</v>
      </c>
      <c r="K687" s="11" t="s">
        <v>262</v>
      </c>
      <c r="L687" s="11" t="s">
        <v>2060</v>
      </c>
    </row>
    <row r="688" spans="1:12">
      <c r="A688" s="11" t="s">
        <v>1189</v>
      </c>
      <c r="D688" s="11" t="s">
        <v>260</v>
      </c>
      <c r="E688" s="18" t="s">
        <v>1439</v>
      </c>
      <c r="F688" s="10">
        <v>38504</v>
      </c>
      <c r="G688" s="10">
        <v>44713</v>
      </c>
      <c r="H688" s="11">
        <v>28</v>
      </c>
      <c r="I688" s="19" t="s">
        <v>259</v>
      </c>
      <c r="J688" s="11" t="s">
        <v>261</v>
      </c>
      <c r="K688" s="11" t="s">
        <v>262</v>
      </c>
      <c r="L688" s="11" t="s">
        <v>2060</v>
      </c>
    </row>
    <row r="689" spans="1:12">
      <c r="A689" s="11" t="s">
        <v>1190</v>
      </c>
      <c r="D689" s="11" t="s">
        <v>260</v>
      </c>
      <c r="E689" s="18" t="s">
        <v>1440</v>
      </c>
      <c r="F689" s="10">
        <v>38504</v>
      </c>
      <c r="G689" s="10">
        <v>44713</v>
      </c>
      <c r="H689" s="11">
        <v>28</v>
      </c>
      <c r="I689" s="19" t="s">
        <v>259</v>
      </c>
      <c r="J689" s="11" t="s">
        <v>261</v>
      </c>
      <c r="K689" s="11" t="s">
        <v>262</v>
      </c>
      <c r="L689" s="11" t="s">
        <v>2060</v>
      </c>
    </row>
    <row r="690" spans="1:12">
      <c r="A690" s="11" t="s">
        <v>1191</v>
      </c>
      <c r="D690" s="11" t="s">
        <v>260</v>
      </c>
      <c r="E690" s="18" t="s">
        <v>1441</v>
      </c>
      <c r="F690" s="10">
        <v>30133</v>
      </c>
      <c r="G690" s="10">
        <v>44713</v>
      </c>
      <c r="H690" s="11">
        <v>54</v>
      </c>
      <c r="I690" s="19" t="s">
        <v>259</v>
      </c>
      <c r="J690" s="11" t="s">
        <v>261</v>
      </c>
      <c r="K690" s="11" t="s">
        <v>262</v>
      </c>
      <c r="L690" s="11" t="s">
        <v>2061</v>
      </c>
    </row>
    <row r="691" spans="1:12">
      <c r="A691" s="11" t="s">
        <v>1192</v>
      </c>
      <c r="D691" s="11" t="s">
        <v>260</v>
      </c>
      <c r="E691" s="18" t="s">
        <v>1442</v>
      </c>
      <c r="F691" s="10">
        <v>30864</v>
      </c>
      <c r="G691" s="10">
        <v>44713</v>
      </c>
      <c r="H691" s="11">
        <v>52</v>
      </c>
      <c r="I691" s="19" t="s">
        <v>259</v>
      </c>
      <c r="J691" s="11" t="s">
        <v>261</v>
      </c>
      <c r="K691" s="11" t="s">
        <v>262</v>
      </c>
      <c r="L691" s="11" t="s">
        <v>2061</v>
      </c>
    </row>
    <row r="692" spans="1:12">
      <c r="A692" s="11" t="s">
        <v>1193</v>
      </c>
      <c r="D692" s="11" t="s">
        <v>260</v>
      </c>
      <c r="E692" s="18" t="s">
        <v>1443</v>
      </c>
      <c r="F692" s="10">
        <v>30864</v>
      </c>
      <c r="G692" s="10">
        <v>44713</v>
      </c>
      <c r="H692" s="11">
        <v>52</v>
      </c>
      <c r="I692" s="19" t="s">
        <v>259</v>
      </c>
      <c r="J692" s="11" t="s">
        <v>261</v>
      </c>
      <c r="K692" s="11" t="s">
        <v>262</v>
      </c>
      <c r="L692" s="11" t="s">
        <v>2061</v>
      </c>
    </row>
    <row r="693" spans="1:12">
      <c r="A693" s="11" t="s">
        <v>1194</v>
      </c>
      <c r="D693" s="11" t="s">
        <v>260</v>
      </c>
      <c r="E693" s="18" t="s">
        <v>1444</v>
      </c>
      <c r="F693" s="10">
        <v>30864</v>
      </c>
      <c r="G693" s="10">
        <v>44713</v>
      </c>
      <c r="H693" s="11">
        <v>52</v>
      </c>
      <c r="I693" s="19" t="s">
        <v>259</v>
      </c>
      <c r="J693" s="11" t="s">
        <v>261</v>
      </c>
      <c r="K693" s="11" t="s">
        <v>262</v>
      </c>
      <c r="L693" s="11" t="s">
        <v>2061</v>
      </c>
    </row>
    <row r="694" spans="1:12">
      <c r="A694" s="11" t="s">
        <v>1195</v>
      </c>
      <c r="D694" s="11" t="s">
        <v>260</v>
      </c>
      <c r="E694" s="18" t="s">
        <v>1445</v>
      </c>
      <c r="F694" s="10">
        <v>30133</v>
      </c>
      <c r="G694" s="10">
        <v>44713</v>
      </c>
      <c r="H694" s="11">
        <v>54</v>
      </c>
      <c r="I694" s="19" t="s">
        <v>259</v>
      </c>
      <c r="J694" s="11" t="s">
        <v>261</v>
      </c>
      <c r="K694" s="11" t="s">
        <v>262</v>
      </c>
      <c r="L694" s="11" t="s">
        <v>2061</v>
      </c>
    </row>
    <row r="695" spans="1:12">
      <c r="A695" s="11" t="s">
        <v>1196</v>
      </c>
      <c r="D695" s="11" t="s">
        <v>260</v>
      </c>
      <c r="E695" s="18" t="s">
        <v>1446</v>
      </c>
      <c r="F695" s="10">
        <v>30864</v>
      </c>
      <c r="G695" s="10">
        <v>44713</v>
      </c>
      <c r="H695" s="11">
        <v>52</v>
      </c>
      <c r="I695" s="19" t="s">
        <v>259</v>
      </c>
      <c r="J695" s="11" t="s">
        <v>261</v>
      </c>
      <c r="K695" s="11" t="s">
        <v>262</v>
      </c>
      <c r="L695" s="11" t="s">
        <v>2061</v>
      </c>
    </row>
    <row r="696" spans="1:12">
      <c r="A696" s="11" t="s">
        <v>1197</v>
      </c>
      <c r="D696" s="11" t="s">
        <v>260</v>
      </c>
      <c r="E696" s="18" t="s">
        <v>1447</v>
      </c>
      <c r="F696" s="10">
        <v>30864</v>
      </c>
      <c r="G696" s="10">
        <v>44713</v>
      </c>
      <c r="H696" s="11">
        <v>52</v>
      </c>
      <c r="I696" s="19" t="s">
        <v>259</v>
      </c>
      <c r="J696" s="11" t="s">
        <v>261</v>
      </c>
      <c r="K696" s="11" t="s">
        <v>262</v>
      </c>
      <c r="L696" s="11" t="s">
        <v>2061</v>
      </c>
    </row>
    <row r="697" spans="1:12">
      <c r="A697" s="11" t="s">
        <v>1198</v>
      </c>
      <c r="D697" s="11" t="s">
        <v>260</v>
      </c>
      <c r="E697" s="18" t="s">
        <v>1448</v>
      </c>
      <c r="F697" s="10">
        <v>30864</v>
      </c>
      <c r="G697" s="10">
        <v>44713</v>
      </c>
      <c r="H697" s="11">
        <v>52</v>
      </c>
      <c r="I697" s="19" t="s">
        <v>259</v>
      </c>
      <c r="J697" s="11" t="s">
        <v>261</v>
      </c>
      <c r="K697" s="11" t="s">
        <v>262</v>
      </c>
      <c r="L697" s="11" t="s">
        <v>2061</v>
      </c>
    </row>
    <row r="698" spans="1:12">
      <c r="A698" s="11" t="s">
        <v>1199</v>
      </c>
      <c r="D698" s="11" t="s">
        <v>260</v>
      </c>
      <c r="E698" s="18" t="s">
        <v>1449</v>
      </c>
      <c r="F698" s="10">
        <v>30133</v>
      </c>
      <c r="G698" s="10">
        <v>44713</v>
      </c>
      <c r="H698" s="11">
        <v>54</v>
      </c>
      <c r="I698" s="19" t="s">
        <v>259</v>
      </c>
      <c r="J698" s="11" t="s">
        <v>261</v>
      </c>
      <c r="K698" s="11" t="s">
        <v>262</v>
      </c>
      <c r="L698" s="11" t="s">
        <v>2061</v>
      </c>
    </row>
    <row r="699" spans="1:12">
      <c r="A699" s="11" t="s">
        <v>1200</v>
      </c>
      <c r="D699" s="11" t="s">
        <v>260</v>
      </c>
      <c r="E699" s="18" t="s">
        <v>1450</v>
      </c>
      <c r="F699" s="10">
        <v>30864</v>
      </c>
      <c r="G699" s="10">
        <v>44713</v>
      </c>
      <c r="H699" s="11">
        <v>52</v>
      </c>
      <c r="I699" s="19" t="s">
        <v>259</v>
      </c>
      <c r="J699" s="11" t="s">
        <v>261</v>
      </c>
      <c r="K699" s="11" t="s">
        <v>262</v>
      </c>
      <c r="L699" s="11" t="s">
        <v>2061</v>
      </c>
    </row>
    <row r="700" spans="1:12">
      <c r="A700" s="11" t="s">
        <v>1201</v>
      </c>
      <c r="D700" s="11" t="s">
        <v>260</v>
      </c>
      <c r="E700" s="18" t="s">
        <v>1451</v>
      </c>
      <c r="F700" s="10">
        <v>30864</v>
      </c>
      <c r="G700" s="10">
        <v>44713</v>
      </c>
      <c r="H700" s="11">
        <v>52</v>
      </c>
      <c r="I700" s="19" t="s">
        <v>259</v>
      </c>
      <c r="J700" s="11" t="s">
        <v>261</v>
      </c>
      <c r="K700" s="11" t="s">
        <v>262</v>
      </c>
      <c r="L700" s="11" t="s">
        <v>2061</v>
      </c>
    </row>
    <row r="701" spans="1:12">
      <c r="A701" s="11" t="s">
        <v>1202</v>
      </c>
      <c r="D701" s="11" t="s">
        <v>260</v>
      </c>
      <c r="E701" s="18" t="s">
        <v>1452</v>
      </c>
      <c r="F701" s="10">
        <v>30864</v>
      </c>
      <c r="G701" s="10">
        <v>44713</v>
      </c>
      <c r="H701" s="11">
        <v>52</v>
      </c>
      <c r="I701" s="19" t="s">
        <v>259</v>
      </c>
      <c r="J701" s="11" t="s">
        <v>261</v>
      </c>
      <c r="K701" s="11" t="s">
        <v>262</v>
      </c>
      <c r="L701" s="11" t="s">
        <v>2061</v>
      </c>
    </row>
    <row r="702" spans="1:12">
      <c r="A702" s="11" t="s">
        <v>1203</v>
      </c>
      <c r="D702" s="11" t="s">
        <v>260</v>
      </c>
      <c r="E702" s="18" t="s">
        <v>1453</v>
      </c>
      <c r="F702" s="10">
        <v>30133</v>
      </c>
      <c r="G702" s="10">
        <v>44713</v>
      </c>
      <c r="H702" s="11">
        <v>54</v>
      </c>
      <c r="I702" s="19" t="s">
        <v>259</v>
      </c>
      <c r="J702" s="11" t="s">
        <v>261</v>
      </c>
      <c r="K702" s="11" t="s">
        <v>262</v>
      </c>
      <c r="L702" s="11" t="s">
        <v>2061</v>
      </c>
    </row>
    <row r="703" spans="1:12">
      <c r="A703" s="11" t="s">
        <v>1204</v>
      </c>
      <c r="D703" s="11" t="s">
        <v>260</v>
      </c>
      <c r="E703" s="18" t="s">
        <v>1454</v>
      </c>
      <c r="F703" s="10">
        <v>30864</v>
      </c>
      <c r="G703" s="10">
        <v>44713</v>
      </c>
      <c r="H703" s="11">
        <v>52</v>
      </c>
      <c r="I703" s="19" t="s">
        <v>259</v>
      </c>
      <c r="J703" s="11" t="s">
        <v>261</v>
      </c>
      <c r="K703" s="11" t="s">
        <v>262</v>
      </c>
      <c r="L703" s="11" t="s">
        <v>2061</v>
      </c>
    </row>
    <row r="704" spans="1:12">
      <c r="A704" s="11" t="s">
        <v>1205</v>
      </c>
      <c r="D704" s="11" t="s">
        <v>260</v>
      </c>
      <c r="E704" s="18" t="s">
        <v>1455</v>
      </c>
      <c r="F704" s="10">
        <v>30864</v>
      </c>
      <c r="G704" s="10">
        <v>44713</v>
      </c>
      <c r="H704" s="11">
        <v>52</v>
      </c>
      <c r="I704" s="19" t="s">
        <v>259</v>
      </c>
      <c r="J704" s="11" t="s">
        <v>261</v>
      </c>
      <c r="K704" s="11" t="s">
        <v>262</v>
      </c>
      <c r="L704" s="11" t="s">
        <v>2061</v>
      </c>
    </row>
    <row r="705" spans="1:12">
      <c r="A705" s="11" t="s">
        <v>1206</v>
      </c>
      <c r="D705" s="11" t="s">
        <v>260</v>
      </c>
      <c r="E705" s="18" t="s">
        <v>1456</v>
      </c>
      <c r="F705" s="10">
        <v>30864</v>
      </c>
      <c r="G705" s="10">
        <v>44713</v>
      </c>
      <c r="H705" s="11">
        <v>52</v>
      </c>
      <c r="I705" s="19" t="s">
        <v>259</v>
      </c>
      <c r="J705" s="11" t="s">
        <v>261</v>
      </c>
      <c r="K705" s="11" t="s">
        <v>262</v>
      </c>
      <c r="L705" s="11" t="s">
        <v>2061</v>
      </c>
    </row>
    <row r="706" spans="1:12">
      <c r="A706" s="11" t="s">
        <v>1207</v>
      </c>
      <c r="D706" s="11" t="s">
        <v>260</v>
      </c>
      <c r="E706" s="18" t="s">
        <v>1457</v>
      </c>
      <c r="F706" s="10">
        <v>30864</v>
      </c>
      <c r="G706" s="10">
        <v>44713</v>
      </c>
      <c r="H706" s="11">
        <v>52</v>
      </c>
      <c r="I706" s="19" t="s">
        <v>259</v>
      </c>
      <c r="J706" s="11" t="s">
        <v>261</v>
      </c>
      <c r="K706" s="11" t="s">
        <v>262</v>
      </c>
      <c r="L706" s="11" t="s">
        <v>2061</v>
      </c>
    </row>
    <row r="707" spans="1:12">
      <c r="A707" s="11" t="s">
        <v>1208</v>
      </c>
      <c r="D707" s="11" t="s">
        <v>260</v>
      </c>
      <c r="E707" s="18" t="s">
        <v>1458</v>
      </c>
      <c r="F707" s="10">
        <v>30864</v>
      </c>
      <c r="G707" s="10">
        <v>44713</v>
      </c>
      <c r="H707" s="11">
        <v>52</v>
      </c>
      <c r="I707" s="19" t="s">
        <v>259</v>
      </c>
      <c r="J707" s="11" t="s">
        <v>261</v>
      </c>
      <c r="K707" s="11" t="s">
        <v>262</v>
      </c>
      <c r="L707" s="11" t="s">
        <v>2061</v>
      </c>
    </row>
    <row r="708" spans="1:12">
      <c r="A708" s="11" t="s">
        <v>1209</v>
      </c>
      <c r="D708" s="11" t="s">
        <v>260</v>
      </c>
      <c r="E708" s="18" t="s">
        <v>1459</v>
      </c>
      <c r="F708" s="10">
        <v>30864</v>
      </c>
      <c r="G708" s="10">
        <v>44713</v>
      </c>
      <c r="H708" s="11">
        <v>52</v>
      </c>
      <c r="I708" s="19" t="s">
        <v>259</v>
      </c>
      <c r="J708" s="11" t="s">
        <v>261</v>
      </c>
      <c r="K708" s="11" t="s">
        <v>262</v>
      </c>
      <c r="L708" s="11" t="s">
        <v>2061</v>
      </c>
    </row>
    <row r="709" spans="1:12">
      <c r="A709" s="11" t="s">
        <v>1210</v>
      </c>
      <c r="D709" s="11" t="s">
        <v>260</v>
      </c>
      <c r="E709" s="18" t="s">
        <v>1460</v>
      </c>
      <c r="F709" s="10">
        <v>34486</v>
      </c>
      <c r="G709" s="10">
        <v>44713</v>
      </c>
      <c r="H709" s="11">
        <v>42</v>
      </c>
      <c r="I709" s="19" t="s">
        <v>259</v>
      </c>
      <c r="J709" s="11" t="s">
        <v>261</v>
      </c>
      <c r="K709" s="11" t="s">
        <v>262</v>
      </c>
      <c r="L709" s="11" t="s">
        <v>2060</v>
      </c>
    </row>
    <row r="710" spans="1:12">
      <c r="A710" s="11" t="s">
        <v>1211</v>
      </c>
      <c r="D710" s="11" t="s">
        <v>260</v>
      </c>
      <c r="E710" s="18" t="s">
        <v>1461</v>
      </c>
      <c r="F710" s="10">
        <v>34486</v>
      </c>
      <c r="G710" s="10">
        <v>44713</v>
      </c>
      <c r="H710" s="11">
        <v>42</v>
      </c>
      <c r="I710" s="19" t="s">
        <v>259</v>
      </c>
      <c r="J710" s="11" t="s">
        <v>261</v>
      </c>
      <c r="K710" s="11" t="s">
        <v>262</v>
      </c>
      <c r="L710" s="11" t="s">
        <v>2060</v>
      </c>
    </row>
    <row r="711" spans="1:12">
      <c r="A711" s="11" t="s">
        <v>1212</v>
      </c>
      <c r="D711" s="11" t="s">
        <v>260</v>
      </c>
      <c r="E711" s="18" t="s">
        <v>1462</v>
      </c>
      <c r="F711" s="10">
        <v>34486</v>
      </c>
      <c r="G711" s="10">
        <v>44713</v>
      </c>
      <c r="H711" s="11">
        <v>42</v>
      </c>
      <c r="I711" s="19" t="s">
        <v>259</v>
      </c>
      <c r="J711" s="11" t="s">
        <v>261</v>
      </c>
      <c r="K711" s="11" t="s">
        <v>262</v>
      </c>
      <c r="L711" s="11" t="s">
        <v>2060</v>
      </c>
    </row>
    <row r="712" spans="1:12">
      <c r="A712" s="11" t="s">
        <v>1213</v>
      </c>
      <c r="D712" s="11" t="s">
        <v>260</v>
      </c>
      <c r="E712" s="18" t="s">
        <v>1463</v>
      </c>
      <c r="F712" s="10">
        <v>34486</v>
      </c>
      <c r="G712" s="10">
        <v>44713</v>
      </c>
      <c r="H712" s="11">
        <v>42</v>
      </c>
      <c r="I712" s="19" t="s">
        <v>259</v>
      </c>
      <c r="J712" s="11" t="s">
        <v>261</v>
      </c>
      <c r="K712" s="11" t="s">
        <v>262</v>
      </c>
      <c r="L712" s="11" t="s">
        <v>2060</v>
      </c>
    </row>
    <row r="713" spans="1:12">
      <c r="A713" s="11" t="s">
        <v>1214</v>
      </c>
      <c r="D713" s="11" t="s">
        <v>260</v>
      </c>
      <c r="E713" s="18" t="s">
        <v>1464</v>
      </c>
      <c r="F713" s="10">
        <v>34486</v>
      </c>
      <c r="G713" s="10">
        <v>44713</v>
      </c>
      <c r="H713" s="11">
        <v>42</v>
      </c>
      <c r="I713" s="19" t="s">
        <v>259</v>
      </c>
      <c r="J713" s="11" t="s">
        <v>261</v>
      </c>
      <c r="K713" s="11" t="s">
        <v>262</v>
      </c>
      <c r="L713" s="11" t="s">
        <v>2060</v>
      </c>
    </row>
    <row r="714" spans="1:12">
      <c r="A714" s="11" t="s">
        <v>1215</v>
      </c>
      <c r="D714" s="11" t="s">
        <v>260</v>
      </c>
      <c r="E714" s="18" t="s">
        <v>1465</v>
      </c>
      <c r="F714" s="10">
        <v>34486</v>
      </c>
      <c r="G714" s="10">
        <v>44713</v>
      </c>
      <c r="H714" s="11">
        <v>42</v>
      </c>
      <c r="I714" s="19" t="s">
        <v>259</v>
      </c>
      <c r="J714" s="11" t="s">
        <v>261</v>
      </c>
      <c r="K714" s="11" t="s">
        <v>262</v>
      </c>
      <c r="L714" s="11" t="s">
        <v>2060</v>
      </c>
    </row>
    <row r="715" spans="1:12">
      <c r="A715" s="11" t="s">
        <v>1216</v>
      </c>
      <c r="D715" s="11" t="s">
        <v>260</v>
      </c>
      <c r="E715" s="18" t="s">
        <v>1466</v>
      </c>
      <c r="F715" s="10">
        <v>34486</v>
      </c>
      <c r="G715" s="10">
        <v>44713</v>
      </c>
      <c r="H715" s="11">
        <v>42</v>
      </c>
      <c r="I715" s="19" t="s">
        <v>259</v>
      </c>
      <c r="J715" s="11" t="s">
        <v>261</v>
      </c>
      <c r="K715" s="11" t="s">
        <v>262</v>
      </c>
      <c r="L715" s="11" t="s">
        <v>2060</v>
      </c>
    </row>
    <row r="716" spans="1:12">
      <c r="A716" s="11" t="s">
        <v>1217</v>
      </c>
      <c r="D716" s="11" t="s">
        <v>260</v>
      </c>
      <c r="E716" s="18" t="s">
        <v>1467</v>
      </c>
      <c r="F716" s="10">
        <v>34486</v>
      </c>
      <c r="G716" s="10">
        <v>44713</v>
      </c>
      <c r="H716" s="11">
        <v>42</v>
      </c>
      <c r="I716" s="19" t="s">
        <v>259</v>
      </c>
      <c r="J716" s="11" t="s">
        <v>261</v>
      </c>
      <c r="K716" s="11" t="s">
        <v>262</v>
      </c>
      <c r="L716" s="11" t="s">
        <v>2060</v>
      </c>
    </row>
    <row r="717" spans="1:12">
      <c r="A717" s="11" t="s">
        <v>1218</v>
      </c>
      <c r="D717" s="11" t="s">
        <v>260</v>
      </c>
      <c r="E717" s="18" t="s">
        <v>1468</v>
      </c>
      <c r="F717" s="10">
        <v>34486</v>
      </c>
      <c r="G717" s="10">
        <v>44713</v>
      </c>
      <c r="H717" s="11">
        <v>42</v>
      </c>
      <c r="I717" s="19" t="s">
        <v>259</v>
      </c>
      <c r="J717" s="11" t="s">
        <v>261</v>
      </c>
      <c r="K717" s="11" t="s">
        <v>262</v>
      </c>
      <c r="L717" s="11" t="s">
        <v>2060</v>
      </c>
    </row>
    <row r="718" spans="1:12">
      <c r="A718" s="11" t="s">
        <v>1219</v>
      </c>
      <c r="D718" s="11" t="s">
        <v>260</v>
      </c>
      <c r="E718" s="18" t="s">
        <v>1469</v>
      </c>
      <c r="F718" s="10">
        <v>34486</v>
      </c>
      <c r="G718" s="10">
        <v>44713</v>
      </c>
      <c r="H718" s="11">
        <v>42</v>
      </c>
      <c r="I718" s="19" t="s">
        <v>259</v>
      </c>
      <c r="J718" s="11" t="s">
        <v>261</v>
      </c>
      <c r="K718" s="11" t="s">
        <v>262</v>
      </c>
      <c r="L718" s="11" t="s">
        <v>2060</v>
      </c>
    </row>
    <row r="719" spans="1:12">
      <c r="A719" s="11" t="s">
        <v>1220</v>
      </c>
      <c r="D719" s="11" t="s">
        <v>260</v>
      </c>
      <c r="E719" s="18" t="s">
        <v>1470</v>
      </c>
      <c r="F719" s="10">
        <v>34486</v>
      </c>
      <c r="G719" s="10">
        <v>44713</v>
      </c>
      <c r="H719" s="11">
        <v>42</v>
      </c>
      <c r="I719" s="19" t="s">
        <v>259</v>
      </c>
      <c r="J719" s="11" t="s">
        <v>261</v>
      </c>
      <c r="K719" s="11" t="s">
        <v>262</v>
      </c>
      <c r="L719" s="11" t="s">
        <v>2060</v>
      </c>
    </row>
    <row r="720" spans="1:12">
      <c r="A720" s="11" t="s">
        <v>1221</v>
      </c>
      <c r="D720" s="11" t="s">
        <v>260</v>
      </c>
      <c r="E720" s="18" t="s">
        <v>1471</v>
      </c>
      <c r="F720" s="10">
        <v>34486</v>
      </c>
      <c r="G720" s="10">
        <v>44713</v>
      </c>
      <c r="H720" s="11">
        <v>42</v>
      </c>
      <c r="I720" s="19" t="s">
        <v>259</v>
      </c>
      <c r="J720" s="11" t="s">
        <v>261</v>
      </c>
      <c r="K720" s="11" t="s">
        <v>262</v>
      </c>
      <c r="L720" s="11" t="s">
        <v>2060</v>
      </c>
    </row>
    <row r="721" spans="1:12">
      <c r="A721" s="11" t="s">
        <v>1222</v>
      </c>
      <c r="D721" s="11" t="s">
        <v>260</v>
      </c>
      <c r="E721" s="18" t="s">
        <v>1472</v>
      </c>
      <c r="F721" s="10">
        <v>34486</v>
      </c>
      <c r="G721" s="10">
        <v>44713</v>
      </c>
      <c r="H721" s="11">
        <v>42</v>
      </c>
      <c r="I721" s="19" t="s">
        <v>259</v>
      </c>
      <c r="J721" s="11" t="s">
        <v>261</v>
      </c>
      <c r="K721" s="11" t="s">
        <v>262</v>
      </c>
      <c r="L721" s="11" t="s">
        <v>2060</v>
      </c>
    </row>
    <row r="722" spans="1:12">
      <c r="A722" s="11" t="s">
        <v>1223</v>
      </c>
      <c r="D722" s="11" t="s">
        <v>260</v>
      </c>
      <c r="E722" s="18" t="s">
        <v>1473</v>
      </c>
      <c r="F722" s="10">
        <v>34486</v>
      </c>
      <c r="G722" s="10">
        <v>44713</v>
      </c>
      <c r="H722" s="11">
        <v>42</v>
      </c>
      <c r="I722" s="19" t="s">
        <v>259</v>
      </c>
      <c r="J722" s="11" t="s">
        <v>261</v>
      </c>
      <c r="K722" s="11" t="s">
        <v>262</v>
      </c>
      <c r="L722" s="11" t="s">
        <v>2060</v>
      </c>
    </row>
    <row r="723" spans="1:12">
      <c r="A723" s="11" t="s">
        <v>1224</v>
      </c>
      <c r="D723" s="11" t="s">
        <v>260</v>
      </c>
      <c r="E723" s="18" t="s">
        <v>1474</v>
      </c>
      <c r="F723" s="10">
        <v>34486</v>
      </c>
      <c r="G723" s="10">
        <v>44713</v>
      </c>
      <c r="H723" s="11">
        <v>42</v>
      </c>
      <c r="I723" s="19" t="s">
        <v>259</v>
      </c>
      <c r="J723" s="11" t="s">
        <v>261</v>
      </c>
      <c r="K723" s="11" t="s">
        <v>262</v>
      </c>
      <c r="L723" s="11" t="s">
        <v>2060</v>
      </c>
    </row>
    <row r="724" spans="1:12">
      <c r="A724" s="11" t="s">
        <v>1225</v>
      </c>
      <c r="D724" s="11" t="s">
        <v>260</v>
      </c>
      <c r="E724" s="18" t="s">
        <v>1475</v>
      </c>
      <c r="F724" s="10">
        <v>34486</v>
      </c>
      <c r="G724" s="10">
        <v>44713</v>
      </c>
      <c r="H724" s="11">
        <v>42</v>
      </c>
      <c r="I724" s="19" t="s">
        <v>259</v>
      </c>
      <c r="J724" s="11" t="s">
        <v>261</v>
      </c>
      <c r="K724" s="11" t="s">
        <v>262</v>
      </c>
      <c r="L724" s="11" t="s">
        <v>2060</v>
      </c>
    </row>
    <row r="725" spans="1:12">
      <c r="A725" s="11" t="s">
        <v>1226</v>
      </c>
      <c r="D725" s="11" t="s">
        <v>260</v>
      </c>
      <c r="E725" s="18" t="s">
        <v>1476</v>
      </c>
      <c r="F725" s="10">
        <v>38504</v>
      </c>
      <c r="G725" s="10">
        <v>44713</v>
      </c>
      <c r="H725" s="11">
        <v>28</v>
      </c>
      <c r="I725" s="19" t="s">
        <v>259</v>
      </c>
      <c r="J725" s="11" t="s">
        <v>261</v>
      </c>
      <c r="K725" s="11" t="s">
        <v>262</v>
      </c>
      <c r="L725" s="11" t="s">
        <v>2060</v>
      </c>
    </row>
    <row r="726" spans="1:12">
      <c r="A726" s="11" t="s">
        <v>1227</v>
      </c>
      <c r="D726" s="11" t="s">
        <v>260</v>
      </c>
      <c r="E726" s="18" t="s">
        <v>1477</v>
      </c>
      <c r="F726" s="10">
        <v>38504</v>
      </c>
      <c r="G726" s="10">
        <v>44713</v>
      </c>
      <c r="H726" s="11">
        <v>28</v>
      </c>
      <c r="I726" s="19" t="s">
        <v>259</v>
      </c>
      <c r="J726" s="11" t="s">
        <v>261</v>
      </c>
      <c r="K726" s="11" t="s">
        <v>262</v>
      </c>
      <c r="L726" s="11" t="s">
        <v>2060</v>
      </c>
    </row>
    <row r="727" spans="1:12">
      <c r="A727" s="11" t="s">
        <v>1228</v>
      </c>
      <c r="D727" s="11" t="s">
        <v>260</v>
      </c>
      <c r="E727" s="18" t="s">
        <v>1478</v>
      </c>
      <c r="F727" s="10">
        <v>38504</v>
      </c>
      <c r="G727" s="10">
        <v>44713</v>
      </c>
      <c r="H727" s="11">
        <v>28</v>
      </c>
      <c r="I727" s="19" t="s">
        <v>259</v>
      </c>
      <c r="J727" s="11" t="s">
        <v>261</v>
      </c>
      <c r="K727" s="11" t="s">
        <v>262</v>
      </c>
      <c r="L727" s="11" t="s">
        <v>2060</v>
      </c>
    </row>
    <row r="728" spans="1:12">
      <c r="A728" s="11" t="s">
        <v>1229</v>
      </c>
      <c r="D728" s="11" t="s">
        <v>260</v>
      </c>
      <c r="E728" s="18" t="s">
        <v>1479</v>
      </c>
      <c r="F728" s="10">
        <v>38504</v>
      </c>
      <c r="G728" s="10">
        <v>44713</v>
      </c>
      <c r="H728" s="11">
        <v>28</v>
      </c>
      <c r="I728" s="19" t="s">
        <v>259</v>
      </c>
      <c r="J728" s="11" t="s">
        <v>261</v>
      </c>
      <c r="K728" s="11" t="s">
        <v>262</v>
      </c>
      <c r="L728" s="11" t="s">
        <v>2060</v>
      </c>
    </row>
    <row r="729" spans="1:12">
      <c r="A729" s="11" t="s">
        <v>1230</v>
      </c>
      <c r="D729" s="11" t="s">
        <v>260</v>
      </c>
      <c r="E729" s="18" t="s">
        <v>1480</v>
      </c>
      <c r="F729" s="10">
        <v>38504</v>
      </c>
      <c r="G729" s="10">
        <v>44713</v>
      </c>
      <c r="H729" s="11">
        <v>28</v>
      </c>
      <c r="I729" s="19" t="s">
        <v>259</v>
      </c>
      <c r="J729" s="11" t="s">
        <v>261</v>
      </c>
      <c r="K729" s="11" t="s">
        <v>262</v>
      </c>
      <c r="L729" s="11" t="s">
        <v>2060</v>
      </c>
    </row>
    <row r="730" spans="1:12">
      <c r="A730" s="11" t="s">
        <v>1231</v>
      </c>
      <c r="D730" s="11" t="s">
        <v>260</v>
      </c>
      <c r="E730" s="18" t="s">
        <v>1481</v>
      </c>
      <c r="F730" s="10">
        <v>38504</v>
      </c>
      <c r="G730" s="10">
        <v>44713</v>
      </c>
      <c r="H730" s="11">
        <v>28</v>
      </c>
      <c r="I730" s="19" t="s">
        <v>259</v>
      </c>
      <c r="J730" s="11" t="s">
        <v>261</v>
      </c>
      <c r="K730" s="11" t="s">
        <v>262</v>
      </c>
      <c r="L730" s="11" t="s">
        <v>2060</v>
      </c>
    </row>
    <row r="731" spans="1:12">
      <c r="A731" s="11" t="s">
        <v>1232</v>
      </c>
      <c r="D731" s="11" t="s">
        <v>260</v>
      </c>
      <c r="E731" s="18" t="s">
        <v>1482</v>
      </c>
      <c r="F731" s="10">
        <v>30133</v>
      </c>
      <c r="G731" s="10">
        <v>44713</v>
      </c>
      <c r="H731" s="11">
        <v>54</v>
      </c>
      <c r="I731" s="19" t="s">
        <v>259</v>
      </c>
      <c r="J731" s="11" t="s">
        <v>261</v>
      </c>
      <c r="K731" s="11" t="s">
        <v>262</v>
      </c>
      <c r="L731" s="11" t="s">
        <v>2061</v>
      </c>
    </row>
    <row r="732" spans="1:12">
      <c r="A732" s="11" t="s">
        <v>1233</v>
      </c>
      <c r="D732" s="11" t="s">
        <v>260</v>
      </c>
      <c r="E732" s="18" t="s">
        <v>1483</v>
      </c>
      <c r="F732" s="10">
        <v>30864</v>
      </c>
      <c r="G732" s="10">
        <v>44713</v>
      </c>
      <c r="H732" s="11">
        <v>52</v>
      </c>
      <c r="I732" s="19" t="s">
        <v>259</v>
      </c>
      <c r="J732" s="11" t="s">
        <v>261</v>
      </c>
      <c r="K732" s="11" t="s">
        <v>262</v>
      </c>
      <c r="L732" s="11" t="s">
        <v>2061</v>
      </c>
    </row>
    <row r="733" spans="1:12">
      <c r="A733" s="11" t="s">
        <v>1234</v>
      </c>
      <c r="D733" s="11" t="s">
        <v>260</v>
      </c>
      <c r="E733" s="18" t="s">
        <v>1484</v>
      </c>
      <c r="F733" s="10">
        <v>30864</v>
      </c>
      <c r="G733" s="10">
        <v>44713</v>
      </c>
      <c r="H733" s="11">
        <v>52</v>
      </c>
      <c r="I733" s="19" t="s">
        <v>259</v>
      </c>
      <c r="J733" s="11" t="s">
        <v>261</v>
      </c>
      <c r="K733" s="11" t="s">
        <v>262</v>
      </c>
      <c r="L733" s="11" t="s">
        <v>2061</v>
      </c>
    </row>
    <row r="734" spans="1:12">
      <c r="A734" s="11" t="s">
        <v>1235</v>
      </c>
      <c r="D734" s="11" t="s">
        <v>260</v>
      </c>
      <c r="E734" s="18" t="s">
        <v>1485</v>
      </c>
      <c r="F734" s="10">
        <v>30864</v>
      </c>
      <c r="G734" s="10">
        <v>44713</v>
      </c>
      <c r="H734" s="11">
        <v>52</v>
      </c>
      <c r="I734" s="19" t="s">
        <v>259</v>
      </c>
      <c r="J734" s="11" t="s">
        <v>261</v>
      </c>
      <c r="K734" s="11" t="s">
        <v>262</v>
      </c>
      <c r="L734" s="11" t="s">
        <v>2061</v>
      </c>
    </row>
    <row r="735" spans="1:12">
      <c r="A735" s="11" t="s">
        <v>1236</v>
      </c>
      <c r="D735" s="11" t="s">
        <v>260</v>
      </c>
      <c r="E735" s="18" t="s">
        <v>1486</v>
      </c>
      <c r="F735" s="10">
        <v>30133</v>
      </c>
      <c r="G735" s="10">
        <v>44713</v>
      </c>
      <c r="H735" s="11">
        <v>54</v>
      </c>
      <c r="I735" s="19" t="s">
        <v>259</v>
      </c>
      <c r="J735" s="11" t="s">
        <v>261</v>
      </c>
      <c r="K735" s="11" t="s">
        <v>262</v>
      </c>
      <c r="L735" s="11" t="s">
        <v>2061</v>
      </c>
    </row>
    <row r="736" spans="1:12">
      <c r="A736" s="11" t="s">
        <v>1237</v>
      </c>
      <c r="D736" s="11" t="s">
        <v>260</v>
      </c>
      <c r="E736" s="18" t="s">
        <v>1487</v>
      </c>
      <c r="F736" s="10">
        <v>30864</v>
      </c>
      <c r="G736" s="10">
        <v>44713</v>
      </c>
      <c r="H736" s="11">
        <v>52</v>
      </c>
      <c r="I736" s="19" t="s">
        <v>259</v>
      </c>
      <c r="J736" s="11" t="s">
        <v>261</v>
      </c>
      <c r="K736" s="11" t="s">
        <v>262</v>
      </c>
      <c r="L736" s="11" t="s">
        <v>2061</v>
      </c>
    </row>
    <row r="737" spans="1:12">
      <c r="A737" s="11" t="s">
        <v>1238</v>
      </c>
      <c r="D737" s="11" t="s">
        <v>260</v>
      </c>
      <c r="E737" s="18" t="s">
        <v>1488</v>
      </c>
      <c r="F737" s="10">
        <v>30864</v>
      </c>
      <c r="G737" s="10">
        <v>44713</v>
      </c>
      <c r="H737" s="11">
        <v>52</v>
      </c>
      <c r="I737" s="19" t="s">
        <v>259</v>
      </c>
      <c r="J737" s="11" t="s">
        <v>261</v>
      </c>
      <c r="K737" s="11" t="s">
        <v>262</v>
      </c>
      <c r="L737" s="11" t="s">
        <v>2061</v>
      </c>
    </row>
    <row r="738" spans="1:12">
      <c r="A738" s="11" t="s">
        <v>1239</v>
      </c>
      <c r="D738" s="11" t="s">
        <v>260</v>
      </c>
      <c r="E738" s="18" t="s">
        <v>1489</v>
      </c>
      <c r="F738" s="10">
        <v>30864</v>
      </c>
      <c r="G738" s="10">
        <v>44713</v>
      </c>
      <c r="H738" s="11">
        <v>52</v>
      </c>
      <c r="I738" s="19" t="s">
        <v>259</v>
      </c>
      <c r="J738" s="11" t="s">
        <v>261</v>
      </c>
      <c r="K738" s="11" t="s">
        <v>262</v>
      </c>
      <c r="L738" s="11" t="s">
        <v>2061</v>
      </c>
    </row>
    <row r="739" spans="1:12">
      <c r="A739" s="11" t="s">
        <v>1240</v>
      </c>
      <c r="D739" s="11" t="s">
        <v>260</v>
      </c>
      <c r="E739" s="18" t="s">
        <v>1490</v>
      </c>
      <c r="F739" s="10">
        <v>30133</v>
      </c>
      <c r="G739" s="10">
        <v>44713</v>
      </c>
      <c r="H739" s="11">
        <v>54</v>
      </c>
      <c r="I739" s="19" t="s">
        <v>259</v>
      </c>
      <c r="J739" s="11" t="s">
        <v>261</v>
      </c>
      <c r="K739" s="11" t="s">
        <v>262</v>
      </c>
      <c r="L739" s="11" t="s">
        <v>2061</v>
      </c>
    </row>
    <row r="740" spans="1:12">
      <c r="A740" s="11" t="s">
        <v>1241</v>
      </c>
      <c r="D740" s="11" t="s">
        <v>260</v>
      </c>
      <c r="E740" s="18" t="s">
        <v>1491</v>
      </c>
      <c r="F740" s="10">
        <v>30864</v>
      </c>
      <c r="G740" s="10">
        <v>44713</v>
      </c>
      <c r="H740" s="11">
        <v>52</v>
      </c>
      <c r="I740" s="19" t="s">
        <v>259</v>
      </c>
      <c r="J740" s="11" t="s">
        <v>261</v>
      </c>
      <c r="K740" s="11" t="s">
        <v>262</v>
      </c>
      <c r="L740" s="11" t="s">
        <v>2061</v>
      </c>
    </row>
    <row r="741" spans="1:12">
      <c r="A741" s="11" t="s">
        <v>1242</v>
      </c>
      <c r="D741" s="11" t="s">
        <v>260</v>
      </c>
      <c r="E741" s="18" t="s">
        <v>1492</v>
      </c>
      <c r="F741" s="10">
        <v>30864</v>
      </c>
      <c r="G741" s="10">
        <v>44713</v>
      </c>
      <c r="H741" s="11">
        <v>52</v>
      </c>
      <c r="I741" s="19" t="s">
        <v>259</v>
      </c>
      <c r="J741" s="11" t="s">
        <v>261</v>
      </c>
      <c r="K741" s="11" t="s">
        <v>262</v>
      </c>
      <c r="L741" s="11" t="s">
        <v>2061</v>
      </c>
    </row>
    <row r="742" spans="1:12">
      <c r="A742" s="11" t="s">
        <v>1243</v>
      </c>
      <c r="D742" s="11" t="s">
        <v>260</v>
      </c>
      <c r="E742" s="18" t="s">
        <v>1493</v>
      </c>
      <c r="F742" s="10">
        <v>30864</v>
      </c>
      <c r="G742" s="10">
        <v>44713</v>
      </c>
      <c r="H742" s="11">
        <v>52</v>
      </c>
      <c r="I742" s="19" t="s">
        <v>259</v>
      </c>
      <c r="J742" s="11" t="s">
        <v>261</v>
      </c>
      <c r="K742" s="11" t="s">
        <v>262</v>
      </c>
      <c r="L742" s="11" t="s">
        <v>2061</v>
      </c>
    </row>
    <row r="743" spans="1:12">
      <c r="A743" s="11" t="s">
        <v>1244</v>
      </c>
      <c r="D743" s="11" t="s">
        <v>260</v>
      </c>
      <c r="E743" s="18" t="s">
        <v>1494</v>
      </c>
      <c r="F743" s="10">
        <v>30133</v>
      </c>
      <c r="G743" s="10">
        <v>44713</v>
      </c>
      <c r="H743" s="11">
        <v>54</v>
      </c>
      <c r="I743" s="19" t="s">
        <v>259</v>
      </c>
      <c r="J743" s="11" t="s">
        <v>261</v>
      </c>
      <c r="K743" s="11" t="s">
        <v>262</v>
      </c>
      <c r="L743" s="11" t="s">
        <v>2061</v>
      </c>
    </row>
    <row r="744" spans="1:12">
      <c r="A744" s="11" t="s">
        <v>1245</v>
      </c>
      <c r="D744" s="11" t="s">
        <v>260</v>
      </c>
      <c r="E744" s="18" t="s">
        <v>1495</v>
      </c>
      <c r="F744" s="10">
        <v>30864</v>
      </c>
      <c r="G744" s="10">
        <v>44713</v>
      </c>
      <c r="H744" s="11">
        <v>52</v>
      </c>
      <c r="I744" s="19" t="s">
        <v>259</v>
      </c>
      <c r="J744" s="11" t="s">
        <v>261</v>
      </c>
      <c r="K744" s="11" t="s">
        <v>262</v>
      </c>
      <c r="L744" s="11" t="s">
        <v>2061</v>
      </c>
    </row>
    <row r="745" spans="1:12">
      <c r="A745" s="11" t="s">
        <v>1246</v>
      </c>
      <c r="D745" s="11" t="s">
        <v>260</v>
      </c>
      <c r="E745" s="18" t="s">
        <v>1496</v>
      </c>
      <c r="F745" s="10">
        <v>30864</v>
      </c>
      <c r="G745" s="10">
        <v>44713</v>
      </c>
      <c r="H745" s="11">
        <v>52</v>
      </c>
      <c r="I745" s="19" t="s">
        <v>259</v>
      </c>
      <c r="J745" s="11" t="s">
        <v>261</v>
      </c>
      <c r="K745" s="11" t="s">
        <v>262</v>
      </c>
      <c r="L745" s="11" t="s">
        <v>2061</v>
      </c>
    </row>
    <row r="746" spans="1:12">
      <c r="A746" s="11" t="s">
        <v>1247</v>
      </c>
      <c r="D746" s="11" t="s">
        <v>260</v>
      </c>
      <c r="E746" s="18" t="s">
        <v>1497</v>
      </c>
      <c r="F746" s="10">
        <v>30864</v>
      </c>
      <c r="G746" s="10">
        <v>44713</v>
      </c>
      <c r="H746" s="11">
        <v>52</v>
      </c>
      <c r="I746" s="19" t="s">
        <v>259</v>
      </c>
      <c r="J746" s="11" t="s">
        <v>261</v>
      </c>
      <c r="K746" s="11" t="s">
        <v>262</v>
      </c>
      <c r="L746" s="11" t="s">
        <v>2061</v>
      </c>
    </row>
    <row r="747" spans="1:12">
      <c r="A747" s="11" t="s">
        <v>1248</v>
      </c>
      <c r="D747" s="11" t="s">
        <v>260</v>
      </c>
      <c r="E747" s="18" t="s">
        <v>1498</v>
      </c>
      <c r="F747" s="10">
        <v>30864</v>
      </c>
      <c r="G747" s="10">
        <v>44713</v>
      </c>
      <c r="H747" s="11">
        <v>52</v>
      </c>
      <c r="I747" s="19" t="s">
        <v>259</v>
      </c>
      <c r="J747" s="11" t="s">
        <v>261</v>
      </c>
      <c r="K747" s="11" t="s">
        <v>262</v>
      </c>
      <c r="L747" s="11" t="s">
        <v>2061</v>
      </c>
    </row>
    <row r="748" spans="1:12">
      <c r="A748" s="11" t="s">
        <v>1249</v>
      </c>
      <c r="D748" s="11" t="s">
        <v>260</v>
      </c>
      <c r="E748" s="18" t="s">
        <v>1499</v>
      </c>
      <c r="F748" s="10">
        <v>30864</v>
      </c>
      <c r="G748" s="10">
        <v>44713</v>
      </c>
      <c r="H748" s="11">
        <v>52</v>
      </c>
      <c r="I748" s="19" t="s">
        <v>259</v>
      </c>
      <c r="J748" s="11" t="s">
        <v>261</v>
      </c>
      <c r="K748" s="11" t="s">
        <v>262</v>
      </c>
      <c r="L748" s="11" t="s">
        <v>2061</v>
      </c>
    </row>
    <row r="749" spans="1:12">
      <c r="A749" s="11" t="s">
        <v>1250</v>
      </c>
      <c r="D749" s="11" t="s">
        <v>260</v>
      </c>
      <c r="E749" s="18" t="s">
        <v>1500</v>
      </c>
      <c r="F749" s="10">
        <v>30864</v>
      </c>
      <c r="G749" s="10">
        <v>44713</v>
      </c>
      <c r="H749" s="11">
        <v>52</v>
      </c>
      <c r="I749" s="19" t="s">
        <v>259</v>
      </c>
      <c r="J749" s="11" t="s">
        <v>261</v>
      </c>
      <c r="K749" s="11" t="s">
        <v>262</v>
      </c>
      <c r="L749" s="11" t="s">
        <v>2061</v>
      </c>
    </row>
    <row r="750" spans="1:12">
      <c r="A750" s="11" t="s">
        <v>1251</v>
      </c>
      <c r="D750" s="11" t="s">
        <v>260</v>
      </c>
      <c r="E750" s="18" t="s">
        <v>1501</v>
      </c>
      <c r="F750" s="10">
        <v>34486</v>
      </c>
      <c r="G750" s="10">
        <v>44713</v>
      </c>
      <c r="H750" s="11">
        <v>42</v>
      </c>
      <c r="I750" s="19" t="s">
        <v>259</v>
      </c>
      <c r="J750" s="11" t="s">
        <v>261</v>
      </c>
      <c r="K750" s="11" t="s">
        <v>262</v>
      </c>
      <c r="L750" s="11" t="s">
        <v>2060</v>
      </c>
    </row>
    <row r="751" spans="1:12">
      <c r="A751" s="11" t="s">
        <v>1252</v>
      </c>
      <c r="D751" s="11" t="s">
        <v>260</v>
      </c>
      <c r="E751" s="18" t="s">
        <v>1502</v>
      </c>
      <c r="F751" s="10">
        <v>34486</v>
      </c>
      <c r="G751" s="10">
        <v>44713</v>
      </c>
      <c r="H751" s="11">
        <v>42</v>
      </c>
      <c r="I751" s="19" t="s">
        <v>259</v>
      </c>
      <c r="J751" s="11" t="s">
        <v>261</v>
      </c>
      <c r="K751" s="11" t="s">
        <v>262</v>
      </c>
      <c r="L751" s="11" t="s">
        <v>2060</v>
      </c>
    </row>
    <row r="752" spans="1:12">
      <c r="A752" s="11" t="s">
        <v>1253</v>
      </c>
      <c r="D752" s="11" t="s">
        <v>260</v>
      </c>
      <c r="E752" s="18" t="s">
        <v>1503</v>
      </c>
      <c r="F752" s="10">
        <v>34486</v>
      </c>
      <c r="G752" s="10">
        <v>44713</v>
      </c>
      <c r="H752" s="11">
        <v>42</v>
      </c>
      <c r="I752" s="19" t="s">
        <v>259</v>
      </c>
      <c r="J752" s="11" t="s">
        <v>261</v>
      </c>
      <c r="K752" s="11" t="s">
        <v>262</v>
      </c>
      <c r="L752" s="11" t="s">
        <v>2060</v>
      </c>
    </row>
    <row r="753" spans="1:12">
      <c r="A753" s="11" t="s">
        <v>1254</v>
      </c>
      <c r="D753" s="11" t="s">
        <v>260</v>
      </c>
      <c r="E753" s="18" t="s">
        <v>1504</v>
      </c>
      <c r="F753" s="10">
        <v>34486</v>
      </c>
      <c r="G753" s="10">
        <v>44713</v>
      </c>
      <c r="H753" s="11">
        <v>42</v>
      </c>
      <c r="I753" s="19" t="s">
        <v>259</v>
      </c>
      <c r="J753" s="11" t="s">
        <v>261</v>
      </c>
      <c r="K753" s="11" t="s">
        <v>262</v>
      </c>
      <c r="L753" s="11" t="s">
        <v>2060</v>
      </c>
    </row>
    <row r="754" spans="1:12">
      <c r="A754" s="11" t="s">
        <v>1255</v>
      </c>
      <c r="D754" s="11" t="s">
        <v>260</v>
      </c>
      <c r="E754" s="18" t="s">
        <v>1505</v>
      </c>
      <c r="F754" s="10">
        <v>34486</v>
      </c>
      <c r="G754" s="10">
        <v>44713</v>
      </c>
      <c r="H754" s="11">
        <v>42</v>
      </c>
      <c r="I754" s="19" t="s">
        <v>259</v>
      </c>
      <c r="J754" s="11" t="s">
        <v>261</v>
      </c>
      <c r="K754" s="11" t="s">
        <v>262</v>
      </c>
      <c r="L754" s="11" t="s">
        <v>2060</v>
      </c>
    </row>
    <row r="755" spans="1:12">
      <c r="A755" s="11" t="s">
        <v>1256</v>
      </c>
      <c r="D755" s="11" t="s">
        <v>260</v>
      </c>
      <c r="E755" s="18" t="s">
        <v>1506</v>
      </c>
      <c r="F755" s="10">
        <v>34486</v>
      </c>
      <c r="G755" s="10">
        <v>44713</v>
      </c>
      <c r="H755" s="11">
        <v>42</v>
      </c>
      <c r="I755" s="19" t="s">
        <v>259</v>
      </c>
      <c r="J755" s="11" t="s">
        <v>261</v>
      </c>
      <c r="K755" s="11" t="s">
        <v>262</v>
      </c>
      <c r="L755" s="11" t="s">
        <v>2060</v>
      </c>
    </row>
    <row r="756" spans="1:12">
      <c r="A756" s="11" t="s">
        <v>1257</v>
      </c>
      <c r="D756" s="11" t="s">
        <v>260</v>
      </c>
      <c r="E756" s="18" t="s">
        <v>1507</v>
      </c>
      <c r="F756" s="10">
        <v>34486</v>
      </c>
      <c r="G756" s="10">
        <v>44713</v>
      </c>
      <c r="H756" s="11">
        <v>42</v>
      </c>
      <c r="I756" s="19" t="s">
        <v>259</v>
      </c>
      <c r="J756" s="11" t="s">
        <v>261</v>
      </c>
      <c r="K756" s="11" t="s">
        <v>262</v>
      </c>
      <c r="L756" s="11" t="s">
        <v>2060</v>
      </c>
    </row>
    <row r="757" spans="1:12">
      <c r="A757" s="11" t="s">
        <v>1258</v>
      </c>
      <c r="D757" s="11" t="s">
        <v>260</v>
      </c>
      <c r="E757" s="18" t="s">
        <v>1508</v>
      </c>
      <c r="F757" s="10">
        <v>34486</v>
      </c>
      <c r="G757" s="10">
        <v>44713</v>
      </c>
      <c r="H757" s="11">
        <v>42</v>
      </c>
      <c r="I757" s="19" t="s">
        <v>259</v>
      </c>
      <c r="J757" s="11" t="s">
        <v>261</v>
      </c>
      <c r="K757" s="11" t="s">
        <v>262</v>
      </c>
      <c r="L757" s="11" t="s">
        <v>2060</v>
      </c>
    </row>
    <row r="758" spans="1:12">
      <c r="A758" s="11" t="s">
        <v>1259</v>
      </c>
      <c r="D758" s="11" t="s">
        <v>260</v>
      </c>
      <c r="E758" s="18" t="s">
        <v>1509</v>
      </c>
      <c r="F758" s="10">
        <v>34486</v>
      </c>
      <c r="G758" s="10">
        <v>44713</v>
      </c>
      <c r="H758" s="11">
        <v>42</v>
      </c>
      <c r="I758" s="19" t="s">
        <v>259</v>
      </c>
      <c r="J758" s="11" t="s">
        <v>261</v>
      </c>
      <c r="K758" s="11" t="s">
        <v>262</v>
      </c>
      <c r="L758" s="11" t="s">
        <v>2060</v>
      </c>
    </row>
    <row r="759" spans="1:12">
      <c r="A759" s="11" t="s">
        <v>1260</v>
      </c>
      <c r="D759" s="11" t="s">
        <v>260</v>
      </c>
      <c r="E759" s="18" t="s">
        <v>1510</v>
      </c>
      <c r="F759" s="10">
        <v>34486</v>
      </c>
      <c r="G759" s="10">
        <v>44713</v>
      </c>
      <c r="H759" s="11">
        <v>42</v>
      </c>
      <c r="I759" s="19" t="s">
        <v>259</v>
      </c>
      <c r="J759" s="11" t="s">
        <v>261</v>
      </c>
      <c r="K759" s="11" t="s">
        <v>262</v>
      </c>
      <c r="L759" s="11" t="s">
        <v>2060</v>
      </c>
    </row>
    <row r="760" spans="1:12">
      <c r="A760" s="11" t="s">
        <v>1261</v>
      </c>
      <c r="D760" s="11" t="s">
        <v>260</v>
      </c>
      <c r="E760" s="18" t="s">
        <v>1511</v>
      </c>
      <c r="F760" s="10">
        <v>34486</v>
      </c>
      <c r="G760" s="10">
        <v>44713</v>
      </c>
      <c r="H760" s="11">
        <v>42</v>
      </c>
      <c r="I760" s="19" t="s">
        <v>259</v>
      </c>
      <c r="J760" s="11" t="s">
        <v>261</v>
      </c>
      <c r="K760" s="11" t="s">
        <v>262</v>
      </c>
      <c r="L760" s="11" t="s">
        <v>2060</v>
      </c>
    </row>
    <row r="761" spans="1:12">
      <c r="A761" s="11" t="s">
        <v>1262</v>
      </c>
      <c r="D761" s="11" t="s">
        <v>260</v>
      </c>
      <c r="E761" s="18" t="s">
        <v>1512</v>
      </c>
      <c r="F761" s="10">
        <v>34486</v>
      </c>
      <c r="G761" s="10">
        <v>44713</v>
      </c>
      <c r="H761" s="11">
        <v>42</v>
      </c>
      <c r="I761" s="19" t="s">
        <v>259</v>
      </c>
      <c r="J761" s="11" t="s">
        <v>261</v>
      </c>
      <c r="K761" s="11" t="s">
        <v>262</v>
      </c>
      <c r="L761" s="11" t="s">
        <v>2060</v>
      </c>
    </row>
    <row r="762" spans="1:12">
      <c r="A762" s="11" t="s">
        <v>1513</v>
      </c>
      <c r="D762" s="11" t="s">
        <v>260</v>
      </c>
      <c r="E762" s="18" t="s">
        <v>1763</v>
      </c>
      <c r="F762" s="10">
        <v>38504</v>
      </c>
      <c r="G762" s="10">
        <v>44713</v>
      </c>
      <c r="H762" s="11">
        <v>28</v>
      </c>
      <c r="I762" s="19" t="s">
        <v>259</v>
      </c>
      <c r="J762" s="11" t="s">
        <v>261</v>
      </c>
      <c r="K762" s="11" t="s">
        <v>262</v>
      </c>
      <c r="L762" s="11" t="s">
        <v>2060</v>
      </c>
    </row>
    <row r="763" spans="1:12">
      <c r="A763" s="11" t="s">
        <v>1514</v>
      </c>
      <c r="D763" s="11" t="s">
        <v>260</v>
      </c>
      <c r="E763" s="18" t="s">
        <v>1764</v>
      </c>
      <c r="F763" s="10">
        <v>38504</v>
      </c>
      <c r="G763" s="10">
        <v>44713</v>
      </c>
      <c r="H763" s="11">
        <v>28</v>
      </c>
      <c r="I763" s="19" t="s">
        <v>259</v>
      </c>
      <c r="J763" s="11" t="s">
        <v>261</v>
      </c>
      <c r="K763" s="11" t="s">
        <v>262</v>
      </c>
      <c r="L763" s="11" t="s">
        <v>2060</v>
      </c>
    </row>
    <row r="764" spans="1:12">
      <c r="A764" s="11" t="s">
        <v>1515</v>
      </c>
      <c r="D764" s="11" t="s">
        <v>260</v>
      </c>
      <c r="E764" s="18" t="s">
        <v>1765</v>
      </c>
      <c r="F764" s="10">
        <v>38504</v>
      </c>
      <c r="G764" s="10">
        <v>44713</v>
      </c>
      <c r="H764" s="11">
        <v>28</v>
      </c>
      <c r="I764" s="19" t="s">
        <v>259</v>
      </c>
      <c r="J764" s="11" t="s">
        <v>261</v>
      </c>
      <c r="K764" s="11" t="s">
        <v>262</v>
      </c>
      <c r="L764" s="11" t="s">
        <v>2060</v>
      </c>
    </row>
    <row r="765" spans="1:12">
      <c r="A765" s="11" t="s">
        <v>1516</v>
      </c>
      <c r="D765" s="11" t="s">
        <v>260</v>
      </c>
      <c r="E765" s="18" t="s">
        <v>1766</v>
      </c>
      <c r="F765" s="10">
        <v>38504</v>
      </c>
      <c r="G765" s="10">
        <v>44713</v>
      </c>
      <c r="H765" s="11">
        <v>28</v>
      </c>
      <c r="I765" s="19" t="s">
        <v>259</v>
      </c>
      <c r="J765" s="11" t="s">
        <v>261</v>
      </c>
      <c r="K765" s="11" t="s">
        <v>262</v>
      </c>
      <c r="L765" s="11" t="s">
        <v>2060</v>
      </c>
    </row>
    <row r="766" spans="1:12">
      <c r="A766" s="11" t="s">
        <v>1517</v>
      </c>
      <c r="D766" s="11" t="s">
        <v>260</v>
      </c>
      <c r="E766" s="18" t="s">
        <v>1767</v>
      </c>
      <c r="F766" s="10">
        <v>38504</v>
      </c>
      <c r="G766" s="10">
        <v>44713</v>
      </c>
      <c r="H766" s="11">
        <v>28</v>
      </c>
      <c r="I766" s="19" t="s">
        <v>259</v>
      </c>
      <c r="J766" s="11" t="s">
        <v>261</v>
      </c>
      <c r="K766" s="11" t="s">
        <v>262</v>
      </c>
      <c r="L766" s="11" t="s">
        <v>2060</v>
      </c>
    </row>
    <row r="767" spans="1:12">
      <c r="A767" s="11" t="s">
        <v>1518</v>
      </c>
      <c r="D767" s="11" t="s">
        <v>260</v>
      </c>
      <c r="E767" s="18" t="s">
        <v>1768</v>
      </c>
      <c r="F767" s="10">
        <v>34486</v>
      </c>
      <c r="G767" s="10">
        <v>44713</v>
      </c>
      <c r="H767" s="11">
        <v>42</v>
      </c>
      <c r="I767" s="19" t="s">
        <v>259</v>
      </c>
      <c r="J767" s="11" t="s">
        <v>261</v>
      </c>
      <c r="K767" s="11" t="s">
        <v>262</v>
      </c>
      <c r="L767" s="11" t="s">
        <v>2060</v>
      </c>
    </row>
    <row r="768" spans="1:12">
      <c r="A768" s="11" t="s">
        <v>1519</v>
      </c>
      <c r="D768" s="11" t="s">
        <v>260</v>
      </c>
      <c r="E768" s="18" t="s">
        <v>1769</v>
      </c>
      <c r="F768" s="10">
        <v>34486</v>
      </c>
      <c r="G768" s="10">
        <v>44713</v>
      </c>
      <c r="H768" s="11">
        <v>42</v>
      </c>
      <c r="I768" s="19" t="s">
        <v>259</v>
      </c>
      <c r="J768" s="11" t="s">
        <v>261</v>
      </c>
      <c r="K768" s="11" t="s">
        <v>262</v>
      </c>
      <c r="L768" s="11" t="s">
        <v>2060</v>
      </c>
    </row>
    <row r="769" spans="1:12">
      <c r="A769" s="11" t="s">
        <v>1520</v>
      </c>
      <c r="D769" s="11" t="s">
        <v>260</v>
      </c>
      <c r="E769" s="18" t="s">
        <v>1770</v>
      </c>
      <c r="F769" s="10">
        <v>34486</v>
      </c>
      <c r="G769" s="10">
        <v>44713</v>
      </c>
      <c r="H769" s="11">
        <v>42</v>
      </c>
      <c r="I769" s="19" t="s">
        <v>259</v>
      </c>
      <c r="J769" s="11" t="s">
        <v>261</v>
      </c>
      <c r="K769" s="11" t="s">
        <v>262</v>
      </c>
      <c r="L769" s="11" t="s">
        <v>2060</v>
      </c>
    </row>
    <row r="770" spans="1:12">
      <c r="A770" s="11" t="s">
        <v>1521</v>
      </c>
      <c r="D770" s="11" t="s">
        <v>260</v>
      </c>
      <c r="E770" s="18" t="s">
        <v>1771</v>
      </c>
      <c r="F770" s="10">
        <v>34486</v>
      </c>
      <c r="G770" s="10">
        <v>44713</v>
      </c>
      <c r="H770" s="11">
        <v>42</v>
      </c>
      <c r="I770" s="19" t="s">
        <v>259</v>
      </c>
      <c r="J770" s="11" t="s">
        <v>261</v>
      </c>
      <c r="K770" s="11" t="s">
        <v>262</v>
      </c>
      <c r="L770" s="11" t="s">
        <v>2060</v>
      </c>
    </row>
    <row r="771" spans="1:12">
      <c r="A771" s="11" t="s">
        <v>1522</v>
      </c>
      <c r="D771" s="11" t="s">
        <v>260</v>
      </c>
      <c r="E771" s="18" t="s">
        <v>1772</v>
      </c>
      <c r="F771" s="10">
        <v>34486</v>
      </c>
      <c r="G771" s="10">
        <v>44713</v>
      </c>
      <c r="H771" s="11">
        <v>42</v>
      </c>
      <c r="I771" s="19" t="s">
        <v>259</v>
      </c>
      <c r="J771" s="11" t="s">
        <v>261</v>
      </c>
      <c r="K771" s="11" t="s">
        <v>262</v>
      </c>
      <c r="L771" s="11" t="s">
        <v>2060</v>
      </c>
    </row>
    <row r="772" spans="1:12">
      <c r="A772" s="11" t="s">
        <v>1523</v>
      </c>
      <c r="D772" s="11" t="s">
        <v>260</v>
      </c>
      <c r="E772" s="18" t="s">
        <v>1773</v>
      </c>
      <c r="F772" s="10">
        <v>34486</v>
      </c>
      <c r="G772" s="10">
        <v>44713</v>
      </c>
      <c r="H772" s="11">
        <v>42</v>
      </c>
      <c r="I772" s="19" t="s">
        <v>259</v>
      </c>
      <c r="J772" s="11" t="s">
        <v>261</v>
      </c>
      <c r="K772" s="11" t="s">
        <v>262</v>
      </c>
      <c r="L772" s="11" t="s">
        <v>2060</v>
      </c>
    </row>
    <row r="773" spans="1:12">
      <c r="A773" s="11" t="s">
        <v>1524</v>
      </c>
      <c r="D773" s="11" t="s">
        <v>260</v>
      </c>
      <c r="E773" s="18" t="s">
        <v>1774</v>
      </c>
      <c r="F773" s="10">
        <v>34486</v>
      </c>
      <c r="G773" s="10">
        <v>44713</v>
      </c>
      <c r="H773" s="11">
        <v>42</v>
      </c>
      <c r="I773" s="19" t="s">
        <v>259</v>
      </c>
      <c r="J773" s="11" t="s">
        <v>261</v>
      </c>
      <c r="K773" s="11" t="s">
        <v>262</v>
      </c>
      <c r="L773" s="11" t="s">
        <v>2060</v>
      </c>
    </row>
    <row r="774" spans="1:12">
      <c r="A774" s="11" t="s">
        <v>1525</v>
      </c>
      <c r="D774" s="11" t="s">
        <v>260</v>
      </c>
      <c r="E774" s="18" t="s">
        <v>1775</v>
      </c>
      <c r="F774" s="10">
        <v>34486</v>
      </c>
      <c r="G774" s="10">
        <v>44713</v>
      </c>
      <c r="H774" s="11">
        <v>42</v>
      </c>
      <c r="I774" s="19" t="s">
        <v>259</v>
      </c>
      <c r="J774" s="11" t="s">
        <v>261</v>
      </c>
      <c r="K774" s="11" t="s">
        <v>262</v>
      </c>
      <c r="L774" s="11" t="s">
        <v>2060</v>
      </c>
    </row>
    <row r="775" spans="1:12">
      <c r="A775" s="11" t="s">
        <v>1526</v>
      </c>
      <c r="D775" s="11" t="s">
        <v>260</v>
      </c>
      <c r="E775" s="18" t="s">
        <v>1776</v>
      </c>
      <c r="F775" s="10">
        <v>34486</v>
      </c>
      <c r="G775" s="10">
        <v>44713</v>
      </c>
      <c r="H775" s="11">
        <v>42</v>
      </c>
      <c r="I775" s="19" t="s">
        <v>259</v>
      </c>
      <c r="J775" s="11" t="s">
        <v>261</v>
      </c>
      <c r="K775" s="11" t="s">
        <v>262</v>
      </c>
      <c r="L775" s="11" t="s">
        <v>2060</v>
      </c>
    </row>
    <row r="776" spans="1:12">
      <c r="A776" s="11" t="s">
        <v>1527</v>
      </c>
      <c r="D776" s="11" t="s">
        <v>260</v>
      </c>
      <c r="E776" s="18" t="s">
        <v>1777</v>
      </c>
      <c r="F776" s="10">
        <v>34486</v>
      </c>
      <c r="G776" s="10">
        <v>44713</v>
      </c>
      <c r="H776" s="11">
        <v>42</v>
      </c>
      <c r="I776" s="19" t="s">
        <v>259</v>
      </c>
      <c r="J776" s="11" t="s">
        <v>261</v>
      </c>
      <c r="K776" s="11" t="s">
        <v>262</v>
      </c>
      <c r="L776" s="11" t="s">
        <v>2060</v>
      </c>
    </row>
    <row r="777" spans="1:12">
      <c r="A777" s="11" t="s">
        <v>1528</v>
      </c>
      <c r="D777" s="11" t="s">
        <v>260</v>
      </c>
      <c r="E777" s="18" t="s">
        <v>1778</v>
      </c>
      <c r="F777" s="10">
        <v>34486</v>
      </c>
      <c r="G777" s="10">
        <v>44713</v>
      </c>
      <c r="H777" s="11">
        <v>42</v>
      </c>
      <c r="I777" s="19" t="s">
        <v>259</v>
      </c>
      <c r="J777" s="11" t="s">
        <v>261</v>
      </c>
      <c r="K777" s="11" t="s">
        <v>262</v>
      </c>
      <c r="L777" s="11" t="s">
        <v>2060</v>
      </c>
    </row>
    <row r="778" spans="1:12">
      <c r="A778" s="11" t="s">
        <v>1529</v>
      </c>
      <c r="D778" s="11" t="s">
        <v>260</v>
      </c>
      <c r="E778" s="18" t="s">
        <v>1779</v>
      </c>
      <c r="F778" s="10">
        <v>34486</v>
      </c>
      <c r="G778" s="10">
        <v>44713</v>
      </c>
      <c r="H778" s="11">
        <v>42</v>
      </c>
      <c r="I778" s="19" t="s">
        <v>259</v>
      </c>
      <c r="J778" s="11" t="s">
        <v>261</v>
      </c>
      <c r="K778" s="11" t="s">
        <v>262</v>
      </c>
      <c r="L778" s="11" t="s">
        <v>2060</v>
      </c>
    </row>
    <row r="779" spans="1:12">
      <c r="A779" s="11" t="s">
        <v>1530</v>
      </c>
      <c r="D779" s="11" t="s">
        <v>260</v>
      </c>
      <c r="E779" s="18" t="s">
        <v>1780</v>
      </c>
      <c r="F779" s="10">
        <v>34486</v>
      </c>
      <c r="G779" s="10">
        <v>44713</v>
      </c>
      <c r="H779" s="11">
        <v>42</v>
      </c>
      <c r="I779" s="19" t="s">
        <v>259</v>
      </c>
      <c r="J779" s="11" t="s">
        <v>261</v>
      </c>
      <c r="K779" s="11" t="s">
        <v>262</v>
      </c>
      <c r="L779" s="11" t="s">
        <v>2060</v>
      </c>
    </row>
    <row r="780" spans="1:12">
      <c r="A780" s="11" t="s">
        <v>1531</v>
      </c>
      <c r="D780" s="11" t="s">
        <v>260</v>
      </c>
      <c r="E780" s="18" t="s">
        <v>1781</v>
      </c>
      <c r="F780" s="10">
        <v>34486</v>
      </c>
      <c r="G780" s="10">
        <v>44713</v>
      </c>
      <c r="H780" s="11">
        <v>42</v>
      </c>
      <c r="I780" s="19" t="s">
        <v>259</v>
      </c>
      <c r="J780" s="11" t="s">
        <v>261</v>
      </c>
      <c r="K780" s="11" t="s">
        <v>262</v>
      </c>
      <c r="L780" s="11" t="s">
        <v>2060</v>
      </c>
    </row>
    <row r="781" spans="1:12">
      <c r="A781" s="11" t="s">
        <v>1532</v>
      </c>
      <c r="D781" s="11" t="s">
        <v>260</v>
      </c>
      <c r="E781" s="18" t="s">
        <v>1782</v>
      </c>
      <c r="F781" s="10">
        <v>34486</v>
      </c>
      <c r="G781" s="10">
        <v>44713</v>
      </c>
      <c r="H781" s="11">
        <v>42</v>
      </c>
      <c r="I781" s="19" t="s">
        <v>259</v>
      </c>
      <c r="J781" s="11" t="s">
        <v>261</v>
      </c>
      <c r="K781" s="11" t="s">
        <v>262</v>
      </c>
      <c r="L781" s="11" t="s">
        <v>2060</v>
      </c>
    </row>
    <row r="782" spans="1:12">
      <c r="A782" s="11" t="s">
        <v>1533</v>
      </c>
      <c r="D782" s="11" t="s">
        <v>260</v>
      </c>
      <c r="E782" s="18" t="s">
        <v>1783</v>
      </c>
      <c r="F782" s="10">
        <v>34486</v>
      </c>
      <c r="G782" s="10">
        <v>44713</v>
      </c>
      <c r="H782" s="11">
        <v>42</v>
      </c>
      <c r="I782" s="19" t="s">
        <v>259</v>
      </c>
      <c r="J782" s="11" t="s">
        <v>261</v>
      </c>
      <c r="K782" s="11" t="s">
        <v>262</v>
      </c>
      <c r="L782" s="11" t="s">
        <v>2060</v>
      </c>
    </row>
    <row r="783" spans="1:12">
      <c r="A783" s="11" t="s">
        <v>1534</v>
      </c>
      <c r="D783" s="11" t="s">
        <v>260</v>
      </c>
      <c r="E783" s="18" t="s">
        <v>1784</v>
      </c>
      <c r="F783" s="10">
        <v>34486</v>
      </c>
      <c r="G783" s="10">
        <v>44713</v>
      </c>
      <c r="H783" s="11">
        <v>42</v>
      </c>
      <c r="I783" s="19" t="s">
        <v>259</v>
      </c>
      <c r="J783" s="11" t="s">
        <v>261</v>
      </c>
      <c r="K783" s="11" t="s">
        <v>262</v>
      </c>
      <c r="L783" s="11" t="s">
        <v>2060</v>
      </c>
    </row>
    <row r="784" spans="1:12">
      <c r="A784" s="11" t="s">
        <v>1535</v>
      </c>
      <c r="D784" s="11" t="s">
        <v>260</v>
      </c>
      <c r="E784" s="18" t="s">
        <v>1785</v>
      </c>
      <c r="F784" s="10">
        <v>34486</v>
      </c>
      <c r="G784" s="10">
        <v>44713</v>
      </c>
      <c r="H784" s="11">
        <v>42</v>
      </c>
      <c r="I784" s="19" t="s">
        <v>259</v>
      </c>
      <c r="J784" s="11" t="s">
        <v>261</v>
      </c>
      <c r="K784" s="11" t="s">
        <v>262</v>
      </c>
      <c r="L784" s="11" t="s">
        <v>2060</v>
      </c>
    </row>
    <row r="785" spans="1:12">
      <c r="A785" s="11" t="s">
        <v>1536</v>
      </c>
      <c r="D785" s="11" t="s">
        <v>260</v>
      </c>
      <c r="E785" s="18" t="s">
        <v>1786</v>
      </c>
      <c r="F785" s="10">
        <v>34486</v>
      </c>
      <c r="G785" s="10">
        <v>44713</v>
      </c>
      <c r="H785" s="11">
        <v>42</v>
      </c>
      <c r="I785" s="19" t="s">
        <v>259</v>
      </c>
      <c r="J785" s="11" t="s">
        <v>261</v>
      </c>
      <c r="K785" s="11" t="s">
        <v>262</v>
      </c>
      <c r="L785" s="11" t="s">
        <v>2060</v>
      </c>
    </row>
    <row r="786" spans="1:12">
      <c r="A786" s="11" t="s">
        <v>1537</v>
      </c>
      <c r="D786" s="11" t="s">
        <v>260</v>
      </c>
      <c r="E786" s="18" t="s">
        <v>1787</v>
      </c>
      <c r="F786" s="10">
        <v>34486</v>
      </c>
      <c r="G786" s="10">
        <v>44713</v>
      </c>
      <c r="H786" s="11">
        <v>42</v>
      </c>
      <c r="I786" s="19" t="s">
        <v>259</v>
      </c>
      <c r="J786" s="11" t="s">
        <v>261</v>
      </c>
      <c r="K786" s="11" t="s">
        <v>262</v>
      </c>
      <c r="L786" s="11" t="s">
        <v>2060</v>
      </c>
    </row>
    <row r="787" spans="1:12">
      <c r="A787" s="11" t="s">
        <v>1538</v>
      </c>
      <c r="D787" s="11" t="s">
        <v>260</v>
      </c>
      <c r="E787" s="18" t="s">
        <v>1788</v>
      </c>
      <c r="F787" s="10">
        <v>34486</v>
      </c>
      <c r="G787" s="10">
        <v>44713</v>
      </c>
      <c r="H787" s="11">
        <v>42</v>
      </c>
      <c r="I787" s="19" t="s">
        <v>259</v>
      </c>
      <c r="J787" s="11" t="s">
        <v>261</v>
      </c>
      <c r="K787" s="11" t="s">
        <v>262</v>
      </c>
      <c r="L787" s="11" t="s">
        <v>2060</v>
      </c>
    </row>
    <row r="788" spans="1:12">
      <c r="A788" s="11" t="s">
        <v>1539</v>
      </c>
      <c r="D788" s="11" t="s">
        <v>260</v>
      </c>
      <c r="E788" s="18" t="s">
        <v>1789</v>
      </c>
      <c r="F788" s="10">
        <v>34486</v>
      </c>
      <c r="G788" s="10">
        <v>44713</v>
      </c>
      <c r="H788" s="11">
        <v>42</v>
      </c>
      <c r="I788" s="19" t="s">
        <v>259</v>
      </c>
      <c r="J788" s="11" t="s">
        <v>261</v>
      </c>
      <c r="K788" s="11" t="s">
        <v>262</v>
      </c>
      <c r="L788" s="11" t="s">
        <v>2060</v>
      </c>
    </row>
    <row r="789" spans="1:12">
      <c r="A789" s="11" t="s">
        <v>1540</v>
      </c>
      <c r="D789" s="11" t="s">
        <v>260</v>
      </c>
      <c r="E789" s="18" t="s">
        <v>1790</v>
      </c>
      <c r="F789" s="10">
        <v>34486</v>
      </c>
      <c r="G789" s="10">
        <v>44713</v>
      </c>
      <c r="H789" s="11">
        <v>42</v>
      </c>
      <c r="I789" s="19" t="s">
        <v>259</v>
      </c>
      <c r="J789" s="11" t="s">
        <v>261</v>
      </c>
      <c r="K789" s="11" t="s">
        <v>262</v>
      </c>
      <c r="L789" s="11" t="s">
        <v>2060</v>
      </c>
    </row>
    <row r="790" spans="1:12">
      <c r="A790" s="11" t="s">
        <v>1541</v>
      </c>
      <c r="D790" s="11" t="s">
        <v>260</v>
      </c>
      <c r="E790" s="18" t="s">
        <v>1791</v>
      </c>
      <c r="F790" s="10">
        <v>34486</v>
      </c>
      <c r="G790" s="10">
        <v>44713</v>
      </c>
      <c r="H790" s="11">
        <v>42</v>
      </c>
      <c r="I790" s="19" t="s">
        <v>259</v>
      </c>
      <c r="J790" s="11" t="s">
        <v>261</v>
      </c>
      <c r="K790" s="11" t="s">
        <v>262</v>
      </c>
      <c r="L790" s="11" t="s">
        <v>2060</v>
      </c>
    </row>
    <row r="791" spans="1:12">
      <c r="A791" s="11" t="s">
        <v>1542</v>
      </c>
      <c r="D791" s="11" t="s">
        <v>260</v>
      </c>
      <c r="E791" s="18" t="s">
        <v>1792</v>
      </c>
      <c r="F791" s="10">
        <v>34486</v>
      </c>
      <c r="G791" s="10">
        <v>44713</v>
      </c>
      <c r="H791" s="11">
        <v>42</v>
      </c>
      <c r="I791" s="19" t="s">
        <v>259</v>
      </c>
      <c r="J791" s="11" t="s">
        <v>261</v>
      </c>
      <c r="K791" s="11" t="s">
        <v>262</v>
      </c>
      <c r="L791" s="11" t="s">
        <v>2060</v>
      </c>
    </row>
    <row r="792" spans="1:12">
      <c r="A792" s="11" t="s">
        <v>1543</v>
      </c>
      <c r="D792" s="11" t="s">
        <v>260</v>
      </c>
      <c r="E792" s="18" t="s">
        <v>1793</v>
      </c>
      <c r="F792" s="10">
        <v>34486</v>
      </c>
      <c r="G792" s="10">
        <v>44713</v>
      </c>
      <c r="H792" s="11">
        <v>42</v>
      </c>
      <c r="I792" s="19" t="s">
        <v>259</v>
      </c>
      <c r="J792" s="11" t="s">
        <v>261</v>
      </c>
      <c r="K792" s="11" t="s">
        <v>262</v>
      </c>
      <c r="L792" s="11" t="s">
        <v>2060</v>
      </c>
    </row>
    <row r="793" spans="1:12">
      <c r="A793" s="11" t="s">
        <v>1544</v>
      </c>
      <c r="D793" s="11" t="s">
        <v>260</v>
      </c>
      <c r="E793" s="18" t="s">
        <v>1794</v>
      </c>
      <c r="F793" s="10">
        <v>34486</v>
      </c>
      <c r="G793" s="10">
        <v>44713</v>
      </c>
      <c r="H793" s="11">
        <v>42</v>
      </c>
      <c r="I793" s="19" t="s">
        <v>259</v>
      </c>
      <c r="J793" s="11" t="s">
        <v>261</v>
      </c>
      <c r="K793" s="11" t="s">
        <v>262</v>
      </c>
      <c r="L793" s="11" t="s">
        <v>2060</v>
      </c>
    </row>
    <row r="794" spans="1:12">
      <c r="A794" s="11" t="s">
        <v>1545</v>
      </c>
      <c r="D794" s="11" t="s">
        <v>260</v>
      </c>
      <c r="E794" s="18" t="s">
        <v>1795</v>
      </c>
      <c r="F794" s="10">
        <v>34486</v>
      </c>
      <c r="G794" s="10">
        <v>44713</v>
      </c>
      <c r="H794" s="11">
        <v>42</v>
      </c>
      <c r="I794" s="19" t="s">
        <v>259</v>
      </c>
      <c r="J794" s="11" t="s">
        <v>261</v>
      </c>
      <c r="K794" s="11" t="s">
        <v>262</v>
      </c>
      <c r="L794" s="11" t="s">
        <v>2060</v>
      </c>
    </row>
    <row r="795" spans="1:12">
      <c r="A795" s="11" t="s">
        <v>1546</v>
      </c>
      <c r="D795" s="11" t="s">
        <v>260</v>
      </c>
      <c r="E795" s="18" t="s">
        <v>1796</v>
      </c>
      <c r="F795" s="10">
        <v>34486</v>
      </c>
      <c r="G795" s="10">
        <v>44713</v>
      </c>
      <c r="H795" s="11">
        <v>42</v>
      </c>
      <c r="I795" s="19" t="s">
        <v>259</v>
      </c>
      <c r="J795" s="11" t="s">
        <v>261</v>
      </c>
      <c r="K795" s="11" t="s">
        <v>262</v>
      </c>
      <c r="L795" s="11" t="s">
        <v>2060</v>
      </c>
    </row>
    <row r="796" spans="1:12">
      <c r="A796" s="11" t="s">
        <v>1547</v>
      </c>
      <c r="D796" s="11" t="s">
        <v>260</v>
      </c>
      <c r="E796" s="18" t="s">
        <v>1797</v>
      </c>
      <c r="F796" s="10">
        <v>34486</v>
      </c>
      <c r="G796" s="10">
        <v>44713</v>
      </c>
      <c r="H796" s="11">
        <v>42</v>
      </c>
      <c r="I796" s="19" t="s">
        <v>259</v>
      </c>
      <c r="J796" s="11" t="s">
        <v>261</v>
      </c>
      <c r="K796" s="11" t="s">
        <v>262</v>
      </c>
      <c r="L796" s="11" t="s">
        <v>2060</v>
      </c>
    </row>
    <row r="797" spans="1:12">
      <c r="A797" s="11" t="s">
        <v>1548</v>
      </c>
      <c r="D797" s="11" t="s">
        <v>260</v>
      </c>
      <c r="E797" s="18" t="s">
        <v>1798</v>
      </c>
      <c r="F797" s="10">
        <v>34486</v>
      </c>
      <c r="G797" s="10">
        <v>44713</v>
      </c>
      <c r="H797" s="11">
        <v>42</v>
      </c>
      <c r="I797" s="19" t="s">
        <v>259</v>
      </c>
      <c r="J797" s="11" t="s">
        <v>261</v>
      </c>
      <c r="K797" s="11" t="s">
        <v>262</v>
      </c>
      <c r="L797" s="11" t="s">
        <v>2060</v>
      </c>
    </row>
    <row r="798" spans="1:12">
      <c r="A798" s="11" t="s">
        <v>1549</v>
      </c>
      <c r="D798" s="11" t="s">
        <v>260</v>
      </c>
      <c r="E798" s="18" t="s">
        <v>1799</v>
      </c>
      <c r="F798" s="10">
        <v>38504</v>
      </c>
      <c r="G798" s="10">
        <v>44713</v>
      </c>
      <c r="H798" s="11">
        <v>28</v>
      </c>
      <c r="I798" s="19" t="s">
        <v>259</v>
      </c>
      <c r="J798" s="11" t="s">
        <v>261</v>
      </c>
      <c r="K798" s="11" t="s">
        <v>262</v>
      </c>
      <c r="L798" s="11" t="s">
        <v>2060</v>
      </c>
    </row>
    <row r="799" spans="1:12">
      <c r="A799" s="11" t="s">
        <v>1550</v>
      </c>
      <c r="D799" s="11" t="s">
        <v>260</v>
      </c>
      <c r="E799" s="18" t="s">
        <v>1800</v>
      </c>
      <c r="F799" s="10">
        <v>38504</v>
      </c>
      <c r="G799" s="10">
        <v>44713</v>
      </c>
      <c r="H799" s="11">
        <v>28</v>
      </c>
      <c r="I799" s="19" t="s">
        <v>259</v>
      </c>
      <c r="J799" s="11" t="s">
        <v>261</v>
      </c>
      <c r="K799" s="11" t="s">
        <v>262</v>
      </c>
      <c r="L799" s="11" t="s">
        <v>2060</v>
      </c>
    </row>
    <row r="800" spans="1:12">
      <c r="A800" s="11" t="s">
        <v>1551</v>
      </c>
      <c r="D800" s="11" t="s">
        <v>260</v>
      </c>
      <c r="E800" s="18" t="s">
        <v>1801</v>
      </c>
      <c r="F800" s="10">
        <v>38504</v>
      </c>
      <c r="G800" s="10">
        <v>44713</v>
      </c>
      <c r="H800" s="11">
        <v>28</v>
      </c>
      <c r="I800" s="19" t="s">
        <v>259</v>
      </c>
      <c r="J800" s="11" t="s">
        <v>261</v>
      </c>
      <c r="K800" s="11" t="s">
        <v>262</v>
      </c>
      <c r="L800" s="11" t="s">
        <v>2060</v>
      </c>
    </row>
    <row r="801" spans="1:12">
      <c r="A801" s="11" t="s">
        <v>1552</v>
      </c>
      <c r="D801" s="11" t="s">
        <v>260</v>
      </c>
      <c r="E801" s="18" t="s">
        <v>1802</v>
      </c>
      <c r="F801" s="10">
        <v>38504</v>
      </c>
      <c r="G801" s="10">
        <v>44713</v>
      </c>
      <c r="H801" s="11">
        <v>28</v>
      </c>
      <c r="I801" s="19" t="s">
        <v>259</v>
      </c>
      <c r="J801" s="11" t="s">
        <v>261</v>
      </c>
      <c r="K801" s="11" t="s">
        <v>262</v>
      </c>
      <c r="L801" s="11" t="s">
        <v>2060</v>
      </c>
    </row>
    <row r="802" spans="1:12">
      <c r="A802" s="11" t="s">
        <v>1553</v>
      </c>
      <c r="D802" s="11" t="s">
        <v>260</v>
      </c>
      <c r="E802" s="18" t="s">
        <v>1803</v>
      </c>
      <c r="F802" s="10">
        <v>38504</v>
      </c>
      <c r="G802" s="10">
        <v>44713</v>
      </c>
      <c r="H802" s="11">
        <v>28</v>
      </c>
      <c r="I802" s="19" t="s">
        <v>259</v>
      </c>
      <c r="J802" s="11" t="s">
        <v>261</v>
      </c>
      <c r="K802" s="11" t="s">
        <v>262</v>
      </c>
      <c r="L802" s="11" t="s">
        <v>2060</v>
      </c>
    </row>
    <row r="803" spans="1:12">
      <c r="A803" s="11" t="s">
        <v>1554</v>
      </c>
      <c r="D803" s="11" t="s">
        <v>260</v>
      </c>
      <c r="E803" s="18" t="s">
        <v>1804</v>
      </c>
      <c r="F803" s="10">
        <v>30133</v>
      </c>
      <c r="G803" s="10">
        <v>44713</v>
      </c>
      <c r="H803" s="11">
        <v>54</v>
      </c>
      <c r="I803" s="19" t="s">
        <v>259</v>
      </c>
      <c r="J803" s="11" t="s">
        <v>261</v>
      </c>
      <c r="K803" s="11" t="s">
        <v>262</v>
      </c>
      <c r="L803" s="11" t="s">
        <v>2061</v>
      </c>
    </row>
    <row r="804" spans="1:12">
      <c r="A804" s="11" t="s">
        <v>1555</v>
      </c>
      <c r="D804" s="11" t="s">
        <v>260</v>
      </c>
      <c r="E804" s="18" t="s">
        <v>1805</v>
      </c>
      <c r="F804" s="10">
        <v>30864</v>
      </c>
      <c r="G804" s="10">
        <v>44713</v>
      </c>
      <c r="H804" s="11">
        <v>52</v>
      </c>
      <c r="I804" s="19" t="s">
        <v>259</v>
      </c>
      <c r="J804" s="11" t="s">
        <v>261</v>
      </c>
      <c r="K804" s="11" t="s">
        <v>262</v>
      </c>
      <c r="L804" s="11" t="s">
        <v>2061</v>
      </c>
    </row>
    <row r="805" spans="1:12">
      <c r="A805" s="11" t="s">
        <v>1556</v>
      </c>
      <c r="D805" s="11" t="s">
        <v>260</v>
      </c>
      <c r="E805" s="18" t="s">
        <v>1806</v>
      </c>
      <c r="F805" s="10">
        <v>30864</v>
      </c>
      <c r="G805" s="10">
        <v>44713</v>
      </c>
      <c r="H805" s="11">
        <v>52</v>
      </c>
      <c r="I805" s="19" t="s">
        <v>259</v>
      </c>
      <c r="J805" s="11" t="s">
        <v>261</v>
      </c>
      <c r="K805" s="11" t="s">
        <v>262</v>
      </c>
      <c r="L805" s="11" t="s">
        <v>2061</v>
      </c>
    </row>
    <row r="806" spans="1:12">
      <c r="A806" s="11" t="s">
        <v>1557</v>
      </c>
      <c r="D806" s="11" t="s">
        <v>260</v>
      </c>
      <c r="E806" s="18" t="s">
        <v>1807</v>
      </c>
      <c r="F806" s="10">
        <v>30864</v>
      </c>
      <c r="G806" s="10">
        <v>44713</v>
      </c>
      <c r="H806" s="11">
        <v>52</v>
      </c>
      <c r="I806" s="19" t="s">
        <v>259</v>
      </c>
      <c r="J806" s="11" t="s">
        <v>261</v>
      </c>
      <c r="K806" s="11" t="s">
        <v>262</v>
      </c>
      <c r="L806" s="11" t="s">
        <v>2061</v>
      </c>
    </row>
    <row r="807" spans="1:12">
      <c r="A807" s="11" t="s">
        <v>1558</v>
      </c>
      <c r="D807" s="11" t="s">
        <v>260</v>
      </c>
      <c r="E807" s="18" t="s">
        <v>1808</v>
      </c>
      <c r="F807" s="10">
        <v>30133</v>
      </c>
      <c r="G807" s="10">
        <v>44713</v>
      </c>
      <c r="H807" s="11">
        <v>54</v>
      </c>
      <c r="I807" s="19" t="s">
        <v>259</v>
      </c>
      <c r="J807" s="11" t="s">
        <v>261</v>
      </c>
      <c r="K807" s="11" t="s">
        <v>262</v>
      </c>
      <c r="L807" s="11" t="s">
        <v>2061</v>
      </c>
    </row>
    <row r="808" spans="1:12">
      <c r="A808" s="11" t="s">
        <v>1559</v>
      </c>
      <c r="D808" s="11" t="s">
        <v>260</v>
      </c>
      <c r="E808" s="18" t="s">
        <v>1809</v>
      </c>
      <c r="F808" s="10">
        <v>30864</v>
      </c>
      <c r="G808" s="10">
        <v>44713</v>
      </c>
      <c r="H808" s="11">
        <v>52</v>
      </c>
      <c r="I808" s="19" t="s">
        <v>259</v>
      </c>
      <c r="J808" s="11" t="s">
        <v>261</v>
      </c>
      <c r="K808" s="11" t="s">
        <v>262</v>
      </c>
      <c r="L808" s="11" t="s">
        <v>2061</v>
      </c>
    </row>
    <row r="809" spans="1:12">
      <c r="A809" s="11" t="s">
        <v>1560</v>
      </c>
      <c r="D809" s="11" t="s">
        <v>260</v>
      </c>
      <c r="E809" s="18" t="s">
        <v>1810</v>
      </c>
      <c r="F809" s="10">
        <v>30864</v>
      </c>
      <c r="G809" s="10">
        <v>44713</v>
      </c>
      <c r="H809" s="11">
        <v>52</v>
      </c>
      <c r="I809" s="19" t="s">
        <v>259</v>
      </c>
      <c r="J809" s="11" t="s">
        <v>261</v>
      </c>
      <c r="K809" s="11" t="s">
        <v>262</v>
      </c>
      <c r="L809" s="11" t="s">
        <v>2061</v>
      </c>
    </row>
    <row r="810" spans="1:12">
      <c r="A810" s="11" t="s">
        <v>1561</v>
      </c>
      <c r="D810" s="11" t="s">
        <v>260</v>
      </c>
      <c r="E810" s="18" t="s">
        <v>1811</v>
      </c>
      <c r="F810" s="10">
        <v>30864</v>
      </c>
      <c r="G810" s="10">
        <v>44713</v>
      </c>
      <c r="H810" s="11">
        <v>52</v>
      </c>
      <c r="I810" s="19" t="s">
        <v>259</v>
      </c>
      <c r="J810" s="11" t="s">
        <v>261</v>
      </c>
      <c r="K810" s="11" t="s">
        <v>262</v>
      </c>
      <c r="L810" s="11" t="s">
        <v>2061</v>
      </c>
    </row>
    <row r="811" spans="1:12">
      <c r="A811" s="11" t="s">
        <v>1562</v>
      </c>
      <c r="D811" s="11" t="s">
        <v>260</v>
      </c>
      <c r="E811" s="18" t="s">
        <v>1812</v>
      </c>
      <c r="F811" s="10">
        <v>30133</v>
      </c>
      <c r="G811" s="10">
        <v>44713</v>
      </c>
      <c r="H811" s="11">
        <v>54</v>
      </c>
      <c r="I811" s="19" t="s">
        <v>259</v>
      </c>
      <c r="J811" s="11" t="s">
        <v>261</v>
      </c>
      <c r="K811" s="11" t="s">
        <v>262</v>
      </c>
      <c r="L811" s="11" t="s">
        <v>2061</v>
      </c>
    </row>
    <row r="812" spans="1:12">
      <c r="A812" s="11" t="s">
        <v>1563</v>
      </c>
      <c r="D812" s="11" t="s">
        <v>260</v>
      </c>
      <c r="E812" s="18" t="s">
        <v>1813</v>
      </c>
      <c r="F812" s="10">
        <v>30864</v>
      </c>
      <c r="G812" s="10">
        <v>44713</v>
      </c>
      <c r="H812" s="11">
        <v>52</v>
      </c>
      <c r="I812" s="19" t="s">
        <v>259</v>
      </c>
      <c r="J812" s="11" t="s">
        <v>261</v>
      </c>
      <c r="K812" s="11" t="s">
        <v>262</v>
      </c>
      <c r="L812" s="11" t="s">
        <v>2061</v>
      </c>
    </row>
    <row r="813" spans="1:12">
      <c r="A813" s="11" t="s">
        <v>1564</v>
      </c>
      <c r="D813" s="11" t="s">
        <v>260</v>
      </c>
      <c r="E813" s="18" t="s">
        <v>1814</v>
      </c>
      <c r="F813" s="10">
        <v>30864</v>
      </c>
      <c r="G813" s="10">
        <v>44713</v>
      </c>
      <c r="H813" s="11">
        <v>52</v>
      </c>
      <c r="I813" s="19" t="s">
        <v>259</v>
      </c>
      <c r="J813" s="11" t="s">
        <v>261</v>
      </c>
      <c r="K813" s="11" t="s">
        <v>262</v>
      </c>
      <c r="L813" s="11" t="s">
        <v>2061</v>
      </c>
    </row>
    <row r="814" spans="1:12">
      <c r="A814" s="11" t="s">
        <v>1565</v>
      </c>
      <c r="D814" s="11" t="s">
        <v>260</v>
      </c>
      <c r="E814" s="18" t="s">
        <v>1815</v>
      </c>
      <c r="F814" s="10">
        <v>30864</v>
      </c>
      <c r="G814" s="10">
        <v>44713</v>
      </c>
      <c r="H814" s="11">
        <v>52</v>
      </c>
      <c r="I814" s="19" t="s">
        <v>259</v>
      </c>
      <c r="J814" s="11" t="s">
        <v>261</v>
      </c>
      <c r="K814" s="11" t="s">
        <v>262</v>
      </c>
      <c r="L814" s="11" t="s">
        <v>2061</v>
      </c>
    </row>
    <row r="815" spans="1:12">
      <c r="A815" s="11" t="s">
        <v>1566</v>
      </c>
      <c r="D815" s="11" t="s">
        <v>260</v>
      </c>
      <c r="E815" s="18" t="s">
        <v>1816</v>
      </c>
      <c r="F815" s="10">
        <v>30133</v>
      </c>
      <c r="G815" s="10">
        <v>44713</v>
      </c>
      <c r="H815" s="11">
        <v>54</v>
      </c>
      <c r="I815" s="19" t="s">
        <v>259</v>
      </c>
      <c r="J815" s="11" t="s">
        <v>261</v>
      </c>
      <c r="K815" s="11" t="s">
        <v>262</v>
      </c>
      <c r="L815" s="11" t="s">
        <v>2061</v>
      </c>
    </row>
    <row r="816" spans="1:12">
      <c r="A816" s="11" t="s">
        <v>1567</v>
      </c>
      <c r="D816" s="11" t="s">
        <v>260</v>
      </c>
      <c r="E816" s="18" t="s">
        <v>1817</v>
      </c>
      <c r="F816" s="10">
        <v>30864</v>
      </c>
      <c r="G816" s="10">
        <v>44713</v>
      </c>
      <c r="H816" s="11">
        <v>52</v>
      </c>
      <c r="I816" s="19" t="s">
        <v>259</v>
      </c>
      <c r="J816" s="11" t="s">
        <v>261</v>
      </c>
      <c r="K816" s="11" t="s">
        <v>262</v>
      </c>
      <c r="L816" s="11" t="s">
        <v>2061</v>
      </c>
    </row>
    <row r="817" spans="1:12">
      <c r="A817" s="11" t="s">
        <v>1568</v>
      </c>
      <c r="D817" s="11" t="s">
        <v>260</v>
      </c>
      <c r="E817" s="18" t="s">
        <v>1818</v>
      </c>
      <c r="F817" s="10">
        <v>30864</v>
      </c>
      <c r="G817" s="10">
        <v>44713</v>
      </c>
      <c r="H817" s="11">
        <v>52</v>
      </c>
      <c r="I817" s="19" t="s">
        <v>259</v>
      </c>
      <c r="J817" s="11" t="s">
        <v>261</v>
      </c>
      <c r="K817" s="11" t="s">
        <v>262</v>
      </c>
      <c r="L817" s="11" t="s">
        <v>2061</v>
      </c>
    </row>
    <row r="818" spans="1:12">
      <c r="A818" s="11" t="s">
        <v>1569</v>
      </c>
      <c r="D818" s="11" t="s">
        <v>260</v>
      </c>
      <c r="E818" s="18" t="s">
        <v>1819</v>
      </c>
      <c r="F818" s="10">
        <v>30864</v>
      </c>
      <c r="G818" s="10">
        <v>44713</v>
      </c>
      <c r="H818" s="11">
        <v>52</v>
      </c>
      <c r="I818" s="19" t="s">
        <v>259</v>
      </c>
      <c r="J818" s="11" t="s">
        <v>261</v>
      </c>
      <c r="K818" s="11" t="s">
        <v>262</v>
      </c>
      <c r="L818" s="11" t="s">
        <v>2061</v>
      </c>
    </row>
    <row r="819" spans="1:12">
      <c r="A819" s="11" t="s">
        <v>1570</v>
      </c>
      <c r="D819" s="11" t="s">
        <v>260</v>
      </c>
      <c r="E819" s="18" t="s">
        <v>1820</v>
      </c>
      <c r="F819" s="10">
        <v>30864</v>
      </c>
      <c r="G819" s="10">
        <v>44713</v>
      </c>
      <c r="H819" s="11">
        <v>52</v>
      </c>
      <c r="I819" s="19" t="s">
        <v>259</v>
      </c>
      <c r="J819" s="11" t="s">
        <v>261</v>
      </c>
      <c r="K819" s="11" t="s">
        <v>262</v>
      </c>
      <c r="L819" s="11" t="s">
        <v>2061</v>
      </c>
    </row>
    <row r="820" spans="1:12">
      <c r="A820" s="11" t="s">
        <v>1571</v>
      </c>
      <c r="D820" s="11" t="s">
        <v>260</v>
      </c>
      <c r="E820" s="18" t="s">
        <v>1821</v>
      </c>
      <c r="F820" s="10">
        <v>30864</v>
      </c>
      <c r="G820" s="10">
        <v>44713</v>
      </c>
      <c r="H820" s="11">
        <v>52</v>
      </c>
      <c r="I820" s="19" t="s">
        <v>259</v>
      </c>
      <c r="J820" s="11" t="s">
        <v>261</v>
      </c>
      <c r="K820" s="11" t="s">
        <v>262</v>
      </c>
      <c r="L820" s="11" t="s">
        <v>2061</v>
      </c>
    </row>
    <row r="821" spans="1:12">
      <c r="A821" s="11" t="s">
        <v>1572</v>
      </c>
      <c r="D821" s="11" t="s">
        <v>260</v>
      </c>
      <c r="E821" s="18" t="s">
        <v>1822</v>
      </c>
      <c r="F821" s="10">
        <v>30864</v>
      </c>
      <c r="G821" s="10">
        <v>44713</v>
      </c>
      <c r="H821" s="11">
        <v>52</v>
      </c>
      <c r="I821" s="19" t="s">
        <v>259</v>
      </c>
      <c r="J821" s="11" t="s">
        <v>261</v>
      </c>
      <c r="K821" s="11" t="s">
        <v>262</v>
      </c>
      <c r="L821" s="11" t="s">
        <v>2061</v>
      </c>
    </row>
    <row r="822" spans="1:12">
      <c r="A822" s="11" t="s">
        <v>1573</v>
      </c>
      <c r="D822" s="11" t="s">
        <v>260</v>
      </c>
      <c r="E822" s="18" t="s">
        <v>1823</v>
      </c>
      <c r="F822" s="10">
        <v>34486</v>
      </c>
      <c r="G822" s="10">
        <v>44713</v>
      </c>
      <c r="H822" s="11">
        <v>42</v>
      </c>
      <c r="I822" s="19" t="s">
        <v>259</v>
      </c>
      <c r="J822" s="11" t="s">
        <v>261</v>
      </c>
      <c r="K822" s="11" t="s">
        <v>262</v>
      </c>
      <c r="L822" s="11" t="s">
        <v>2060</v>
      </c>
    </row>
    <row r="823" spans="1:12">
      <c r="A823" s="11" t="s">
        <v>1574</v>
      </c>
      <c r="D823" s="11" t="s">
        <v>260</v>
      </c>
      <c r="E823" s="18" t="s">
        <v>1824</v>
      </c>
      <c r="F823" s="10">
        <v>34486</v>
      </c>
      <c r="G823" s="10">
        <v>44713</v>
      </c>
      <c r="H823" s="11">
        <v>42</v>
      </c>
      <c r="I823" s="19" t="s">
        <v>259</v>
      </c>
      <c r="J823" s="11" t="s">
        <v>261</v>
      </c>
      <c r="K823" s="11" t="s">
        <v>262</v>
      </c>
      <c r="L823" s="11" t="s">
        <v>2060</v>
      </c>
    </row>
    <row r="824" spans="1:12">
      <c r="A824" s="11" t="s">
        <v>1575</v>
      </c>
      <c r="D824" s="11" t="s">
        <v>260</v>
      </c>
      <c r="E824" s="18" t="s">
        <v>1825</v>
      </c>
      <c r="F824" s="10">
        <v>34486</v>
      </c>
      <c r="G824" s="10">
        <v>44713</v>
      </c>
      <c r="H824" s="11">
        <v>42</v>
      </c>
      <c r="I824" s="19" t="s">
        <v>259</v>
      </c>
      <c r="J824" s="11" t="s">
        <v>261</v>
      </c>
      <c r="K824" s="11" t="s">
        <v>262</v>
      </c>
      <c r="L824" s="11" t="s">
        <v>2060</v>
      </c>
    </row>
    <row r="825" spans="1:12">
      <c r="A825" s="11" t="s">
        <v>1576</v>
      </c>
      <c r="D825" s="11" t="s">
        <v>260</v>
      </c>
      <c r="E825" s="18" t="s">
        <v>1826</v>
      </c>
      <c r="F825" s="10">
        <v>34486</v>
      </c>
      <c r="G825" s="10">
        <v>44713</v>
      </c>
      <c r="H825" s="11">
        <v>42</v>
      </c>
      <c r="I825" s="19" t="s">
        <v>259</v>
      </c>
      <c r="J825" s="11" t="s">
        <v>261</v>
      </c>
      <c r="K825" s="11" t="s">
        <v>262</v>
      </c>
      <c r="L825" s="11" t="s">
        <v>2060</v>
      </c>
    </row>
    <row r="826" spans="1:12">
      <c r="A826" s="11" t="s">
        <v>1577</v>
      </c>
      <c r="D826" s="11" t="s">
        <v>260</v>
      </c>
      <c r="E826" s="18" t="s">
        <v>1827</v>
      </c>
      <c r="F826" s="10">
        <v>34486</v>
      </c>
      <c r="G826" s="10">
        <v>44713</v>
      </c>
      <c r="H826" s="11">
        <v>42</v>
      </c>
      <c r="I826" s="19" t="s">
        <v>259</v>
      </c>
      <c r="J826" s="11" t="s">
        <v>261</v>
      </c>
      <c r="K826" s="11" t="s">
        <v>262</v>
      </c>
      <c r="L826" s="11" t="s">
        <v>2060</v>
      </c>
    </row>
    <row r="827" spans="1:12">
      <c r="A827" s="11" t="s">
        <v>1578</v>
      </c>
      <c r="D827" s="11" t="s">
        <v>260</v>
      </c>
      <c r="E827" s="18" t="s">
        <v>1828</v>
      </c>
      <c r="F827" s="10">
        <v>34486</v>
      </c>
      <c r="G827" s="10">
        <v>44713</v>
      </c>
      <c r="H827" s="11">
        <v>42</v>
      </c>
      <c r="I827" s="19" t="s">
        <v>259</v>
      </c>
      <c r="J827" s="11" t="s">
        <v>261</v>
      </c>
      <c r="K827" s="11" t="s">
        <v>262</v>
      </c>
      <c r="L827" s="11" t="s">
        <v>2060</v>
      </c>
    </row>
    <row r="828" spans="1:12">
      <c r="A828" s="11" t="s">
        <v>1579</v>
      </c>
      <c r="D828" s="11" t="s">
        <v>260</v>
      </c>
      <c r="E828" s="18" t="s">
        <v>1829</v>
      </c>
      <c r="F828" s="10">
        <v>34486</v>
      </c>
      <c r="G828" s="10">
        <v>44713</v>
      </c>
      <c r="H828" s="11">
        <v>42</v>
      </c>
      <c r="I828" s="19" t="s">
        <v>259</v>
      </c>
      <c r="J828" s="11" t="s">
        <v>261</v>
      </c>
      <c r="K828" s="11" t="s">
        <v>262</v>
      </c>
      <c r="L828" s="11" t="s">
        <v>2060</v>
      </c>
    </row>
    <row r="829" spans="1:12">
      <c r="A829" s="11" t="s">
        <v>1580</v>
      </c>
      <c r="D829" s="11" t="s">
        <v>260</v>
      </c>
      <c r="E829" s="18" t="s">
        <v>1830</v>
      </c>
      <c r="F829" s="10">
        <v>34486</v>
      </c>
      <c r="G829" s="10">
        <v>44713</v>
      </c>
      <c r="H829" s="11">
        <v>42</v>
      </c>
      <c r="I829" s="19" t="s">
        <v>259</v>
      </c>
      <c r="J829" s="11" t="s">
        <v>261</v>
      </c>
      <c r="K829" s="11" t="s">
        <v>262</v>
      </c>
      <c r="L829" s="11" t="s">
        <v>2060</v>
      </c>
    </row>
    <row r="830" spans="1:12">
      <c r="A830" s="11" t="s">
        <v>1581</v>
      </c>
      <c r="D830" s="11" t="s">
        <v>260</v>
      </c>
      <c r="E830" s="18" t="s">
        <v>1831</v>
      </c>
      <c r="F830" s="10">
        <v>34486</v>
      </c>
      <c r="G830" s="10">
        <v>44713</v>
      </c>
      <c r="H830" s="11">
        <v>42</v>
      </c>
      <c r="I830" s="19" t="s">
        <v>259</v>
      </c>
      <c r="J830" s="11" t="s">
        <v>261</v>
      </c>
      <c r="K830" s="11" t="s">
        <v>262</v>
      </c>
      <c r="L830" s="11" t="s">
        <v>2060</v>
      </c>
    </row>
    <row r="831" spans="1:12">
      <c r="A831" s="11" t="s">
        <v>1582</v>
      </c>
      <c r="D831" s="11" t="s">
        <v>260</v>
      </c>
      <c r="E831" s="18" t="s">
        <v>1832</v>
      </c>
      <c r="F831" s="10">
        <v>34486</v>
      </c>
      <c r="G831" s="10">
        <v>44713</v>
      </c>
      <c r="H831" s="11">
        <v>42</v>
      </c>
      <c r="I831" s="19" t="s">
        <v>259</v>
      </c>
      <c r="J831" s="11" t="s">
        <v>261</v>
      </c>
      <c r="K831" s="11" t="s">
        <v>262</v>
      </c>
      <c r="L831" s="11" t="s">
        <v>2060</v>
      </c>
    </row>
    <row r="832" spans="1:12">
      <c r="A832" s="11" t="s">
        <v>1583</v>
      </c>
      <c r="D832" s="11" t="s">
        <v>260</v>
      </c>
      <c r="E832" s="18" t="s">
        <v>1833</v>
      </c>
      <c r="F832" s="10">
        <v>34486</v>
      </c>
      <c r="G832" s="10">
        <v>44713</v>
      </c>
      <c r="H832" s="11">
        <v>42</v>
      </c>
      <c r="I832" s="19" t="s">
        <v>259</v>
      </c>
      <c r="J832" s="11" t="s">
        <v>261</v>
      </c>
      <c r="K832" s="11" t="s">
        <v>262</v>
      </c>
      <c r="L832" s="11" t="s">
        <v>2060</v>
      </c>
    </row>
    <row r="833" spans="1:12">
      <c r="A833" s="11" t="s">
        <v>1584</v>
      </c>
      <c r="D833" s="11" t="s">
        <v>260</v>
      </c>
      <c r="E833" s="18" t="s">
        <v>1834</v>
      </c>
      <c r="F833" s="10">
        <v>34486</v>
      </c>
      <c r="G833" s="10">
        <v>44713</v>
      </c>
      <c r="H833" s="11">
        <v>42</v>
      </c>
      <c r="I833" s="19" t="s">
        <v>259</v>
      </c>
      <c r="J833" s="11" t="s">
        <v>261</v>
      </c>
      <c r="K833" s="11" t="s">
        <v>262</v>
      </c>
      <c r="L833" s="11" t="s">
        <v>2060</v>
      </c>
    </row>
    <row r="834" spans="1:12">
      <c r="A834" s="11" t="s">
        <v>1585</v>
      </c>
      <c r="D834" s="11" t="s">
        <v>260</v>
      </c>
      <c r="E834" s="18" t="s">
        <v>1835</v>
      </c>
      <c r="F834" s="10">
        <v>34486</v>
      </c>
      <c r="G834" s="10">
        <v>44713</v>
      </c>
      <c r="H834" s="11">
        <v>42</v>
      </c>
      <c r="I834" s="19" t="s">
        <v>259</v>
      </c>
      <c r="J834" s="11" t="s">
        <v>261</v>
      </c>
      <c r="K834" s="11" t="s">
        <v>262</v>
      </c>
      <c r="L834" s="11" t="s">
        <v>2060</v>
      </c>
    </row>
    <row r="835" spans="1:12">
      <c r="A835" s="11" t="s">
        <v>1586</v>
      </c>
      <c r="D835" s="11" t="s">
        <v>260</v>
      </c>
      <c r="E835" s="18" t="s">
        <v>1836</v>
      </c>
      <c r="F835" s="10">
        <v>34486</v>
      </c>
      <c r="G835" s="10">
        <v>44713</v>
      </c>
      <c r="H835" s="11">
        <v>42</v>
      </c>
      <c r="I835" s="19" t="s">
        <v>259</v>
      </c>
      <c r="J835" s="11" t="s">
        <v>261</v>
      </c>
      <c r="K835" s="11" t="s">
        <v>262</v>
      </c>
      <c r="L835" s="11" t="s">
        <v>2060</v>
      </c>
    </row>
    <row r="836" spans="1:12">
      <c r="A836" s="11" t="s">
        <v>1587</v>
      </c>
      <c r="D836" s="11" t="s">
        <v>260</v>
      </c>
      <c r="E836" s="18" t="s">
        <v>1837</v>
      </c>
      <c r="F836" s="10">
        <v>34486</v>
      </c>
      <c r="G836" s="10">
        <v>44713</v>
      </c>
      <c r="H836" s="11">
        <v>42</v>
      </c>
      <c r="I836" s="19" t="s">
        <v>259</v>
      </c>
      <c r="J836" s="11" t="s">
        <v>261</v>
      </c>
      <c r="K836" s="11" t="s">
        <v>262</v>
      </c>
      <c r="L836" s="11" t="s">
        <v>2060</v>
      </c>
    </row>
    <row r="837" spans="1:12">
      <c r="A837" s="11" t="s">
        <v>1588</v>
      </c>
      <c r="D837" s="11" t="s">
        <v>260</v>
      </c>
      <c r="E837" s="18" t="s">
        <v>1838</v>
      </c>
      <c r="F837" s="10">
        <v>34486</v>
      </c>
      <c r="G837" s="10">
        <v>44713</v>
      </c>
      <c r="H837" s="11">
        <v>42</v>
      </c>
      <c r="I837" s="19" t="s">
        <v>259</v>
      </c>
      <c r="J837" s="11" t="s">
        <v>261</v>
      </c>
      <c r="K837" s="11" t="s">
        <v>262</v>
      </c>
      <c r="L837" s="11" t="s">
        <v>2060</v>
      </c>
    </row>
    <row r="838" spans="1:12">
      <c r="A838" s="11" t="s">
        <v>1589</v>
      </c>
      <c r="D838" s="11" t="s">
        <v>260</v>
      </c>
      <c r="E838" s="18" t="s">
        <v>1839</v>
      </c>
      <c r="F838" s="10">
        <v>38504</v>
      </c>
      <c r="G838" s="10">
        <v>44713</v>
      </c>
      <c r="H838" s="11">
        <v>28</v>
      </c>
      <c r="I838" s="19" t="s">
        <v>259</v>
      </c>
      <c r="J838" s="11" t="s">
        <v>261</v>
      </c>
      <c r="K838" s="11" t="s">
        <v>262</v>
      </c>
      <c r="L838" s="11" t="s">
        <v>2060</v>
      </c>
    </row>
    <row r="839" spans="1:12">
      <c r="A839" s="11" t="s">
        <v>1590</v>
      </c>
      <c r="D839" s="11" t="s">
        <v>260</v>
      </c>
      <c r="E839" s="18" t="s">
        <v>1840</v>
      </c>
      <c r="F839" s="10">
        <v>38504</v>
      </c>
      <c r="G839" s="10">
        <v>44713</v>
      </c>
      <c r="H839" s="11">
        <v>28</v>
      </c>
      <c r="I839" s="19" t="s">
        <v>259</v>
      </c>
      <c r="J839" s="11" t="s">
        <v>261</v>
      </c>
      <c r="K839" s="11" t="s">
        <v>262</v>
      </c>
      <c r="L839" s="11" t="s">
        <v>2060</v>
      </c>
    </row>
    <row r="840" spans="1:12">
      <c r="A840" s="11" t="s">
        <v>1591</v>
      </c>
      <c r="D840" s="11" t="s">
        <v>260</v>
      </c>
      <c r="E840" s="18" t="s">
        <v>1841</v>
      </c>
      <c r="F840" s="10">
        <v>38504</v>
      </c>
      <c r="G840" s="10">
        <v>44713</v>
      </c>
      <c r="H840" s="11">
        <v>28</v>
      </c>
      <c r="I840" s="19" t="s">
        <v>259</v>
      </c>
      <c r="J840" s="11" t="s">
        <v>261</v>
      </c>
      <c r="K840" s="11" t="s">
        <v>262</v>
      </c>
      <c r="L840" s="11" t="s">
        <v>2060</v>
      </c>
    </row>
    <row r="841" spans="1:12">
      <c r="A841" s="11" t="s">
        <v>1592</v>
      </c>
      <c r="D841" s="11" t="s">
        <v>260</v>
      </c>
      <c r="E841" s="18" t="s">
        <v>1842</v>
      </c>
      <c r="F841" s="10">
        <v>38504</v>
      </c>
      <c r="G841" s="10">
        <v>44713</v>
      </c>
      <c r="H841" s="11">
        <v>28</v>
      </c>
      <c r="I841" s="19" t="s">
        <v>259</v>
      </c>
      <c r="J841" s="11" t="s">
        <v>261</v>
      </c>
      <c r="K841" s="11" t="s">
        <v>262</v>
      </c>
      <c r="L841" s="11" t="s">
        <v>2060</v>
      </c>
    </row>
    <row r="842" spans="1:12">
      <c r="A842" s="11" t="s">
        <v>1593</v>
      </c>
      <c r="D842" s="11" t="s">
        <v>260</v>
      </c>
      <c r="E842" s="18" t="s">
        <v>1843</v>
      </c>
      <c r="F842" s="10">
        <v>38504</v>
      </c>
      <c r="G842" s="10">
        <v>44713</v>
      </c>
      <c r="H842" s="11">
        <v>28</v>
      </c>
      <c r="I842" s="19" t="s">
        <v>259</v>
      </c>
      <c r="J842" s="11" t="s">
        <v>261</v>
      </c>
      <c r="K842" s="11" t="s">
        <v>262</v>
      </c>
      <c r="L842" s="11" t="s">
        <v>2060</v>
      </c>
    </row>
    <row r="843" spans="1:12">
      <c r="A843" s="11" t="s">
        <v>1594</v>
      </c>
      <c r="D843" s="11" t="s">
        <v>260</v>
      </c>
      <c r="E843" s="18" t="s">
        <v>1844</v>
      </c>
      <c r="F843" s="10">
        <v>38504</v>
      </c>
      <c r="G843" s="10">
        <v>44713</v>
      </c>
      <c r="H843" s="11">
        <v>28</v>
      </c>
      <c r="I843" s="19" t="s">
        <v>259</v>
      </c>
      <c r="J843" s="11" t="s">
        <v>261</v>
      </c>
      <c r="K843" s="11" t="s">
        <v>262</v>
      </c>
      <c r="L843" s="11" t="s">
        <v>2060</v>
      </c>
    </row>
    <row r="844" spans="1:12">
      <c r="A844" s="11" t="s">
        <v>1595</v>
      </c>
      <c r="D844" s="11" t="s">
        <v>260</v>
      </c>
      <c r="E844" s="18" t="s">
        <v>1845</v>
      </c>
      <c r="F844" s="10">
        <v>30133</v>
      </c>
      <c r="G844" s="10">
        <v>44713</v>
      </c>
      <c r="H844" s="11">
        <v>54</v>
      </c>
      <c r="I844" s="19" t="s">
        <v>259</v>
      </c>
      <c r="J844" s="11" t="s">
        <v>261</v>
      </c>
      <c r="K844" s="11" t="s">
        <v>262</v>
      </c>
      <c r="L844" s="11" t="s">
        <v>2061</v>
      </c>
    </row>
    <row r="845" spans="1:12">
      <c r="A845" s="11" t="s">
        <v>1596</v>
      </c>
      <c r="D845" s="11" t="s">
        <v>260</v>
      </c>
      <c r="E845" s="18" t="s">
        <v>1846</v>
      </c>
      <c r="F845" s="10">
        <v>30864</v>
      </c>
      <c r="G845" s="10">
        <v>44713</v>
      </c>
      <c r="H845" s="11">
        <v>52</v>
      </c>
      <c r="I845" s="19" t="s">
        <v>259</v>
      </c>
      <c r="J845" s="11" t="s">
        <v>261</v>
      </c>
      <c r="K845" s="11" t="s">
        <v>262</v>
      </c>
      <c r="L845" s="11" t="s">
        <v>2061</v>
      </c>
    </row>
    <row r="846" spans="1:12">
      <c r="A846" s="11" t="s">
        <v>1597</v>
      </c>
      <c r="D846" s="11" t="s">
        <v>260</v>
      </c>
      <c r="E846" s="18" t="s">
        <v>1847</v>
      </c>
      <c r="F846" s="10">
        <v>30864</v>
      </c>
      <c r="G846" s="10">
        <v>44713</v>
      </c>
      <c r="H846" s="11">
        <v>52</v>
      </c>
      <c r="I846" s="19" t="s">
        <v>259</v>
      </c>
      <c r="J846" s="11" t="s">
        <v>261</v>
      </c>
      <c r="K846" s="11" t="s">
        <v>262</v>
      </c>
      <c r="L846" s="11" t="s">
        <v>2061</v>
      </c>
    </row>
    <row r="847" spans="1:12">
      <c r="A847" s="11" t="s">
        <v>1598</v>
      </c>
      <c r="D847" s="11" t="s">
        <v>260</v>
      </c>
      <c r="E847" s="18" t="s">
        <v>1848</v>
      </c>
      <c r="F847" s="10">
        <v>30864</v>
      </c>
      <c r="G847" s="10">
        <v>44713</v>
      </c>
      <c r="H847" s="11">
        <v>52</v>
      </c>
      <c r="I847" s="19" t="s">
        <v>259</v>
      </c>
      <c r="J847" s="11" t="s">
        <v>261</v>
      </c>
      <c r="K847" s="11" t="s">
        <v>262</v>
      </c>
      <c r="L847" s="11" t="s">
        <v>2061</v>
      </c>
    </row>
    <row r="848" spans="1:12">
      <c r="A848" s="11" t="s">
        <v>1599</v>
      </c>
      <c r="D848" s="11" t="s">
        <v>260</v>
      </c>
      <c r="E848" s="18" t="s">
        <v>1849</v>
      </c>
      <c r="F848" s="10">
        <v>30133</v>
      </c>
      <c r="G848" s="10">
        <v>44713</v>
      </c>
      <c r="H848" s="11">
        <v>54</v>
      </c>
      <c r="I848" s="19" t="s">
        <v>259</v>
      </c>
      <c r="J848" s="11" t="s">
        <v>261</v>
      </c>
      <c r="K848" s="11" t="s">
        <v>262</v>
      </c>
      <c r="L848" s="11" t="s">
        <v>2061</v>
      </c>
    </row>
    <row r="849" spans="1:12">
      <c r="A849" s="11" t="s">
        <v>1600</v>
      </c>
      <c r="D849" s="11" t="s">
        <v>260</v>
      </c>
      <c r="E849" s="18" t="s">
        <v>1850</v>
      </c>
      <c r="F849" s="10">
        <v>30864</v>
      </c>
      <c r="G849" s="10">
        <v>44713</v>
      </c>
      <c r="H849" s="11">
        <v>52</v>
      </c>
      <c r="I849" s="19" t="s">
        <v>259</v>
      </c>
      <c r="J849" s="11" t="s">
        <v>261</v>
      </c>
      <c r="K849" s="11" t="s">
        <v>262</v>
      </c>
      <c r="L849" s="11" t="s">
        <v>2061</v>
      </c>
    </row>
    <row r="850" spans="1:12">
      <c r="A850" s="11" t="s">
        <v>1601</v>
      </c>
      <c r="D850" s="11" t="s">
        <v>260</v>
      </c>
      <c r="E850" s="18" t="s">
        <v>1851</v>
      </c>
      <c r="F850" s="10">
        <v>30864</v>
      </c>
      <c r="G850" s="10">
        <v>44713</v>
      </c>
      <c r="H850" s="11">
        <v>52</v>
      </c>
      <c r="I850" s="19" t="s">
        <v>259</v>
      </c>
      <c r="J850" s="11" t="s">
        <v>261</v>
      </c>
      <c r="K850" s="11" t="s">
        <v>262</v>
      </c>
      <c r="L850" s="11" t="s">
        <v>2061</v>
      </c>
    </row>
    <row r="851" spans="1:12">
      <c r="A851" s="11" t="s">
        <v>1602</v>
      </c>
      <c r="D851" s="11" t="s">
        <v>260</v>
      </c>
      <c r="E851" s="18" t="s">
        <v>1852</v>
      </c>
      <c r="F851" s="10">
        <v>30864</v>
      </c>
      <c r="G851" s="10">
        <v>44713</v>
      </c>
      <c r="H851" s="11">
        <v>52</v>
      </c>
      <c r="I851" s="19" t="s">
        <v>259</v>
      </c>
      <c r="J851" s="11" t="s">
        <v>261</v>
      </c>
      <c r="K851" s="11" t="s">
        <v>262</v>
      </c>
      <c r="L851" s="11" t="s">
        <v>2061</v>
      </c>
    </row>
    <row r="852" spans="1:12">
      <c r="A852" s="11" t="s">
        <v>1603</v>
      </c>
      <c r="D852" s="11" t="s">
        <v>260</v>
      </c>
      <c r="E852" s="18" t="s">
        <v>1853</v>
      </c>
      <c r="F852" s="10">
        <v>30133</v>
      </c>
      <c r="G852" s="10">
        <v>44713</v>
      </c>
      <c r="H852" s="11">
        <v>54</v>
      </c>
      <c r="I852" s="19" t="s">
        <v>259</v>
      </c>
      <c r="J852" s="11" t="s">
        <v>261</v>
      </c>
      <c r="K852" s="11" t="s">
        <v>262</v>
      </c>
      <c r="L852" s="11" t="s">
        <v>2061</v>
      </c>
    </row>
    <row r="853" spans="1:12">
      <c r="A853" s="11" t="s">
        <v>1604</v>
      </c>
      <c r="D853" s="11" t="s">
        <v>260</v>
      </c>
      <c r="E853" s="18" t="s">
        <v>1854</v>
      </c>
      <c r="F853" s="10">
        <v>30864</v>
      </c>
      <c r="G853" s="10">
        <v>44713</v>
      </c>
      <c r="H853" s="11">
        <v>52</v>
      </c>
      <c r="I853" s="19" t="s">
        <v>259</v>
      </c>
      <c r="J853" s="11" t="s">
        <v>261</v>
      </c>
      <c r="K853" s="11" t="s">
        <v>262</v>
      </c>
      <c r="L853" s="11" t="s">
        <v>2061</v>
      </c>
    </row>
    <row r="854" spans="1:12">
      <c r="A854" s="11" t="s">
        <v>1605</v>
      </c>
      <c r="D854" s="11" t="s">
        <v>260</v>
      </c>
      <c r="E854" s="18" t="s">
        <v>1855</v>
      </c>
      <c r="F854" s="10">
        <v>30864</v>
      </c>
      <c r="G854" s="10">
        <v>44713</v>
      </c>
      <c r="H854" s="11">
        <v>52</v>
      </c>
      <c r="I854" s="19" t="s">
        <v>259</v>
      </c>
      <c r="J854" s="11" t="s">
        <v>261</v>
      </c>
      <c r="K854" s="11" t="s">
        <v>262</v>
      </c>
      <c r="L854" s="11" t="s">
        <v>2061</v>
      </c>
    </row>
    <row r="855" spans="1:12">
      <c r="A855" s="11" t="s">
        <v>1606</v>
      </c>
      <c r="D855" s="11" t="s">
        <v>260</v>
      </c>
      <c r="E855" s="18" t="s">
        <v>1856</v>
      </c>
      <c r="F855" s="10">
        <v>30864</v>
      </c>
      <c r="G855" s="10">
        <v>44713</v>
      </c>
      <c r="H855" s="11">
        <v>52</v>
      </c>
      <c r="I855" s="19" t="s">
        <v>259</v>
      </c>
      <c r="J855" s="11" t="s">
        <v>261</v>
      </c>
      <c r="K855" s="11" t="s">
        <v>262</v>
      </c>
      <c r="L855" s="11" t="s">
        <v>2061</v>
      </c>
    </row>
    <row r="856" spans="1:12">
      <c r="A856" s="11" t="s">
        <v>1607</v>
      </c>
      <c r="D856" s="11" t="s">
        <v>260</v>
      </c>
      <c r="E856" s="18" t="s">
        <v>1857</v>
      </c>
      <c r="F856" s="10">
        <v>30133</v>
      </c>
      <c r="G856" s="10">
        <v>44713</v>
      </c>
      <c r="H856" s="11">
        <v>54</v>
      </c>
      <c r="I856" s="19" t="s">
        <v>259</v>
      </c>
      <c r="J856" s="11" t="s">
        <v>261</v>
      </c>
      <c r="K856" s="11" t="s">
        <v>262</v>
      </c>
      <c r="L856" s="11" t="s">
        <v>2061</v>
      </c>
    </row>
    <row r="857" spans="1:12">
      <c r="A857" s="11" t="s">
        <v>1608</v>
      </c>
      <c r="D857" s="11" t="s">
        <v>260</v>
      </c>
      <c r="E857" s="18" t="s">
        <v>1858</v>
      </c>
      <c r="F857" s="10">
        <v>30864</v>
      </c>
      <c r="G857" s="10">
        <v>44713</v>
      </c>
      <c r="H857" s="11">
        <v>52</v>
      </c>
      <c r="I857" s="19" t="s">
        <v>259</v>
      </c>
      <c r="J857" s="11" t="s">
        <v>261</v>
      </c>
      <c r="K857" s="11" t="s">
        <v>262</v>
      </c>
      <c r="L857" s="11" t="s">
        <v>2061</v>
      </c>
    </row>
    <row r="858" spans="1:12">
      <c r="A858" s="11" t="s">
        <v>1609</v>
      </c>
      <c r="D858" s="11" t="s">
        <v>260</v>
      </c>
      <c r="E858" s="18" t="s">
        <v>1859</v>
      </c>
      <c r="F858" s="10">
        <v>30864</v>
      </c>
      <c r="G858" s="10">
        <v>44713</v>
      </c>
      <c r="H858" s="11">
        <v>52</v>
      </c>
      <c r="I858" s="19" t="s">
        <v>259</v>
      </c>
      <c r="J858" s="11" t="s">
        <v>261</v>
      </c>
      <c r="K858" s="11" t="s">
        <v>262</v>
      </c>
      <c r="L858" s="11" t="s">
        <v>2061</v>
      </c>
    </row>
    <row r="859" spans="1:12">
      <c r="A859" s="11" t="s">
        <v>1610</v>
      </c>
      <c r="D859" s="11" t="s">
        <v>260</v>
      </c>
      <c r="E859" s="18" t="s">
        <v>1860</v>
      </c>
      <c r="F859" s="10">
        <v>30864</v>
      </c>
      <c r="G859" s="10">
        <v>44713</v>
      </c>
      <c r="H859" s="11">
        <v>52</v>
      </c>
      <c r="I859" s="19" t="s">
        <v>259</v>
      </c>
      <c r="J859" s="11" t="s">
        <v>261</v>
      </c>
      <c r="K859" s="11" t="s">
        <v>262</v>
      </c>
      <c r="L859" s="11" t="s">
        <v>2061</v>
      </c>
    </row>
    <row r="860" spans="1:12">
      <c r="A860" s="11" t="s">
        <v>1611</v>
      </c>
      <c r="D860" s="11" t="s">
        <v>260</v>
      </c>
      <c r="E860" s="18" t="s">
        <v>1861</v>
      </c>
      <c r="F860" s="10">
        <v>30864</v>
      </c>
      <c r="G860" s="10">
        <v>44713</v>
      </c>
      <c r="H860" s="11">
        <v>52</v>
      </c>
      <c r="I860" s="19" t="s">
        <v>259</v>
      </c>
      <c r="J860" s="11" t="s">
        <v>261</v>
      </c>
      <c r="K860" s="11" t="s">
        <v>262</v>
      </c>
      <c r="L860" s="11" t="s">
        <v>2061</v>
      </c>
    </row>
    <row r="861" spans="1:12">
      <c r="A861" s="11" t="s">
        <v>1612</v>
      </c>
      <c r="D861" s="11" t="s">
        <v>260</v>
      </c>
      <c r="E861" s="18" t="s">
        <v>1862</v>
      </c>
      <c r="F861" s="10">
        <v>30864</v>
      </c>
      <c r="G861" s="10">
        <v>44713</v>
      </c>
      <c r="H861" s="11">
        <v>52</v>
      </c>
      <c r="I861" s="19" t="s">
        <v>259</v>
      </c>
      <c r="J861" s="11" t="s">
        <v>261</v>
      </c>
      <c r="K861" s="11" t="s">
        <v>262</v>
      </c>
      <c r="L861" s="11" t="s">
        <v>2061</v>
      </c>
    </row>
    <row r="862" spans="1:12">
      <c r="A862" s="11" t="s">
        <v>1613</v>
      </c>
      <c r="D862" s="11" t="s">
        <v>260</v>
      </c>
      <c r="E862" s="18" t="s">
        <v>1863</v>
      </c>
      <c r="F862" s="10">
        <v>30864</v>
      </c>
      <c r="G862" s="10">
        <v>44713</v>
      </c>
      <c r="H862" s="11">
        <v>52</v>
      </c>
      <c r="I862" s="19" t="s">
        <v>259</v>
      </c>
      <c r="J862" s="11" t="s">
        <v>261</v>
      </c>
      <c r="K862" s="11" t="s">
        <v>262</v>
      </c>
      <c r="L862" s="11" t="s">
        <v>2061</v>
      </c>
    </row>
    <row r="863" spans="1:12">
      <c r="A863" s="11" t="s">
        <v>1614</v>
      </c>
      <c r="D863" s="11" t="s">
        <v>260</v>
      </c>
      <c r="E863" s="18" t="s">
        <v>1864</v>
      </c>
      <c r="F863" s="10">
        <v>34486</v>
      </c>
      <c r="G863" s="10">
        <v>44713</v>
      </c>
      <c r="H863" s="11">
        <v>42</v>
      </c>
      <c r="I863" s="19" t="s">
        <v>259</v>
      </c>
      <c r="J863" s="11" t="s">
        <v>261</v>
      </c>
      <c r="K863" s="11" t="s">
        <v>262</v>
      </c>
      <c r="L863" s="11" t="s">
        <v>2060</v>
      </c>
    </row>
    <row r="864" spans="1:12">
      <c r="A864" s="11" t="s">
        <v>1615</v>
      </c>
      <c r="D864" s="11" t="s">
        <v>260</v>
      </c>
      <c r="E864" s="18" t="s">
        <v>1865</v>
      </c>
      <c r="F864" s="10">
        <v>34486</v>
      </c>
      <c r="G864" s="10">
        <v>44713</v>
      </c>
      <c r="H864" s="11">
        <v>42</v>
      </c>
      <c r="I864" s="19" t="s">
        <v>259</v>
      </c>
      <c r="J864" s="11" t="s">
        <v>261</v>
      </c>
      <c r="K864" s="11" t="s">
        <v>262</v>
      </c>
      <c r="L864" s="11" t="s">
        <v>2060</v>
      </c>
    </row>
    <row r="865" spans="1:12">
      <c r="A865" s="11" t="s">
        <v>1616</v>
      </c>
      <c r="D865" s="11" t="s">
        <v>260</v>
      </c>
      <c r="E865" s="18" t="s">
        <v>1866</v>
      </c>
      <c r="F865" s="10">
        <v>34486</v>
      </c>
      <c r="G865" s="10">
        <v>44713</v>
      </c>
      <c r="H865" s="11">
        <v>42</v>
      </c>
      <c r="I865" s="19" t="s">
        <v>259</v>
      </c>
      <c r="J865" s="11" t="s">
        <v>261</v>
      </c>
      <c r="K865" s="11" t="s">
        <v>262</v>
      </c>
      <c r="L865" s="11" t="s">
        <v>2060</v>
      </c>
    </row>
    <row r="866" spans="1:12">
      <c r="A866" s="11" t="s">
        <v>1617</v>
      </c>
      <c r="D866" s="11" t="s">
        <v>260</v>
      </c>
      <c r="E866" s="18" t="s">
        <v>1867</v>
      </c>
      <c r="F866" s="10">
        <v>34486</v>
      </c>
      <c r="G866" s="10">
        <v>44713</v>
      </c>
      <c r="H866" s="11">
        <v>42</v>
      </c>
      <c r="I866" s="19" t="s">
        <v>259</v>
      </c>
      <c r="J866" s="11" t="s">
        <v>261</v>
      </c>
      <c r="K866" s="11" t="s">
        <v>262</v>
      </c>
      <c r="L866" s="11" t="s">
        <v>2060</v>
      </c>
    </row>
    <row r="867" spans="1:12">
      <c r="A867" s="11" t="s">
        <v>1618</v>
      </c>
      <c r="D867" s="11" t="s">
        <v>260</v>
      </c>
      <c r="E867" s="18" t="s">
        <v>1868</v>
      </c>
      <c r="F867" s="10">
        <v>34486</v>
      </c>
      <c r="G867" s="10">
        <v>44713</v>
      </c>
      <c r="H867" s="11">
        <v>42</v>
      </c>
      <c r="I867" s="19" t="s">
        <v>259</v>
      </c>
      <c r="J867" s="11" t="s">
        <v>261</v>
      </c>
      <c r="K867" s="11" t="s">
        <v>262</v>
      </c>
      <c r="L867" s="11" t="s">
        <v>2060</v>
      </c>
    </row>
    <row r="868" spans="1:12">
      <c r="A868" s="11" t="s">
        <v>1619</v>
      </c>
      <c r="D868" s="11" t="s">
        <v>260</v>
      </c>
      <c r="E868" s="18" t="s">
        <v>1869</v>
      </c>
      <c r="F868" s="10">
        <v>34486</v>
      </c>
      <c r="G868" s="10">
        <v>44713</v>
      </c>
      <c r="H868" s="11">
        <v>42</v>
      </c>
      <c r="I868" s="19" t="s">
        <v>259</v>
      </c>
      <c r="J868" s="11" t="s">
        <v>261</v>
      </c>
      <c r="K868" s="11" t="s">
        <v>262</v>
      </c>
      <c r="L868" s="11" t="s">
        <v>2060</v>
      </c>
    </row>
    <row r="869" spans="1:12">
      <c r="A869" s="11" t="s">
        <v>1620</v>
      </c>
      <c r="D869" s="11" t="s">
        <v>260</v>
      </c>
      <c r="E869" s="18" t="s">
        <v>1870</v>
      </c>
      <c r="F869" s="10">
        <v>34486</v>
      </c>
      <c r="G869" s="10">
        <v>44713</v>
      </c>
      <c r="H869" s="11">
        <v>42</v>
      </c>
      <c r="I869" s="19" t="s">
        <v>259</v>
      </c>
      <c r="J869" s="11" t="s">
        <v>261</v>
      </c>
      <c r="K869" s="11" t="s">
        <v>262</v>
      </c>
      <c r="L869" s="11" t="s">
        <v>2060</v>
      </c>
    </row>
    <row r="870" spans="1:12">
      <c r="A870" s="11" t="s">
        <v>1621</v>
      </c>
      <c r="D870" s="11" t="s">
        <v>260</v>
      </c>
      <c r="E870" s="18" t="s">
        <v>1871</v>
      </c>
      <c r="F870" s="10">
        <v>34486</v>
      </c>
      <c r="G870" s="10">
        <v>44713</v>
      </c>
      <c r="H870" s="11">
        <v>42</v>
      </c>
      <c r="I870" s="19" t="s">
        <v>259</v>
      </c>
      <c r="J870" s="11" t="s">
        <v>261</v>
      </c>
      <c r="K870" s="11" t="s">
        <v>262</v>
      </c>
      <c r="L870" s="11" t="s">
        <v>2060</v>
      </c>
    </row>
    <row r="871" spans="1:12">
      <c r="A871" s="11" t="s">
        <v>1622</v>
      </c>
      <c r="D871" s="11" t="s">
        <v>260</v>
      </c>
      <c r="E871" s="18" t="s">
        <v>1872</v>
      </c>
      <c r="F871" s="10">
        <v>34486</v>
      </c>
      <c r="G871" s="10">
        <v>44713</v>
      </c>
      <c r="H871" s="11">
        <v>42</v>
      </c>
      <c r="I871" s="19" t="s">
        <v>259</v>
      </c>
      <c r="J871" s="11" t="s">
        <v>261</v>
      </c>
      <c r="K871" s="11" t="s">
        <v>262</v>
      </c>
      <c r="L871" s="11" t="s">
        <v>2060</v>
      </c>
    </row>
    <row r="872" spans="1:12">
      <c r="A872" s="11" t="s">
        <v>1623</v>
      </c>
      <c r="D872" s="11" t="s">
        <v>260</v>
      </c>
      <c r="E872" s="18" t="s">
        <v>1873</v>
      </c>
      <c r="F872" s="10">
        <v>34486</v>
      </c>
      <c r="G872" s="10">
        <v>44713</v>
      </c>
      <c r="H872" s="11">
        <v>42</v>
      </c>
      <c r="I872" s="19" t="s">
        <v>259</v>
      </c>
      <c r="J872" s="11" t="s">
        <v>261</v>
      </c>
      <c r="K872" s="11" t="s">
        <v>262</v>
      </c>
      <c r="L872" s="11" t="s">
        <v>2060</v>
      </c>
    </row>
    <row r="873" spans="1:12">
      <c r="A873" s="11" t="s">
        <v>1624</v>
      </c>
      <c r="D873" s="11" t="s">
        <v>260</v>
      </c>
      <c r="E873" s="18" t="s">
        <v>1874</v>
      </c>
      <c r="F873" s="10">
        <v>34486</v>
      </c>
      <c r="G873" s="10">
        <v>44713</v>
      </c>
      <c r="H873" s="11">
        <v>42</v>
      </c>
      <c r="I873" s="19" t="s">
        <v>259</v>
      </c>
      <c r="J873" s="11" t="s">
        <v>261</v>
      </c>
      <c r="K873" s="11" t="s">
        <v>262</v>
      </c>
      <c r="L873" s="11" t="s">
        <v>2060</v>
      </c>
    </row>
    <row r="874" spans="1:12">
      <c r="A874" s="11" t="s">
        <v>1625</v>
      </c>
      <c r="D874" s="11" t="s">
        <v>260</v>
      </c>
      <c r="E874" s="18" t="s">
        <v>1875</v>
      </c>
      <c r="F874" s="10">
        <v>34486</v>
      </c>
      <c r="G874" s="10">
        <v>44713</v>
      </c>
      <c r="H874" s="11">
        <v>42</v>
      </c>
      <c r="I874" s="19" t="s">
        <v>259</v>
      </c>
      <c r="J874" s="11" t="s">
        <v>261</v>
      </c>
      <c r="K874" s="11" t="s">
        <v>262</v>
      </c>
      <c r="L874" s="11" t="s">
        <v>2060</v>
      </c>
    </row>
    <row r="875" spans="1:12">
      <c r="A875" s="11" t="s">
        <v>1626</v>
      </c>
      <c r="D875" s="11" t="s">
        <v>260</v>
      </c>
      <c r="E875" s="18" t="s">
        <v>1876</v>
      </c>
      <c r="F875" s="10">
        <v>38504</v>
      </c>
      <c r="G875" s="10">
        <v>44713</v>
      </c>
      <c r="H875" s="11">
        <v>28</v>
      </c>
      <c r="I875" s="19" t="s">
        <v>259</v>
      </c>
      <c r="J875" s="11" t="s">
        <v>261</v>
      </c>
      <c r="K875" s="11" t="s">
        <v>262</v>
      </c>
      <c r="L875" s="11" t="s">
        <v>2060</v>
      </c>
    </row>
    <row r="876" spans="1:12">
      <c r="A876" s="11" t="s">
        <v>1627</v>
      </c>
      <c r="D876" s="11" t="s">
        <v>260</v>
      </c>
      <c r="E876" s="18" t="s">
        <v>1877</v>
      </c>
      <c r="F876" s="10">
        <v>38504</v>
      </c>
      <c r="G876" s="10">
        <v>44713</v>
      </c>
      <c r="H876" s="11">
        <v>28</v>
      </c>
      <c r="I876" s="19" t="s">
        <v>259</v>
      </c>
      <c r="J876" s="11" t="s">
        <v>261</v>
      </c>
      <c r="K876" s="11" t="s">
        <v>262</v>
      </c>
      <c r="L876" s="11" t="s">
        <v>2060</v>
      </c>
    </row>
    <row r="877" spans="1:12">
      <c r="A877" s="11" t="s">
        <v>1628</v>
      </c>
      <c r="D877" s="11" t="s">
        <v>260</v>
      </c>
      <c r="E877" s="18" t="s">
        <v>1878</v>
      </c>
      <c r="F877" s="10">
        <v>38504</v>
      </c>
      <c r="G877" s="10">
        <v>44713</v>
      </c>
      <c r="H877" s="11">
        <v>28</v>
      </c>
      <c r="I877" s="19" t="s">
        <v>259</v>
      </c>
      <c r="J877" s="11" t="s">
        <v>261</v>
      </c>
      <c r="K877" s="11" t="s">
        <v>262</v>
      </c>
      <c r="L877" s="11" t="s">
        <v>2060</v>
      </c>
    </row>
    <row r="878" spans="1:12">
      <c r="A878" s="11" t="s">
        <v>1629</v>
      </c>
      <c r="D878" s="11" t="s">
        <v>260</v>
      </c>
      <c r="E878" s="18" t="s">
        <v>1879</v>
      </c>
      <c r="F878" s="10">
        <v>38504</v>
      </c>
      <c r="G878" s="10">
        <v>44713</v>
      </c>
      <c r="H878" s="11">
        <v>28</v>
      </c>
      <c r="I878" s="19" t="s">
        <v>259</v>
      </c>
      <c r="J878" s="11" t="s">
        <v>261</v>
      </c>
      <c r="K878" s="11" t="s">
        <v>262</v>
      </c>
      <c r="L878" s="11" t="s">
        <v>2060</v>
      </c>
    </row>
    <row r="879" spans="1:12">
      <c r="A879" s="11" t="s">
        <v>1630</v>
      </c>
      <c r="D879" s="11" t="s">
        <v>260</v>
      </c>
      <c r="E879" s="18" t="s">
        <v>1880</v>
      </c>
      <c r="F879" s="10">
        <v>38504</v>
      </c>
      <c r="G879" s="10">
        <v>44713</v>
      </c>
      <c r="H879" s="11">
        <v>28</v>
      </c>
      <c r="I879" s="19" t="s">
        <v>259</v>
      </c>
      <c r="J879" s="11" t="s">
        <v>261</v>
      </c>
      <c r="K879" s="11" t="s">
        <v>262</v>
      </c>
      <c r="L879" s="11" t="s">
        <v>2060</v>
      </c>
    </row>
    <row r="880" spans="1:12">
      <c r="A880" s="11" t="s">
        <v>1631</v>
      </c>
      <c r="D880" s="11" t="s">
        <v>260</v>
      </c>
      <c r="E880" s="18" t="s">
        <v>1881</v>
      </c>
      <c r="F880" s="10">
        <v>34486</v>
      </c>
      <c r="G880" s="10">
        <v>44713</v>
      </c>
      <c r="H880" s="11">
        <v>42</v>
      </c>
      <c r="I880" s="19" t="s">
        <v>259</v>
      </c>
      <c r="J880" s="11" t="s">
        <v>261</v>
      </c>
      <c r="K880" s="11" t="s">
        <v>262</v>
      </c>
      <c r="L880" s="11" t="s">
        <v>2060</v>
      </c>
    </row>
    <row r="881" spans="1:12">
      <c r="A881" s="11" t="s">
        <v>1632</v>
      </c>
      <c r="D881" s="11" t="s">
        <v>260</v>
      </c>
      <c r="E881" s="18" t="s">
        <v>1882</v>
      </c>
      <c r="F881" s="10">
        <v>34486</v>
      </c>
      <c r="G881" s="10">
        <v>44713</v>
      </c>
      <c r="H881" s="11">
        <v>42</v>
      </c>
      <c r="I881" s="19" t="s">
        <v>259</v>
      </c>
      <c r="J881" s="11" t="s">
        <v>261</v>
      </c>
      <c r="K881" s="11" t="s">
        <v>262</v>
      </c>
      <c r="L881" s="11" t="s">
        <v>2060</v>
      </c>
    </row>
    <row r="882" spans="1:12">
      <c r="A882" s="11" t="s">
        <v>1633</v>
      </c>
      <c r="D882" s="11" t="s">
        <v>260</v>
      </c>
      <c r="E882" s="18" t="s">
        <v>1883</v>
      </c>
      <c r="F882" s="10">
        <v>34486</v>
      </c>
      <c r="G882" s="10">
        <v>44713</v>
      </c>
      <c r="H882" s="11">
        <v>42</v>
      </c>
      <c r="I882" s="19" t="s">
        <v>259</v>
      </c>
      <c r="J882" s="11" t="s">
        <v>261</v>
      </c>
      <c r="K882" s="11" t="s">
        <v>262</v>
      </c>
      <c r="L882" s="11" t="s">
        <v>2060</v>
      </c>
    </row>
    <row r="883" spans="1:12">
      <c r="A883" s="11" t="s">
        <v>1634</v>
      </c>
      <c r="D883" s="11" t="s">
        <v>260</v>
      </c>
      <c r="E883" s="18" t="s">
        <v>1884</v>
      </c>
      <c r="F883" s="10">
        <v>34486</v>
      </c>
      <c r="G883" s="10">
        <v>44713</v>
      </c>
      <c r="H883" s="11">
        <v>42</v>
      </c>
      <c r="I883" s="19" t="s">
        <v>259</v>
      </c>
      <c r="J883" s="11" t="s">
        <v>261</v>
      </c>
      <c r="K883" s="11" t="s">
        <v>262</v>
      </c>
      <c r="L883" s="11" t="s">
        <v>2060</v>
      </c>
    </row>
    <row r="884" spans="1:12">
      <c r="A884" s="11" t="s">
        <v>1635</v>
      </c>
      <c r="D884" s="11" t="s">
        <v>260</v>
      </c>
      <c r="E884" s="18" t="s">
        <v>1885</v>
      </c>
      <c r="F884" s="10">
        <v>34486</v>
      </c>
      <c r="G884" s="10">
        <v>44713</v>
      </c>
      <c r="H884" s="11">
        <v>42</v>
      </c>
      <c r="I884" s="19" t="s">
        <v>259</v>
      </c>
      <c r="J884" s="11" t="s">
        <v>261</v>
      </c>
      <c r="K884" s="11" t="s">
        <v>262</v>
      </c>
      <c r="L884" s="11" t="s">
        <v>2060</v>
      </c>
    </row>
    <row r="885" spans="1:12">
      <c r="A885" s="11" t="s">
        <v>1636</v>
      </c>
      <c r="D885" s="11" t="s">
        <v>260</v>
      </c>
      <c r="E885" s="18" t="s">
        <v>1886</v>
      </c>
      <c r="F885" s="10">
        <v>34486</v>
      </c>
      <c r="G885" s="10">
        <v>44713</v>
      </c>
      <c r="H885" s="11">
        <v>42</v>
      </c>
      <c r="I885" s="19" t="s">
        <v>259</v>
      </c>
      <c r="J885" s="11" t="s">
        <v>261</v>
      </c>
      <c r="K885" s="11" t="s">
        <v>262</v>
      </c>
      <c r="L885" s="11" t="s">
        <v>2060</v>
      </c>
    </row>
    <row r="886" spans="1:12">
      <c r="A886" s="11" t="s">
        <v>1637</v>
      </c>
      <c r="D886" s="11" t="s">
        <v>260</v>
      </c>
      <c r="E886" s="18" t="s">
        <v>1887</v>
      </c>
      <c r="F886" s="10">
        <v>34486</v>
      </c>
      <c r="G886" s="10">
        <v>44713</v>
      </c>
      <c r="H886" s="11">
        <v>42</v>
      </c>
      <c r="I886" s="19" t="s">
        <v>259</v>
      </c>
      <c r="J886" s="11" t="s">
        <v>261</v>
      </c>
      <c r="K886" s="11" t="s">
        <v>262</v>
      </c>
      <c r="L886" s="11" t="s">
        <v>2060</v>
      </c>
    </row>
    <row r="887" spans="1:12">
      <c r="A887" s="11" t="s">
        <v>1638</v>
      </c>
      <c r="D887" s="11" t="s">
        <v>260</v>
      </c>
      <c r="E887" s="18" t="s">
        <v>1888</v>
      </c>
      <c r="F887" s="10">
        <v>34486</v>
      </c>
      <c r="G887" s="10">
        <v>44713</v>
      </c>
      <c r="H887" s="11">
        <v>42</v>
      </c>
      <c r="I887" s="19" t="s">
        <v>259</v>
      </c>
      <c r="J887" s="11" t="s">
        <v>261</v>
      </c>
      <c r="K887" s="11" t="s">
        <v>262</v>
      </c>
      <c r="L887" s="11" t="s">
        <v>2060</v>
      </c>
    </row>
    <row r="888" spans="1:12">
      <c r="A888" s="11" t="s">
        <v>1639</v>
      </c>
      <c r="D888" s="11" t="s">
        <v>260</v>
      </c>
      <c r="E888" s="18" t="s">
        <v>1889</v>
      </c>
      <c r="F888" s="10">
        <v>34486</v>
      </c>
      <c r="G888" s="10">
        <v>44713</v>
      </c>
      <c r="H888" s="11">
        <v>42</v>
      </c>
      <c r="I888" s="19" t="s">
        <v>259</v>
      </c>
      <c r="J888" s="11" t="s">
        <v>261</v>
      </c>
      <c r="K888" s="11" t="s">
        <v>262</v>
      </c>
      <c r="L888" s="11" t="s">
        <v>2060</v>
      </c>
    </row>
    <row r="889" spans="1:12">
      <c r="A889" s="11" t="s">
        <v>1640</v>
      </c>
      <c r="D889" s="11" t="s">
        <v>260</v>
      </c>
      <c r="E889" s="18" t="s">
        <v>1890</v>
      </c>
      <c r="F889" s="10">
        <v>34486</v>
      </c>
      <c r="G889" s="10">
        <v>44713</v>
      </c>
      <c r="H889" s="11">
        <v>42</v>
      </c>
      <c r="I889" s="19" t="s">
        <v>259</v>
      </c>
      <c r="J889" s="11" t="s">
        <v>261</v>
      </c>
      <c r="K889" s="11" t="s">
        <v>262</v>
      </c>
      <c r="L889" s="11" t="s">
        <v>2060</v>
      </c>
    </row>
    <row r="890" spans="1:12">
      <c r="A890" s="11" t="s">
        <v>1641</v>
      </c>
      <c r="D890" s="11" t="s">
        <v>260</v>
      </c>
      <c r="E890" s="18" t="s">
        <v>1891</v>
      </c>
      <c r="F890" s="10">
        <v>34486</v>
      </c>
      <c r="G890" s="10">
        <v>44713</v>
      </c>
      <c r="H890" s="11">
        <v>42</v>
      </c>
      <c r="I890" s="19" t="s">
        <v>259</v>
      </c>
      <c r="J890" s="11" t="s">
        <v>261</v>
      </c>
      <c r="K890" s="11" t="s">
        <v>262</v>
      </c>
      <c r="L890" s="11" t="s">
        <v>2060</v>
      </c>
    </row>
    <row r="891" spans="1:12">
      <c r="A891" s="11" t="s">
        <v>1642</v>
      </c>
      <c r="D891" s="11" t="s">
        <v>260</v>
      </c>
      <c r="E891" s="18" t="s">
        <v>1892</v>
      </c>
      <c r="F891" s="10">
        <v>34486</v>
      </c>
      <c r="G891" s="10">
        <v>44713</v>
      </c>
      <c r="H891" s="11">
        <v>42</v>
      </c>
      <c r="I891" s="19" t="s">
        <v>259</v>
      </c>
      <c r="J891" s="11" t="s">
        <v>261</v>
      </c>
      <c r="K891" s="11" t="s">
        <v>262</v>
      </c>
      <c r="L891" s="11" t="s">
        <v>2060</v>
      </c>
    </row>
    <row r="892" spans="1:12">
      <c r="A892" s="11" t="s">
        <v>1643</v>
      </c>
      <c r="D892" s="11" t="s">
        <v>260</v>
      </c>
      <c r="E892" s="18" t="s">
        <v>1893</v>
      </c>
      <c r="F892" s="10">
        <v>34486</v>
      </c>
      <c r="G892" s="10">
        <v>44713</v>
      </c>
      <c r="H892" s="11">
        <v>42</v>
      </c>
      <c r="I892" s="19" t="s">
        <v>259</v>
      </c>
      <c r="J892" s="11" t="s">
        <v>261</v>
      </c>
      <c r="K892" s="11" t="s">
        <v>262</v>
      </c>
      <c r="L892" s="11" t="s">
        <v>2060</v>
      </c>
    </row>
    <row r="893" spans="1:12">
      <c r="A893" s="11" t="s">
        <v>1644</v>
      </c>
      <c r="D893" s="11" t="s">
        <v>260</v>
      </c>
      <c r="E893" s="18" t="s">
        <v>1894</v>
      </c>
      <c r="F893" s="10">
        <v>34486</v>
      </c>
      <c r="G893" s="10">
        <v>44713</v>
      </c>
      <c r="H893" s="11">
        <v>42</v>
      </c>
      <c r="I893" s="19" t="s">
        <v>259</v>
      </c>
      <c r="J893" s="11" t="s">
        <v>261</v>
      </c>
      <c r="K893" s="11" t="s">
        <v>262</v>
      </c>
      <c r="L893" s="11" t="s">
        <v>2060</v>
      </c>
    </row>
    <row r="894" spans="1:12">
      <c r="A894" s="11" t="s">
        <v>1645</v>
      </c>
      <c r="D894" s="11" t="s">
        <v>260</v>
      </c>
      <c r="E894" s="18" t="s">
        <v>1895</v>
      </c>
      <c r="F894" s="10">
        <v>34486</v>
      </c>
      <c r="G894" s="10">
        <v>44713</v>
      </c>
      <c r="H894" s="11">
        <v>42</v>
      </c>
      <c r="I894" s="19" t="s">
        <v>259</v>
      </c>
      <c r="J894" s="11" t="s">
        <v>261</v>
      </c>
      <c r="K894" s="11" t="s">
        <v>262</v>
      </c>
      <c r="L894" s="11" t="s">
        <v>2060</v>
      </c>
    </row>
    <row r="895" spans="1:12">
      <c r="A895" s="11" t="s">
        <v>1646</v>
      </c>
      <c r="D895" s="11" t="s">
        <v>260</v>
      </c>
      <c r="E895" s="18" t="s">
        <v>1896</v>
      </c>
      <c r="F895" s="10">
        <v>34486</v>
      </c>
      <c r="G895" s="10">
        <v>44713</v>
      </c>
      <c r="H895" s="11">
        <v>42</v>
      </c>
      <c r="I895" s="19" t="s">
        <v>259</v>
      </c>
      <c r="J895" s="11" t="s">
        <v>261</v>
      </c>
      <c r="K895" s="11" t="s">
        <v>262</v>
      </c>
      <c r="L895" s="11" t="s">
        <v>2060</v>
      </c>
    </row>
    <row r="896" spans="1:12">
      <c r="A896" s="11" t="s">
        <v>1647</v>
      </c>
      <c r="D896" s="11" t="s">
        <v>260</v>
      </c>
      <c r="E896" s="18" t="s">
        <v>1897</v>
      </c>
      <c r="F896" s="10">
        <v>34486</v>
      </c>
      <c r="G896" s="10">
        <v>44713</v>
      </c>
      <c r="H896" s="11">
        <v>42</v>
      </c>
      <c r="I896" s="19" t="s">
        <v>259</v>
      </c>
      <c r="J896" s="11" t="s">
        <v>261</v>
      </c>
      <c r="K896" s="11" t="s">
        <v>262</v>
      </c>
      <c r="L896" s="11" t="s">
        <v>2060</v>
      </c>
    </row>
    <row r="897" spans="1:12">
      <c r="A897" s="11" t="s">
        <v>1648</v>
      </c>
      <c r="D897" s="11" t="s">
        <v>260</v>
      </c>
      <c r="E897" s="18" t="s">
        <v>1898</v>
      </c>
      <c r="F897" s="10">
        <v>34486</v>
      </c>
      <c r="G897" s="10">
        <v>44713</v>
      </c>
      <c r="H897" s="11">
        <v>42</v>
      </c>
      <c r="I897" s="19" t="s">
        <v>259</v>
      </c>
      <c r="J897" s="11" t="s">
        <v>261</v>
      </c>
      <c r="K897" s="11" t="s">
        <v>262</v>
      </c>
      <c r="L897" s="11" t="s">
        <v>2060</v>
      </c>
    </row>
    <row r="898" spans="1:12">
      <c r="A898" s="11" t="s">
        <v>1649</v>
      </c>
      <c r="D898" s="11" t="s">
        <v>260</v>
      </c>
      <c r="E898" s="18" t="s">
        <v>1899</v>
      </c>
      <c r="F898" s="10">
        <v>34486</v>
      </c>
      <c r="G898" s="10">
        <v>44713</v>
      </c>
      <c r="H898" s="11">
        <v>42</v>
      </c>
      <c r="I898" s="19" t="s">
        <v>259</v>
      </c>
      <c r="J898" s="11" t="s">
        <v>261</v>
      </c>
      <c r="K898" s="11" t="s">
        <v>262</v>
      </c>
      <c r="L898" s="11" t="s">
        <v>2060</v>
      </c>
    </row>
    <row r="899" spans="1:12">
      <c r="A899" s="11" t="s">
        <v>1650</v>
      </c>
      <c r="D899" s="11" t="s">
        <v>260</v>
      </c>
      <c r="E899" s="18" t="s">
        <v>1900</v>
      </c>
      <c r="F899" s="10">
        <v>34486</v>
      </c>
      <c r="G899" s="10">
        <v>44713</v>
      </c>
      <c r="H899" s="11">
        <v>42</v>
      </c>
      <c r="I899" s="19" t="s">
        <v>259</v>
      </c>
      <c r="J899" s="11" t="s">
        <v>261</v>
      </c>
      <c r="K899" s="11" t="s">
        <v>262</v>
      </c>
      <c r="L899" s="11" t="s">
        <v>2060</v>
      </c>
    </row>
    <row r="900" spans="1:12">
      <c r="A900" s="11" t="s">
        <v>1651</v>
      </c>
      <c r="D900" s="11" t="s">
        <v>260</v>
      </c>
      <c r="E900" s="18" t="s">
        <v>1901</v>
      </c>
      <c r="F900" s="10">
        <v>34486</v>
      </c>
      <c r="G900" s="10">
        <v>44713</v>
      </c>
      <c r="H900" s="11">
        <v>42</v>
      </c>
      <c r="I900" s="19" t="s">
        <v>259</v>
      </c>
      <c r="J900" s="11" t="s">
        <v>261</v>
      </c>
      <c r="K900" s="11" t="s">
        <v>262</v>
      </c>
      <c r="L900" s="11" t="s">
        <v>2060</v>
      </c>
    </row>
    <row r="901" spans="1:12">
      <c r="A901" s="11" t="s">
        <v>1652</v>
      </c>
      <c r="D901" s="11" t="s">
        <v>260</v>
      </c>
      <c r="E901" s="18" t="s">
        <v>1902</v>
      </c>
      <c r="F901" s="10">
        <v>34486</v>
      </c>
      <c r="G901" s="10">
        <v>44713</v>
      </c>
      <c r="H901" s="11">
        <v>42</v>
      </c>
      <c r="I901" s="19" t="s">
        <v>259</v>
      </c>
      <c r="J901" s="11" t="s">
        <v>261</v>
      </c>
      <c r="K901" s="11" t="s">
        <v>262</v>
      </c>
      <c r="L901" s="11" t="s">
        <v>2060</v>
      </c>
    </row>
    <row r="902" spans="1:12">
      <c r="A902" s="11" t="s">
        <v>1653</v>
      </c>
      <c r="D902" s="11" t="s">
        <v>260</v>
      </c>
      <c r="E902" s="18" t="s">
        <v>1903</v>
      </c>
      <c r="F902" s="10">
        <v>34486</v>
      </c>
      <c r="G902" s="10">
        <v>44713</v>
      </c>
      <c r="H902" s="11">
        <v>42</v>
      </c>
      <c r="I902" s="19" t="s">
        <v>259</v>
      </c>
      <c r="J902" s="11" t="s">
        <v>261</v>
      </c>
      <c r="K902" s="11" t="s">
        <v>262</v>
      </c>
      <c r="L902" s="11" t="s">
        <v>2060</v>
      </c>
    </row>
    <row r="903" spans="1:12">
      <c r="A903" s="11" t="s">
        <v>1654</v>
      </c>
      <c r="D903" s="11" t="s">
        <v>260</v>
      </c>
      <c r="E903" s="18" t="s">
        <v>1904</v>
      </c>
      <c r="F903" s="10">
        <v>34486</v>
      </c>
      <c r="G903" s="10">
        <v>44713</v>
      </c>
      <c r="H903" s="11">
        <v>42</v>
      </c>
      <c r="I903" s="19" t="s">
        <v>259</v>
      </c>
      <c r="J903" s="11" t="s">
        <v>261</v>
      </c>
      <c r="K903" s="11" t="s">
        <v>262</v>
      </c>
      <c r="L903" s="11" t="s">
        <v>2060</v>
      </c>
    </row>
    <row r="904" spans="1:12">
      <c r="A904" s="11" t="s">
        <v>1655</v>
      </c>
      <c r="D904" s="11" t="s">
        <v>260</v>
      </c>
      <c r="E904" s="18" t="s">
        <v>1905</v>
      </c>
      <c r="F904" s="10">
        <v>34486</v>
      </c>
      <c r="G904" s="10">
        <v>44713</v>
      </c>
      <c r="H904" s="11">
        <v>42</v>
      </c>
      <c r="I904" s="19" t="s">
        <v>259</v>
      </c>
      <c r="J904" s="11" t="s">
        <v>261</v>
      </c>
      <c r="K904" s="11" t="s">
        <v>262</v>
      </c>
      <c r="L904" s="11" t="s">
        <v>2060</v>
      </c>
    </row>
    <row r="905" spans="1:12">
      <c r="A905" s="11" t="s">
        <v>1656</v>
      </c>
      <c r="D905" s="11" t="s">
        <v>260</v>
      </c>
      <c r="E905" s="18" t="s">
        <v>1906</v>
      </c>
      <c r="F905" s="10">
        <v>34486</v>
      </c>
      <c r="G905" s="10">
        <v>44713</v>
      </c>
      <c r="H905" s="11">
        <v>42</v>
      </c>
      <c r="I905" s="19" t="s">
        <v>259</v>
      </c>
      <c r="J905" s="11" t="s">
        <v>261</v>
      </c>
      <c r="K905" s="11" t="s">
        <v>262</v>
      </c>
      <c r="L905" s="11" t="s">
        <v>2060</v>
      </c>
    </row>
    <row r="906" spans="1:12">
      <c r="A906" s="11" t="s">
        <v>1657</v>
      </c>
      <c r="D906" s="11" t="s">
        <v>260</v>
      </c>
      <c r="E906" s="18" t="s">
        <v>1907</v>
      </c>
      <c r="F906" s="10">
        <v>34486</v>
      </c>
      <c r="G906" s="10">
        <v>44713</v>
      </c>
      <c r="H906" s="11">
        <v>42</v>
      </c>
      <c r="I906" s="19" t="s">
        <v>259</v>
      </c>
      <c r="J906" s="11" t="s">
        <v>261</v>
      </c>
      <c r="K906" s="11" t="s">
        <v>262</v>
      </c>
      <c r="L906" s="11" t="s">
        <v>2060</v>
      </c>
    </row>
    <row r="907" spans="1:12">
      <c r="A907" s="11" t="s">
        <v>1658</v>
      </c>
      <c r="D907" s="11" t="s">
        <v>260</v>
      </c>
      <c r="E907" s="18" t="s">
        <v>1908</v>
      </c>
      <c r="F907" s="10">
        <v>34486</v>
      </c>
      <c r="G907" s="10">
        <v>44713</v>
      </c>
      <c r="H907" s="11">
        <v>42</v>
      </c>
      <c r="I907" s="19" t="s">
        <v>259</v>
      </c>
      <c r="J907" s="11" t="s">
        <v>261</v>
      </c>
      <c r="K907" s="11" t="s">
        <v>262</v>
      </c>
      <c r="L907" s="11" t="s">
        <v>2060</v>
      </c>
    </row>
    <row r="908" spans="1:12">
      <c r="A908" s="11" t="s">
        <v>1659</v>
      </c>
      <c r="D908" s="11" t="s">
        <v>260</v>
      </c>
      <c r="E908" s="18" t="s">
        <v>1909</v>
      </c>
      <c r="F908" s="10">
        <v>34486</v>
      </c>
      <c r="G908" s="10">
        <v>44713</v>
      </c>
      <c r="H908" s="11">
        <v>42</v>
      </c>
      <c r="I908" s="19" t="s">
        <v>259</v>
      </c>
      <c r="J908" s="11" t="s">
        <v>261</v>
      </c>
      <c r="K908" s="11" t="s">
        <v>262</v>
      </c>
      <c r="L908" s="11" t="s">
        <v>2060</v>
      </c>
    </row>
    <row r="909" spans="1:12">
      <c r="A909" s="11" t="s">
        <v>1660</v>
      </c>
      <c r="D909" s="11" t="s">
        <v>260</v>
      </c>
      <c r="E909" s="18" t="s">
        <v>1910</v>
      </c>
      <c r="F909" s="10">
        <v>34486</v>
      </c>
      <c r="G909" s="10">
        <v>44713</v>
      </c>
      <c r="H909" s="11">
        <v>42</v>
      </c>
      <c r="I909" s="19" t="s">
        <v>259</v>
      </c>
      <c r="J909" s="11" t="s">
        <v>261</v>
      </c>
      <c r="K909" s="11" t="s">
        <v>262</v>
      </c>
      <c r="L909" s="11" t="s">
        <v>2060</v>
      </c>
    </row>
    <row r="910" spans="1:12">
      <c r="A910" s="11" t="s">
        <v>1661</v>
      </c>
      <c r="D910" s="11" t="s">
        <v>260</v>
      </c>
      <c r="E910" s="18" t="s">
        <v>1911</v>
      </c>
      <c r="F910" s="10">
        <v>34486</v>
      </c>
      <c r="G910" s="10">
        <v>44713</v>
      </c>
      <c r="H910" s="11">
        <v>42</v>
      </c>
      <c r="I910" s="19" t="s">
        <v>259</v>
      </c>
      <c r="J910" s="11" t="s">
        <v>261</v>
      </c>
      <c r="K910" s="11" t="s">
        <v>262</v>
      </c>
      <c r="L910" s="11" t="s">
        <v>2060</v>
      </c>
    </row>
    <row r="911" spans="1:12">
      <c r="A911" s="11" t="s">
        <v>1662</v>
      </c>
      <c r="D911" s="11" t="s">
        <v>260</v>
      </c>
      <c r="E911" s="18" t="s">
        <v>1912</v>
      </c>
      <c r="F911" s="10">
        <v>38504</v>
      </c>
      <c r="G911" s="10">
        <v>44713</v>
      </c>
      <c r="H911" s="11">
        <v>28</v>
      </c>
      <c r="I911" s="19" t="s">
        <v>259</v>
      </c>
      <c r="J911" s="11" t="s">
        <v>261</v>
      </c>
      <c r="K911" s="11" t="s">
        <v>262</v>
      </c>
      <c r="L911" s="11" t="s">
        <v>2060</v>
      </c>
    </row>
    <row r="912" spans="1:12">
      <c r="A912" s="11" t="s">
        <v>1663</v>
      </c>
      <c r="D912" s="11" t="s">
        <v>260</v>
      </c>
      <c r="E912" s="18" t="s">
        <v>1913</v>
      </c>
      <c r="F912" s="10">
        <v>38504</v>
      </c>
      <c r="G912" s="10">
        <v>44713</v>
      </c>
      <c r="H912" s="11">
        <v>28</v>
      </c>
      <c r="I912" s="19" t="s">
        <v>259</v>
      </c>
      <c r="J912" s="11" t="s">
        <v>261</v>
      </c>
      <c r="K912" s="11" t="s">
        <v>262</v>
      </c>
      <c r="L912" s="11" t="s">
        <v>2060</v>
      </c>
    </row>
    <row r="913" spans="1:12">
      <c r="A913" s="11" t="s">
        <v>1664</v>
      </c>
      <c r="D913" s="11" t="s">
        <v>260</v>
      </c>
      <c r="E913" s="18" t="s">
        <v>1914</v>
      </c>
      <c r="F913" s="10">
        <v>38504</v>
      </c>
      <c r="G913" s="10">
        <v>44713</v>
      </c>
      <c r="H913" s="11">
        <v>28</v>
      </c>
      <c r="I913" s="19" t="s">
        <v>259</v>
      </c>
      <c r="J913" s="11" t="s">
        <v>261</v>
      </c>
      <c r="K913" s="11" t="s">
        <v>262</v>
      </c>
      <c r="L913" s="11" t="s">
        <v>2060</v>
      </c>
    </row>
    <row r="914" spans="1:12">
      <c r="A914" s="11" t="s">
        <v>1665</v>
      </c>
      <c r="D914" s="11" t="s">
        <v>260</v>
      </c>
      <c r="E914" s="18" t="s">
        <v>1915</v>
      </c>
      <c r="F914" s="10">
        <v>38504</v>
      </c>
      <c r="G914" s="10">
        <v>44713</v>
      </c>
      <c r="H914" s="11">
        <v>28</v>
      </c>
      <c r="I914" s="19" t="s">
        <v>259</v>
      </c>
      <c r="J914" s="11" t="s">
        <v>261</v>
      </c>
      <c r="K914" s="11" t="s">
        <v>262</v>
      </c>
      <c r="L914" s="11" t="s">
        <v>2060</v>
      </c>
    </row>
    <row r="915" spans="1:12">
      <c r="A915" s="11" t="s">
        <v>1666</v>
      </c>
      <c r="D915" s="11" t="s">
        <v>260</v>
      </c>
      <c r="E915" s="18" t="s">
        <v>1916</v>
      </c>
      <c r="F915" s="10">
        <v>38504</v>
      </c>
      <c r="G915" s="10">
        <v>44713</v>
      </c>
      <c r="H915" s="11">
        <v>28</v>
      </c>
      <c r="I915" s="19" t="s">
        <v>259</v>
      </c>
      <c r="J915" s="11" t="s">
        <v>261</v>
      </c>
      <c r="K915" s="11" t="s">
        <v>262</v>
      </c>
      <c r="L915" s="11" t="s">
        <v>2060</v>
      </c>
    </row>
    <row r="916" spans="1:12">
      <c r="A916" s="11" t="s">
        <v>1667</v>
      </c>
      <c r="D916" s="11" t="s">
        <v>260</v>
      </c>
      <c r="E916" s="18" t="s">
        <v>1917</v>
      </c>
      <c r="F916" s="10">
        <v>30133</v>
      </c>
      <c r="G916" s="10">
        <v>44713</v>
      </c>
      <c r="H916" s="11">
        <v>54</v>
      </c>
      <c r="I916" s="19" t="s">
        <v>259</v>
      </c>
      <c r="J916" s="11" t="s">
        <v>261</v>
      </c>
      <c r="K916" s="11" t="s">
        <v>262</v>
      </c>
      <c r="L916" s="11" t="s">
        <v>2061</v>
      </c>
    </row>
    <row r="917" spans="1:12">
      <c r="A917" s="11" t="s">
        <v>1668</v>
      </c>
      <c r="D917" s="11" t="s">
        <v>260</v>
      </c>
      <c r="E917" s="18" t="s">
        <v>1918</v>
      </c>
      <c r="F917" s="10">
        <v>30864</v>
      </c>
      <c r="G917" s="10">
        <v>44713</v>
      </c>
      <c r="H917" s="11">
        <v>52</v>
      </c>
      <c r="I917" s="19" t="s">
        <v>259</v>
      </c>
      <c r="J917" s="11" t="s">
        <v>261</v>
      </c>
      <c r="K917" s="11" t="s">
        <v>262</v>
      </c>
      <c r="L917" s="11" t="s">
        <v>2061</v>
      </c>
    </row>
    <row r="918" spans="1:12">
      <c r="A918" s="11" t="s">
        <v>1669</v>
      </c>
      <c r="D918" s="11" t="s">
        <v>260</v>
      </c>
      <c r="E918" s="18" t="s">
        <v>1919</v>
      </c>
      <c r="F918" s="10">
        <v>30864</v>
      </c>
      <c r="G918" s="10">
        <v>44713</v>
      </c>
      <c r="H918" s="11">
        <v>52</v>
      </c>
      <c r="I918" s="19" t="s">
        <v>259</v>
      </c>
      <c r="J918" s="11" t="s">
        <v>261</v>
      </c>
      <c r="K918" s="11" t="s">
        <v>262</v>
      </c>
      <c r="L918" s="11" t="s">
        <v>2061</v>
      </c>
    </row>
    <row r="919" spans="1:12">
      <c r="A919" s="11" t="s">
        <v>1670</v>
      </c>
      <c r="D919" s="11" t="s">
        <v>260</v>
      </c>
      <c r="E919" s="18" t="s">
        <v>1920</v>
      </c>
      <c r="F919" s="10">
        <v>30864</v>
      </c>
      <c r="G919" s="10">
        <v>44713</v>
      </c>
      <c r="H919" s="11">
        <v>52</v>
      </c>
      <c r="I919" s="19" t="s">
        <v>259</v>
      </c>
      <c r="J919" s="11" t="s">
        <v>261</v>
      </c>
      <c r="K919" s="11" t="s">
        <v>262</v>
      </c>
      <c r="L919" s="11" t="s">
        <v>2061</v>
      </c>
    </row>
    <row r="920" spans="1:12">
      <c r="A920" s="11" t="s">
        <v>1671</v>
      </c>
      <c r="D920" s="11" t="s">
        <v>260</v>
      </c>
      <c r="E920" s="18" t="s">
        <v>1921</v>
      </c>
      <c r="F920" s="10">
        <v>30133</v>
      </c>
      <c r="G920" s="10">
        <v>44713</v>
      </c>
      <c r="H920" s="11">
        <v>54</v>
      </c>
      <c r="I920" s="19" t="s">
        <v>259</v>
      </c>
      <c r="J920" s="11" t="s">
        <v>261</v>
      </c>
      <c r="K920" s="11" t="s">
        <v>262</v>
      </c>
      <c r="L920" s="11" t="s">
        <v>2061</v>
      </c>
    </row>
    <row r="921" spans="1:12">
      <c r="A921" s="11" t="s">
        <v>1672</v>
      </c>
      <c r="D921" s="11" t="s">
        <v>260</v>
      </c>
      <c r="E921" s="18" t="s">
        <v>1922</v>
      </c>
      <c r="F921" s="10">
        <v>30864</v>
      </c>
      <c r="G921" s="10">
        <v>44713</v>
      </c>
      <c r="H921" s="11">
        <v>52</v>
      </c>
      <c r="I921" s="19" t="s">
        <v>259</v>
      </c>
      <c r="J921" s="11" t="s">
        <v>261</v>
      </c>
      <c r="K921" s="11" t="s">
        <v>262</v>
      </c>
      <c r="L921" s="11" t="s">
        <v>2061</v>
      </c>
    </row>
    <row r="922" spans="1:12">
      <c r="A922" s="11" t="s">
        <v>1673</v>
      </c>
      <c r="D922" s="11" t="s">
        <v>260</v>
      </c>
      <c r="E922" s="18" t="s">
        <v>1923</v>
      </c>
      <c r="F922" s="10">
        <v>30864</v>
      </c>
      <c r="G922" s="10">
        <v>44713</v>
      </c>
      <c r="H922" s="11">
        <v>52</v>
      </c>
      <c r="I922" s="19" t="s">
        <v>259</v>
      </c>
      <c r="J922" s="11" t="s">
        <v>261</v>
      </c>
      <c r="K922" s="11" t="s">
        <v>262</v>
      </c>
      <c r="L922" s="11" t="s">
        <v>2061</v>
      </c>
    </row>
    <row r="923" spans="1:12">
      <c r="A923" s="11" t="s">
        <v>1674</v>
      </c>
      <c r="D923" s="11" t="s">
        <v>260</v>
      </c>
      <c r="E923" s="18" t="s">
        <v>1924</v>
      </c>
      <c r="F923" s="10">
        <v>30864</v>
      </c>
      <c r="G923" s="10">
        <v>44713</v>
      </c>
      <c r="H923" s="11">
        <v>52</v>
      </c>
      <c r="I923" s="19" t="s">
        <v>259</v>
      </c>
      <c r="J923" s="11" t="s">
        <v>261</v>
      </c>
      <c r="K923" s="11" t="s">
        <v>262</v>
      </c>
      <c r="L923" s="11" t="s">
        <v>2061</v>
      </c>
    </row>
    <row r="924" spans="1:12">
      <c r="A924" s="11" t="s">
        <v>1675</v>
      </c>
      <c r="D924" s="11" t="s">
        <v>260</v>
      </c>
      <c r="E924" s="18" t="s">
        <v>1925</v>
      </c>
      <c r="F924" s="10">
        <v>30133</v>
      </c>
      <c r="G924" s="10">
        <v>44713</v>
      </c>
      <c r="H924" s="11">
        <v>54</v>
      </c>
      <c r="I924" s="19" t="s">
        <v>259</v>
      </c>
      <c r="J924" s="11" t="s">
        <v>261</v>
      </c>
      <c r="K924" s="11" t="s">
        <v>262</v>
      </c>
      <c r="L924" s="11" t="s">
        <v>2061</v>
      </c>
    </row>
    <row r="925" spans="1:12">
      <c r="A925" s="11" t="s">
        <v>1676</v>
      </c>
      <c r="D925" s="11" t="s">
        <v>260</v>
      </c>
      <c r="E925" s="18" t="s">
        <v>1926</v>
      </c>
      <c r="F925" s="10">
        <v>30864</v>
      </c>
      <c r="G925" s="10">
        <v>44713</v>
      </c>
      <c r="H925" s="11">
        <v>52</v>
      </c>
      <c r="I925" s="19" t="s">
        <v>259</v>
      </c>
      <c r="J925" s="11" t="s">
        <v>261</v>
      </c>
      <c r="K925" s="11" t="s">
        <v>262</v>
      </c>
      <c r="L925" s="11" t="s">
        <v>2061</v>
      </c>
    </row>
    <row r="926" spans="1:12">
      <c r="A926" s="11" t="s">
        <v>1677</v>
      </c>
      <c r="D926" s="11" t="s">
        <v>260</v>
      </c>
      <c r="E926" s="18" t="s">
        <v>1927</v>
      </c>
      <c r="F926" s="10">
        <v>30864</v>
      </c>
      <c r="G926" s="10">
        <v>44713</v>
      </c>
      <c r="H926" s="11">
        <v>52</v>
      </c>
      <c r="I926" s="19" t="s">
        <v>259</v>
      </c>
      <c r="J926" s="11" t="s">
        <v>261</v>
      </c>
      <c r="K926" s="11" t="s">
        <v>262</v>
      </c>
      <c r="L926" s="11" t="s">
        <v>2061</v>
      </c>
    </row>
    <row r="927" spans="1:12">
      <c r="A927" s="11" t="s">
        <v>1678</v>
      </c>
      <c r="D927" s="11" t="s">
        <v>260</v>
      </c>
      <c r="E927" s="18" t="s">
        <v>1928</v>
      </c>
      <c r="F927" s="10">
        <v>30864</v>
      </c>
      <c r="G927" s="10">
        <v>44713</v>
      </c>
      <c r="H927" s="11">
        <v>52</v>
      </c>
      <c r="I927" s="19" t="s">
        <v>259</v>
      </c>
      <c r="J927" s="11" t="s">
        <v>261</v>
      </c>
      <c r="K927" s="11" t="s">
        <v>262</v>
      </c>
      <c r="L927" s="11" t="s">
        <v>2061</v>
      </c>
    </row>
    <row r="928" spans="1:12">
      <c r="A928" s="11" t="s">
        <v>1679</v>
      </c>
      <c r="D928" s="11" t="s">
        <v>260</v>
      </c>
      <c r="E928" s="18" t="s">
        <v>1929</v>
      </c>
      <c r="F928" s="10">
        <v>30133</v>
      </c>
      <c r="G928" s="10">
        <v>44713</v>
      </c>
      <c r="H928" s="11">
        <v>54</v>
      </c>
      <c r="I928" s="19" t="s">
        <v>259</v>
      </c>
      <c r="J928" s="11" t="s">
        <v>261</v>
      </c>
      <c r="K928" s="11" t="s">
        <v>262</v>
      </c>
      <c r="L928" s="11" t="s">
        <v>2061</v>
      </c>
    </row>
    <row r="929" spans="1:12">
      <c r="A929" s="11" t="s">
        <v>1680</v>
      </c>
      <c r="D929" s="11" t="s">
        <v>260</v>
      </c>
      <c r="E929" s="18" t="s">
        <v>1930</v>
      </c>
      <c r="F929" s="10">
        <v>30864</v>
      </c>
      <c r="G929" s="10">
        <v>44713</v>
      </c>
      <c r="H929" s="11">
        <v>52</v>
      </c>
      <c r="I929" s="19" t="s">
        <v>259</v>
      </c>
      <c r="J929" s="11" t="s">
        <v>261</v>
      </c>
      <c r="K929" s="11" t="s">
        <v>262</v>
      </c>
      <c r="L929" s="11" t="s">
        <v>2061</v>
      </c>
    </row>
    <row r="930" spans="1:12">
      <c r="A930" s="11" t="s">
        <v>1681</v>
      </c>
      <c r="D930" s="11" t="s">
        <v>260</v>
      </c>
      <c r="E930" s="18" t="s">
        <v>1931</v>
      </c>
      <c r="F930" s="10">
        <v>30864</v>
      </c>
      <c r="G930" s="10">
        <v>44713</v>
      </c>
      <c r="H930" s="11">
        <v>52</v>
      </c>
      <c r="I930" s="19" t="s">
        <v>259</v>
      </c>
      <c r="J930" s="11" t="s">
        <v>261</v>
      </c>
      <c r="K930" s="11" t="s">
        <v>262</v>
      </c>
      <c r="L930" s="11" t="s">
        <v>2061</v>
      </c>
    </row>
    <row r="931" spans="1:12">
      <c r="A931" s="11" t="s">
        <v>1682</v>
      </c>
      <c r="D931" s="11" t="s">
        <v>260</v>
      </c>
      <c r="E931" s="18" t="s">
        <v>1932</v>
      </c>
      <c r="F931" s="10">
        <v>30864</v>
      </c>
      <c r="G931" s="10">
        <v>44713</v>
      </c>
      <c r="H931" s="11">
        <v>52</v>
      </c>
      <c r="I931" s="19" t="s">
        <v>259</v>
      </c>
      <c r="J931" s="11" t="s">
        <v>261</v>
      </c>
      <c r="K931" s="11" t="s">
        <v>262</v>
      </c>
      <c r="L931" s="11" t="s">
        <v>2061</v>
      </c>
    </row>
    <row r="932" spans="1:12">
      <c r="A932" s="11" t="s">
        <v>1683</v>
      </c>
      <c r="D932" s="11" t="s">
        <v>260</v>
      </c>
      <c r="E932" s="18" t="s">
        <v>1933</v>
      </c>
      <c r="F932" s="10">
        <v>30864</v>
      </c>
      <c r="G932" s="10">
        <v>44713</v>
      </c>
      <c r="H932" s="11">
        <v>52</v>
      </c>
      <c r="I932" s="19" t="s">
        <v>259</v>
      </c>
      <c r="J932" s="11" t="s">
        <v>261</v>
      </c>
      <c r="K932" s="11" t="s">
        <v>262</v>
      </c>
      <c r="L932" s="11" t="s">
        <v>2061</v>
      </c>
    </row>
    <row r="933" spans="1:12">
      <c r="A933" s="11" t="s">
        <v>1684</v>
      </c>
      <c r="D933" s="11" t="s">
        <v>260</v>
      </c>
      <c r="E933" s="18" t="s">
        <v>1934</v>
      </c>
      <c r="F933" s="10">
        <v>30864</v>
      </c>
      <c r="G933" s="10">
        <v>44713</v>
      </c>
      <c r="H933" s="11">
        <v>52</v>
      </c>
      <c r="I933" s="19" t="s">
        <v>259</v>
      </c>
      <c r="J933" s="11" t="s">
        <v>261</v>
      </c>
      <c r="K933" s="11" t="s">
        <v>262</v>
      </c>
      <c r="L933" s="11" t="s">
        <v>2061</v>
      </c>
    </row>
    <row r="934" spans="1:12">
      <c r="A934" s="11" t="s">
        <v>1685</v>
      </c>
      <c r="D934" s="11" t="s">
        <v>260</v>
      </c>
      <c r="E934" s="18" t="s">
        <v>1935</v>
      </c>
      <c r="F934" s="10">
        <v>30864</v>
      </c>
      <c r="G934" s="10">
        <v>44713</v>
      </c>
      <c r="H934" s="11">
        <v>52</v>
      </c>
      <c r="I934" s="19" t="s">
        <v>259</v>
      </c>
      <c r="J934" s="11" t="s">
        <v>261</v>
      </c>
      <c r="K934" s="11" t="s">
        <v>262</v>
      </c>
      <c r="L934" s="11" t="s">
        <v>2061</v>
      </c>
    </row>
    <row r="935" spans="1:12">
      <c r="A935" s="11" t="s">
        <v>1686</v>
      </c>
      <c r="D935" s="11" t="s">
        <v>260</v>
      </c>
      <c r="E935" s="18" t="s">
        <v>1936</v>
      </c>
      <c r="F935" s="10">
        <v>34486</v>
      </c>
      <c r="G935" s="10">
        <v>44713</v>
      </c>
      <c r="H935" s="11">
        <v>42</v>
      </c>
      <c r="I935" s="19" t="s">
        <v>259</v>
      </c>
      <c r="J935" s="11" t="s">
        <v>261</v>
      </c>
      <c r="K935" s="11" t="s">
        <v>262</v>
      </c>
      <c r="L935" s="11" t="s">
        <v>2060</v>
      </c>
    </row>
    <row r="936" spans="1:12">
      <c r="A936" s="11" t="s">
        <v>1687</v>
      </c>
      <c r="D936" s="11" t="s">
        <v>260</v>
      </c>
      <c r="E936" s="18" t="s">
        <v>1937</v>
      </c>
      <c r="F936" s="10">
        <v>34486</v>
      </c>
      <c r="G936" s="10">
        <v>44713</v>
      </c>
      <c r="H936" s="11">
        <v>42</v>
      </c>
      <c r="I936" s="19" t="s">
        <v>259</v>
      </c>
      <c r="J936" s="11" t="s">
        <v>261</v>
      </c>
      <c r="K936" s="11" t="s">
        <v>262</v>
      </c>
      <c r="L936" s="11" t="s">
        <v>2060</v>
      </c>
    </row>
    <row r="937" spans="1:12">
      <c r="A937" s="11" t="s">
        <v>1688</v>
      </c>
      <c r="D937" s="11" t="s">
        <v>260</v>
      </c>
      <c r="E937" s="18" t="s">
        <v>1938</v>
      </c>
      <c r="F937" s="10">
        <v>34486</v>
      </c>
      <c r="G937" s="10">
        <v>44713</v>
      </c>
      <c r="H937" s="11">
        <v>42</v>
      </c>
      <c r="I937" s="19" t="s">
        <v>259</v>
      </c>
      <c r="J937" s="11" t="s">
        <v>261</v>
      </c>
      <c r="K937" s="11" t="s">
        <v>262</v>
      </c>
      <c r="L937" s="11" t="s">
        <v>2060</v>
      </c>
    </row>
    <row r="938" spans="1:12">
      <c r="A938" s="11" t="s">
        <v>1689</v>
      </c>
      <c r="D938" s="11" t="s">
        <v>260</v>
      </c>
      <c r="E938" s="18" t="s">
        <v>1939</v>
      </c>
      <c r="F938" s="10">
        <v>34486</v>
      </c>
      <c r="G938" s="10">
        <v>44713</v>
      </c>
      <c r="H938" s="11">
        <v>42</v>
      </c>
      <c r="I938" s="19" t="s">
        <v>259</v>
      </c>
      <c r="J938" s="11" t="s">
        <v>261</v>
      </c>
      <c r="K938" s="11" t="s">
        <v>262</v>
      </c>
      <c r="L938" s="11" t="s">
        <v>2060</v>
      </c>
    </row>
    <row r="939" spans="1:12">
      <c r="A939" s="11" t="s">
        <v>1690</v>
      </c>
      <c r="D939" s="11" t="s">
        <v>260</v>
      </c>
      <c r="E939" s="18" t="s">
        <v>1940</v>
      </c>
      <c r="F939" s="10">
        <v>34486</v>
      </c>
      <c r="G939" s="10">
        <v>44713</v>
      </c>
      <c r="H939" s="11">
        <v>42</v>
      </c>
      <c r="I939" s="19" t="s">
        <v>259</v>
      </c>
      <c r="J939" s="11" t="s">
        <v>261</v>
      </c>
      <c r="K939" s="11" t="s">
        <v>262</v>
      </c>
      <c r="L939" s="11" t="s">
        <v>2060</v>
      </c>
    </row>
    <row r="940" spans="1:12">
      <c r="A940" s="11" t="s">
        <v>1691</v>
      </c>
      <c r="D940" s="11" t="s">
        <v>260</v>
      </c>
      <c r="E940" s="18" t="s">
        <v>1941</v>
      </c>
      <c r="F940" s="10">
        <v>34486</v>
      </c>
      <c r="G940" s="10">
        <v>44713</v>
      </c>
      <c r="H940" s="11">
        <v>42</v>
      </c>
      <c r="I940" s="19" t="s">
        <v>259</v>
      </c>
      <c r="J940" s="11" t="s">
        <v>261</v>
      </c>
      <c r="K940" s="11" t="s">
        <v>262</v>
      </c>
      <c r="L940" s="11" t="s">
        <v>2060</v>
      </c>
    </row>
    <row r="941" spans="1:12">
      <c r="A941" s="11" t="s">
        <v>1692</v>
      </c>
      <c r="D941" s="11" t="s">
        <v>260</v>
      </c>
      <c r="E941" s="18" t="s">
        <v>1942</v>
      </c>
      <c r="F941" s="10">
        <v>34486</v>
      </c>
      <c r="G941" s="10">
        <v>44713</v>
      </c>
      <c r="H941" s="11">
        <v>42</v>
      </c>
      <c r="I941" s="19" t="s">
        <v>259</v>
      </c>
      <c r="J941" s="11" t="s">
        <v>261</v>
      </c>
      <c r="K941" s="11" t="s">
        <v>262</v>
      </c>
      <c r="L941" s="11" t="s">
        <v>2060</v>
      </c>
    </row>
    <row r="942" spans="1:12">
      <c r="A942" s="11" t="s">
        <v>1693</v>
      </c>
      <c r="D942" s="11" t="s">
        <v>260</v>
      </c>
      <c r="E942" s="18" t="s">
        <v>1943</v>
      </c>
      <c r="F942" s="10">
        <v>34486</v>
      </c>
      <c r="G942" s="10">
        <v>44713</v>
      </c>
      <c r="H942" s="11">
        <v>42</v>
      </c>
      <c r="I942" s="19" t="s">
        <v>259</v>
      </c>
      <c r="J942" s="11" t="s">
        <v>261</v>
      </c>
      <c r="K942" s="11" t="s">
        <v>262</v>
      </c>
      <c r="L942" s="11" t="s">
        <v>2060</v>
      </c>
    </row>
    <row r="943" spans="1:12">
      <c r="A943" s="11" t="s">
        <v>1694</v>
      </c>
      <c r="D943" s="11" t="s">
        <v>260</v>
      </c>
      <c r="E943" s="18" t="s">
        <v>1944</v>
      </c>
      <c r="F943" s="10">
        <v>34486</v>
      </c>
      <c r="G943" s="10">
        <v>44713</v>
      </c>
      <c r="H943" s="11">
        <v>42</v>
      </c>
      <c r="I943" s="19" t="s">
        <v>259</v>
      </c>
      <c r="J943" s="11" t="s">
        <v>261</v>
      </c>
      <c r="K943" s="11" t="s">
        <v>262</v>
      </c>
      <c r="L943" s="11" t="s">
        <v>2060</v>
      </c>
    </row>
    <row r="944" spans="1:12">
      <c r="A944" s="11" t="s">
        <v>1695</v>
      </c>
      <c r="D944" s="11" t="s">
        <v>260</v>
      </c>
      <c r="E944" s="18" t="s">
        <v>1945</v>
      </c>
      <c r="F944" s="10">
        <v>34486</v>
      </c>
      <c r="G944" s="10">
        <v>44713</v>
      </c>
      <c r="H944" s="11">
        <v>42</v>
      </c>
      <c r="I944" s="19" t="s">
        <v>259</v>
      </c>
      <c r="J944" s="11" t="s">
        <v>261</v>
      </c>
      <c r="K944" s="11" t="s">
        <v>262</v>
      </c>
      <c r="L944" s="11" t="s">
        <v>2060</v>
      </c>
    </row>
    <row r="945" spans="1:12">
      <c r="A945" s="11" t="s">
        <v>1696</v>
      </c>
      <c r="D945" s="11" t="s">
        <v>260</v>
      </c>
      <c r="E945" s="18" t="s">
        <v>1946</v>
      </c>
      <c r="F945" s="10">
        <v>34486</v>
      </c>
      <c r="G945" s="10">
        <v>44713</v>
      </c>
      <c r="H945" s="11">
        <v>42</v>
      </c>
      <c r="I945" s="19" t="s">
        <v>259</v>
      </c>
      <c r="J945" s="11" t="s">
        <v>261</v>
      </c>
      <c r="K945" s="11" t="s">
        <v>262</v>
      </c>
      <c r="L945" s="11" t="s">
        <v>2060</v>
      </c>
    </row>
    <row r="946" spans="1:12">
      <c r="A946" s="11" t="s">
        <v>1697</v>
      </c>
      <c r="D946" s="11" t="s">
        <v>260</v>
      </c>
      <c r="E946" s="18" t="s">
        <v>1947</v>
      </c>
      <c r="F946" s="10">
        <v>34486</v>
      </c>
      <c r="G946" s="10">
        <v>44713</v>
      </c>
      <c r="H946" s="11">
        <v>42</v>
      </c>
      <c r="I946" s="19" t="s">
        <v>259</v>
      </c>
      <c r="J946" s="11" t="s">
        <v>261</v>
      </c>
      <c r="K946" s="11" t="s">
        <v>262</v>
      </c>
      <c r="L946" s="11" t="s">
        <v>2060</v>
      </c>
    </row>
    <row r="947" spans="1:12">
      <c r="A947" s="11" t="s">
        <v>1698</v>
      </c>
      <c r="D947" s="11" t="s">
        <v>260</v>
      </c>
      <c r="E947" s="18" t="s">
        <v>1948</v>
      </c>
      <c r="F947" s="10">
        <v>34486</v>
      </c>
      <c r="G947" s="10">
        <v>44713</v>
      </c>
      <c r="H947" s="11">
        <v>42</v>
      </c>
      <c r="I947" s="19" t="s">
        <v>259</v>
      </c>
      <c r="J947" s="11" t="s">
        <v>261</v>
      </c>
      <c r="K947" s="11" t="s">
        <v>262</v>
      </c>
      <c r="L947" s="11" t="s">
        <v>2060</v>
      </c>
    </row>
    <row r="948" spans="1:12">
      <c r="A948" s="11" t="s">
        <v>1699</v>
      </c>
      <c r="D948" s="11" t="s">
        <v>260</v>
      </c>
      <c r="E948" s="18" t="s">
        <v>1949</v>
      </c>
      <c r="F948" s="10">
        <v>34486</v>
      </c>
      <c r="G948" s="10">
        <v>44713</v>
      </c>
      <c r="H948" s="11">
        <v>42</v>
      </c>
      <c r="I948" s="19" t="s">
        <v>259</v>
      </c>
      <c r="J948" s="11" t="s">
        <v>261</v>
      </c>
      <c r="K948" s="11" t="s">
        <v>262</v>
      </c>
      <c r="L948" s="11" t="s">
        <v>2060</v>
      </c>
    </row>
    <row r="949" spans="1:12">
      <c r="A949" s="11" t="s">
        <v>1700</v>
      </c>
      <c r="D949" s="11" t="s">
        <v>260</v>
      </c>
      <c r="E949" s="18" t="s">
        <v>1950</v>
      </c>
      <c r="F949" s="10">
        <v>34486</v>
      </c>
      <c r="G949" s="10">
        <v>44713</v>
      </c>
      <c r="H949" s="11">
        <v>42</v>
      </c>
      <c r="I949" s="19" t="s">
        <v>259</v>
      </c>
      <c r="J949" s="11" t="s">
        <v>261</v>
      </c>
      <c r="K949" s="11" t="s">
        <v>262</v>
      </c>
      <c r="L949" s="11" t="s">
        <v>2060</v>
      </c>
    </row>
    <row r="950" spans="1:12">
      <c r="A950" s="11" t="s">
        <v>1701</v>
      </c>
      <c r="D950" s="11" t="s">
        <v>260</v>
      </c>
      <c r="E950" s="18" t="s">
        <v>1951</v>
      </c>
      <c r="F950" s="10">
        <v>34486</v>
      </c>
      <c r="G950" s="10">
        <v>44713</v>
      </c>
      <c r="H950" s="11">
        <v>42</v>
      </c>
      <c r="I950" s="19" t="s">
        <v>259</v>
      </c>
      <c r="J950" s="11" t="s">
        <v>261</v>
      </c>
      <c r="K950" s="11" t="s">
        <v>262</v>
      </c>
      <c r="L950" s="11" t="s">
        <v>2060</v>
      </c>
    </row>
    <row r="951" spans="1:12">
      <c r="A951" s="11" t="s">
        <v>1702</v>
      </c>
      <c r="D951" s="11" t="s">
        <v>260</v>
      </c>
      <c r="E951" s="18" t="s">
        <v>1952</v>
      </c>
      <c r="F951" s="10">
        <v>38504</v>
      </c>
      <c r="G951" s="10">
        <v>44713</v>
      </c>
      <c r="H951" s="11">
        <v>28</v>
      </c>
      <c r="I951" s="19" t="s">
        <v>259</v>
      </c>
      <c r="J951" s="11" t="s">
        <v>261</v>
      </c>
      <c r="K951" s="11" t="s">
        <v>262</v>
      </c>
      <c r="L951" s="11" t="s">
        <v>2060</v>
      </c>
    </row>
    <row r="952" spans="1:12">
      <c r="A952" s="11" t="s">
        <v>1703</v>
      </c>
      <c r="D952" s="11" t="s">
        <v>260</v>
      </c>
      <c r="E952" s="18" t="s">
        <v>1953</v>
      </c>
      <c r="F952" s="10">
        <v>38504</v>
      </c>
      <c r="G952" s="10">
        <v>44713</v>
      </c>
      <c r="H952" s="11">
        <v>28</v>
      </c>
      <c r="I952" s="19" t="s">
        <v>259</v>
      </c>
      <c r="J952" s="11" t="s">
        <v>261</v>
      </c>
      <c r="K952" s="11" t="s">
        <v>262</v>
      </c>
      <c r="L952" s="11" t="s">
        <v>2060</v>
      </c>
    </row>
    <row r="953" spans="1:12">
      <c r="A953" s="11" t="s">
        <v>1704</v>
      </c>
      <c r="D953" s="11" t="s">
        <v>260</v>
      </c>
      <c r="E953" s="18" t="s">
        <v>1954</v>
      </c>
      <c r="F953" s="10">
        <v>38504</v>
      </c>
      <c r="G953" s="10">
        <v>44713</v>
      </c>
      <c r="H953" s="11">
        <v>28</v>
      </c>
      <c r="I953" s="19" t="s">
        <v>259</v>
      </c>
      <c r="J953" s="11" t="s">
        <v>261</v>
      </c>
      <c r="K953" s="11" t="s">
        <v>262</v>
      </c>
      <c r="L953" s="11" t="s">
        <v>2060</v>
      </c>
    </row>
    <row r="954" spans="1:12">
      <c r="A954" s="11" t="s">
        <v>1705</v>
      </c>
      <c r="D954" s="11" t="s">
        <v>260</v>
      </c>
      <c r="E954" s="18" t="s">
        <v>1955</v>
      </c>
      <c r="F954" s="10">
        <v>38504</v>
      </c>
      <c r="G954" s="10">
        <v>44713</v>
      </c>
      <c r="H954" s="11">
        <v>28</v>
      </c>
      <c r="I954" s="19" t="s">
        <v>259</v>
      </c>
      <c r="J954" s="11" t="s">
        <v>261</v>
      </c>
      <c r="K954" s="11" t="s">
        <v>262</v>
      </c>
      <c r="L954" s="11" t="s">
        <v>2060</v>
      </c>
    </row>
    <row r="955" spans="1:12">
      <c r="A955" s="11" t="s">
        <v>1706</v>
      </c>
      <c r="D955" s="11" t="s">
        <v>260</v>
      </c>
      <c r="E955" s="18" t="s">
        <v>1956</v>
      </c>
      <c r="F955" s="10">
        <v>38504</v>
      </c>
      <c r="G955" s="10">
        <v>44713</v>
      </c>
      <c r="H955" s="11">
        <v>28</v>
      </c>
      <c r="I955" s="19" t="s">
        <v>259</v>
      </c>
      <c r="J955" s="11" t="s">
        <v>261</v>
      </c>
      <c r="K955" s="11" t="s">
        <v>262</v>
      </c>
      <c r="L955" s="11" t="s">
        <v>2060</v>
      </c>
    </row>
    <row r="956" spans="1:12">
      <c r="A956" s="11" t="s">
        <v>1707</v>
      </c>
      <c r="D956" s="11" t="s">
        <v>260</v>
      </c>
      <c r="E956" s="18" t="s">
        <v>1957</v>
      </c>
      <c r="F956" s="10">
        <v>38504</v>
      </c>
      <c r="G956" s="10">
        <v>44713</v>
      </c>
      <c r="H956" s="11">
        <v>28</v>
      </c>
      <c r="I956" s="19" t="s">
        <v>259</v>
      </c>
      <c r="J956" s="11" t="s">
        <v>261</v>
      </c>
      <c r="K956" s="11" t="s">
        <v>262</v>
      </c>
      <c r="L956" s="11" t="s">
        <v>2060</v>
      </c>
    </row>
    <row r="957" spans="1:12">
      <c r="A957" s="11" t="s">
        <v>1708</v>
      </c>
      <c r="D957" s="11" t="s">
        <v>260</v>
      </c>
      <c r="E957" s="18" t="s">
        <v>1958</v>
      </c>
      <c r="F957" s="10">
        <v>30133</v>
      </c>
      <c r="G957" s="10">
        <v>44713</v>
      </c>
      <c r="H957" s="11">
        <v>54</v>
      </c>
      <c r="I957" s="19" t="s">
        <v>259</v>
      </c>
      <c r="J957" s="11" t="s">
        <v>261</v>
      </c>
      <c r="K957" s="11" t="s">
        <v>262</v>
      </c>
      <c r="L957" s="11" t="s">
        <v>2061</v>
      </c>
    </row>
    <row r="958" spans="1:12">
      <c r="A958" s="11" t="s">
        <v>1709</v>
      </c>
      <c r="D958" s="11" t="s">
        <v>260</v>
      </c>
      <c r="E958" s="18" t="s">
        <v>1959</v>
      </c>
      <c r="F958" s="10">
        <v>30864</v>
      </c>
      <c r="G958" s="10">
        <v>44713</v>
      </c>
      <c r="H958" s="11">
        <v>52</v>
      </c>
      <c r="I958" s="19" t="s">
        <v>259</v>
      </c>
      <c r="J958" s="11" t="s">
        <v>261</v>
      </c>
      <c r="K958" s="11" t="s">
        <v>262</v>
      </c>
      <c r="L958" s="11" t="s">
        <v>2061</v>
      </c>
    </row>
    <row r="959" spans="1:12">
      <c r="A959" s="11" t="s">
        <v>1710</v>
      </c>
      <c r="D959" s="11" t="s">
        <v>260</v>
      </c>
      <c r="E959" s="18" t="s">
        <v>1960</v>
      </c>
      <c r="F959" s="10">
        <v>30864</v>
      </c>
      <c r="G959" s="10">
        <v>44713</v>
      </c>
      <c r="H959" s="11">
        <v>52</v>
      </c>
      <c r="I959" s="19" t="s">
        <v>259</v>
      </c>
      <c r="J959" s="11" t="s">
        <v>261</v>
      </c>
      <c r="K959" s="11" t="s">
        <v>262</v>
      </c>
      <c r="L959" s="11" t="s">
        <v>2061</v>
      </c>
    </row>
    <row r="960" spans="1:12">
      <c r="A960" s="11" t="s">
        <v>1711</v>
      </c>
      <c r="D960" s="11" t="s">
        <v>260</v>
      </c>
      <c r="E960" s="18" t="s">
        <v>1961</v>
      </c>
      <c r="F960" s="10">
        <v>30864</v>
      </c>
      <c r="G960" s="10">
        <v>44713</v>
      </c>
      <c r="H960" s="11">
        <v>52</v>
      </c>
      <c r="I960" s="19" t="s">
        <v>259</v>
      </c>
      <c r="J960" s="11" t="s">
        <v>261</v>
      </c>
      <c r="K960" s="11" t="s">
        <v>262</v>
      </c>
      <c r="L960" s="11" t="s">
        <v>2061</v>
      </c>
    </row>
    <row r="961" spans="1:12">
      <c r="A961" s="11" t="s">
        <v>1712</v>
      </c>
      <c r="D961" s="11" t="s">
        <v>260</v>
      </c>
      <c r="E961" s="18" t="s">
        <v>1962</v>
      </c>
      <c r="F961" s="10">
        <v>30133</v>
      </c>
      <c r="G961" s="10">
        <v>44713</v>
      </c>
      <c r="H961" s="11">
        <v>54</v>
      </c>
      <c r="I961" s="19" t="s">
        <v>259</v>
      </c>
      <c r="J961" s="11" t="s">
        <v>261</v>
      </c>
      <c r="K961" s="11" t="s">
        <v>262</v>
      </c>
      <c r="L961" s="11" t="s">
        <v>2061</v>
      </c>
    </row>
    <row r="962" spans="1:12">
      <c r="A962" s="11" t="s">
        <v>1713</v>
      </c>
      <c r="D962" s="11" t="s">
        <v>260</v>
      </c>
      <c r="E962" s="18" t="s">
        <v>1963</v>
      </c>
      <c r="F962" s="10">
        <v>30864</v>
      </c>
      <c r="G962" s="10">
        <v>44713</v>
      </c>
      <c r="H962" s="11">
        <v>52</v>
      </c>
      <c r="I962" s="19" t="s">
        <v>259</v>
      </c>
      <c r="J962" s="11" t="s">
        <v>261</v>
      </c>
      <c r="K962" s="11" t="s">
        <v>262</v>
      </c>
      <c r="L962" s="11" t="s">
        <v>2061</v>
      </c>
    </row>
    <row r="963" spans="1:12">
      <c r="A963" s="11" t="s">
        <v>1714</v>
      </c>
      <c r="D963" s="11" t="s">
        <v>260</v>
      </c>
      <c r="E963" s="18" t="s">
        <v>1964</v>
      </c>
      <c r="F963" s="10">
        <v>30864</v>
      </c>
      <c r="G963" s="10">
        <v>44713</v>
      </c>
      <c r="H963" s="11">
        <v>52</v>
      </c>
      <c r="I963" s="19" t="s">
        <v>259</v>
      </c>
      <c r="J963" s="11" t="s">
        <v>261</v>
      </c>
      <c r="K963" s="11" t="s">
        <v>262</v>
      </c>
      <c r="L963" s="11" t="s">
        <v>2061</v>
      </c>
    </row>
    <row r="964" spans="1:12">
      <c r="A964" s="11" t="s">
        <v>1715</v>
      </c>
      <c r="D964" s="11" t="s">
        <v>260</v>
      </c>
      <c r="E964" s="18" t="s">
        <v>1965</v>
      </c>
      <c r="F964" s="10">
        <v>30864</v>
      </c>
      <c r="G964" s="10">
        <v>44713</v>
      </c>
      <c r="H964" s="11">
        <v>52</v>
      </c>
      <c r="I964" s="19" t="s">
        <v>259</v>
      </c>
      <c r="J964" s="11" t="s">
        <v>261</v>
      </c>
      <c r="K964" s="11" t="s">
        <v>262</v>
      </c>
      <c r="L964" s="11" t="s">
        <v>2061</v>
      </c>
    </row>
    <row r="965" spans="1:12">
      <c r="A965" s="11" t="s">
        <v>1716</v>
      </c>
      <c r="D965" s="11" t="s">
        <v>260</v>
      </c>
      <c r="E965" s="18" t="s">
        <v>1966</v>
      </c>
      <c r="F965" s="10">
        <v>30133</v>
      </c>
      <c r="G965" s="10">
        <v>44713</v>
      </c>
      <c r="H965" s="11">
        <v>54</v>
      </c>
      <c r="I965" s="19" t="s">
        <v>259</v>
      </c>
      <c r="J965" s="11" t="s">
        <v>261</v>
      </c>
      <c r="K965" s="11" t="s">
        <v>262</v>
      </c>
      <c r="L965" s="11" t="s">
        <v>2061</v>
      </c>
    </row>
    <row r="966" spans="1:12">
      <c r="A966" s="11" t="s">
        <v>1717</v>
      </c>
      <c r="D966" s="11" t="s">
        <v>260</v>
      </c>
      <c r="E966" s="18" t="s">
        <v>1967</v>
      </c>
      <c r="F966" s="10">
        <v>30864</v>
      </c>
      <c r="G966" s="10">
        <v>44713</v>
      </c>
      <c r="H966" s="11">
        <v>52</v>
      </c>
      <c r="I966" s="19" t="s">
        <v>259</v>
      </c>
      <c r="J966" s="11" t="s">
        <v>261</v>
      </c>
      <c r="K966" s="11" t="s">
        <v>262</v>
      </c>
      <c r="L966" s="11" t="s">
        <v>2061</v>
      </c>
    </row>
    <row r="967" spans="1:12">
      <c r="A967" s="11" t="s">
        <v>1718</v>
      </c>
      <c r="D967" s="11" t="s">
        <v>260</v>
      </c>
      <c r="E967" s="18" t="s">
        <v>1968</v>
      </c>
      <c r="F967" s="10">
        <v>30864</v>
      </c>
      <c r="G967" s="10">
        <v>44713</v>
      </c>
      <c r="H967" s="11">
        <v>52</v>
      </c>
      <c r="I967" s="19" t="s">
        <v>259</v>
      </c>
      <c r="J967" s="11" t="s">
        <v>261</v>
      </c>
      <c r="K967" s="11" t="s">
        <v>262</v>
      </c>
      <c r="L967" s="11" t="s">
        <v>2061</v>
      </c>
    </row>
    <row r="968" spans="1:12">
      <c r="A968" s="11" t="s">
        <v>1719</v>
      </c>
      <c r="D968" s="11" t="s">
        <v>260</v>
      </c>
      <c r="E968" s="18" t="s">
        <v>1969</v>
      </c>
      <c r="F968" s="10">
        <v>30864</v>
      </c>
      <c r="G968" s="10">
        <v>44713</v>
      </c>
      <c r="H968" s="11">
        <v>52</v>
      </c>
      <c r="I968" s="19" t="s">
        <v>259</v>
      </c>
      <c r="J968" s="11" t="s">
        <v>261</v>
      </c>
      <c r="K968" s="11" t="s">
        <v>262</v>
      </c>
      <c r="L968" s="11" t="s">
        <v>2061</v>
      </c>
    </row>
    <row r="969" spans="1:12">
      <c r="A969" s="11" t="s">
        <v>1720</v>
      </c>
      <c r="D969" s="11" t="s">
        <v>260</v>
      </c>
      <c r="E969" s="18" t="s">
        <v>1970</v>
      </c>
      <c r="F969" s="10">
        <v>30133</v>
      </c>
      <c r="G969" s="10">
        <v>44713</v>
      </c>
      <c r="H969" s="11">
        <v>54</v>
      </c>
      <c r="I969" s="19" t="s">
        <v>259</v>
      </c>
      <c r="J969" s="11" t="s">
        <v>261</v>
      </c>
      <c r="K969" s="11" t="s">
        <v>262</v>
      </c>
      <c r="L969" s="11" t="s">
        <v>2061</v>
      </c>
    </row>
    <row r="970" spans="1:12">
      <c r="A970" s="11" t="s">
        <v>1721</v>
      </c>
      <c r="D970" s="11" t="s">
        <v>260</v>
      </c>
      <c r="E970" s="18" t="s">
        <v>1971</v>
      </c>
      <c r="F970" s="10">
        <v>30864</v>
      </c>
      <c r="G970" s="10">
        <v>44713</v>
      </c>
      <c r="H970" s="11">
        <v>52</v>
      </c>
      <c r="I970" s="19" t="s">
        <v>259</v>
      </c>
      <c r="J970" s="11" t="s">
        <v>261</v>
      </c>
      <c r="K970" s="11" t="s">
        <v>262</v>
      </c>
      <c r="L970" s="11" t="s">
        <v>2061</v>
      </c>
    </row>
    <row r="971" spans="1:12">
      <c r="A971" s="11" t="s">
        <v>1722</v>
      </c>
      <c r="D971" s="11" t="s">
        <v>260</v>
      </c>
      <c r="E971" s="18" t="s">
        <v>1972</v>
      </c>
      <c r="F971" s="10">
        <v>30864</v>
      </c>
      <c r="G971" s="10">
        <v>44713</v>
      </c>
      <c r="H971" s="11">
        <v>52</v>
      </c>
      <c r="I971" s="19" t="s">
        <v>259</v>
      </c>
      <c r="J971" s="11" t="s">
        <v>261</v>
      </c>
      <c r="K971" s="11" t="s">
        <v>262</v>
      </c>
      <c r="L971" s="11" t="s">
        <v>2061</v>
      </c>
    </row>
    <row r="972" spans="1:12">
      <c r="A972" s="11" t="s">
        <v>1723</v>
      </c>
      <c r="D972" s="11" t="s">
        <v>260</v>
      </c>
      <c r="E972" s="18" t="s">
        <v>1973</v>
      </c>
      <c r="F972" s="10">
        <v>30864</v>
      </c>
      <c r="G972" s="10">
        <v>44713</v>
      </c>
      <c r="H972" s="11">
        <v>52</v>
      </c>
      <c r="I972" s="19" t="s">
        <v>259</v>
      </c>
      <c r="J972" s="11" t="s">
        <v>261</v>
      </c>
      <c r="K972" s="11" t="s">
        <v>262</v>
      </c>
      <c r="L972" s="11" t="s">
        <v>2061</v>
      </c>
    </row>
    <row r="973" spans="1:12">
      <c r="A973" s="11" t="s">
        <v>1724</v>
      </c>
      <c r="D973" s="11" t="s">
        <v>260</v>
      </c>
      <c r="E973" s="18" t="s">
        <v>1974</v>
      </c>
      <c r="F973" s="10">
        <v>30864</v>
      </c>
      <c r="G973" s="10">
        <v>44713</v>
      </c>
      <c r="H973" s="11">
        <v>52</v>
      </c>
      <c r="I973" s="19" t="s">
        <v>259</v>
      </c>
      <c r="J973" s="11" t="s">
        <v>261</v>
      </c>
      <c r="K973" s="11" t="s">
        <v>262</v>
      </c>
      <c r="L973" s="11" t="s">
        <v>2061</v>
      </c>
    </row>
    <row r="974" spans="1:12">
      <c r="A974" s="11" t="s">
        <v>1725</v>
      </c>
      <c r="D974" s="11" t="s">
        <v>260</v>
      </c>
      <c r="E974" s="18" t="s">
        <v>1975</v>
      </c>
      <c r="F974" s="10">
        <v>30864</v>
      </c>
      <c r="G974" s="10">
        <v>44713</v>
      </c>
      <c r="H974" s="11">
        <v>52</v>
      </c>
      <c r="I974" s="19" t="s">
        <v>259</v>
      </c>
      <c r="J974" s="11" t="s">
        <v>261</v>
      </c>
      <c r="K974" s="11" t="s">
        <v>262</v>
      </c>
      <c r="L974" s="11" t="s">
        <v>2061</v>
      </c>
    </row>
    <row r="975" spans="1:12">
      <c r="A975" s="11" t="s">
        <v>1726</v>
      </c>
      <c r="D975" s="11" t="s">
        <v>260</v>
      </c>
      <c r="E975" s="18" t="s">
        <v>1976</v>
      </c>
      <c r="F975" s="10">
        <v>30864</v>
      </c>
      <c r="G975" s="10">
        <v>44713</v>
      </c>
      <c r="H975" s="11">
        <v>52</v>
      </c>
      <c r="I975" s="19" t="s">
        <v>259</v>
      </c>
      <c r="J975" s="11" t="s">
        <v>261</v>
      </c>
      <c r="K975" s="11" t="s">
        <v>262</v>
      </c>
      <c r="L975" s="11" t="s">
        <v>2061</v>
      </c>
    </row>
    <row r="976" spans="1:12">
      <c r="A976" s="11" t="s">
        <v>1727</v>
      </c>
      <c r="D976" s="11" t="s">
        <v>260</v>
      </c>
      <c r="E976" s="18" t="s">
        <v>1977</v>
      </c>
      <c r="F976" s="10">
        <v>34486</v>
      </c>
      <c r="G976" s="10">
        <v>44713</v>
      </c>
      <c r="H976" s="11">
        <v>42</v>
      </c>
      <c r="I976" s="19" t="s">
        <v>259</v>
      </c>
      <c r="J976" s="11" t="s">
        <v>261</v>
      </c>
      <c r="K976" s="11" t="s">
        <v>262</v>
      </c>
      <c r="L976" s="11" t="s">
        <v>2060</v>
      </c>
    </row>
    <row r="977" spans="1:12">
      <c r="A977" s="11" t="s">
        <v>1728</v>
      </c>
      <c r="D977" s="11" t="s">
        <v>260</v>
      </c>
      <c r="E977" s="18" t="s">
        <v>1978</v>
      </c>
      <c r="F977" s="10">
        <v>34486</v>
      </c>
      <c r="G977" s="10">
        <v>44713</v>
      </c>
      <c r="H977" s="11">
        <v>42</v>
      </c>
      <c r="I977" s="19" t="s">
        <v>259</v>
      </c>
      <c r="J977" s="11" t="s">
        <v>261</v>
      </c>
      <c r="K977" s="11" t="s">
        <v>262</v>
      </c>
      <c r="L977" s="11" t="s">
        <v>2060</v>
      </c>
    </row>
    <row r="978" spans="1:12">
      <c r="A978" s="11" t="s">
        <v>1729</v>
      </c>
      <c r="D978" s="11" t="s">
        <v>260</v>
      </c>
      <c r="E978" s="18" t="s">
        <v>1979</v>
      </c>
      <c r="F978" s="10">
        <v>34486</v>
      </c>
      <c r="G978" s="10">
        <v>44713</v>
      </c>
      <c r="H978" s="11">
        <v>42</v>
      </c>
      <c r="I978" s="19" t="s">
        <v>259</v>
      </c>
      <c r="J978" s="11" t="s">
        <v>261</v>
      </c>
      <c r="K978" s="11" t="s">
        <v>262</v>
      </c>
      <c r="L978" s="11" t="s">
        <v>2060</v>
      </c>
    </row>
    <row r="979" spans="1:12">
      <c r="A979" s="11" t="s">
        <v>1730</v>
      </c>
      <c r="D979" s="11" t="s">
        <v>260</v>
      </c>
      <c r="E979" s="18" t="s">
        <v>1980</v>
      </c>
      <c r="F979" s="10">
        <v>34486</v>
      </c>
      <c r="G979" s="10">
        <v>44713</v>
      </c>
      <c r="H979" s="11">
        <v>42</v>
      </c>
      <c r="I979" s="19" t="s">
        <v>259</v>
      </c>
      <c r="J979" s="11" t="s">
        <v>261</v>
      </c>
      <c r="K979" s="11" t="s">
        <v>262</v>
      </c>
      <c r="L979" s="11" t="s">
        <v>2060</v>
      </c>
    </row>
    <row r="980" spans="1:12">
      <c r="A980" s="11" t="s">
        <v>1731</v>
      </c>
      <c r="D980" s="11" t="s">
        <v>260</v>
      </c>
      <c r="E980" s="18" t="s">
        <v>1981</v>
      </c>
      <c r="F980" s="10">
        <v>34486</v>
      </c>
      <c r="G980" s="10">
        <v>44713</v>
      </c>
      <c r="H980" s="11">
        <v>42</v>
      </c>
      <c r="I980" s="19" t="s">
        <v>259</v>
      </c>
      <c r="J980" s="11" t="s">
        <v>261</v>
      </c>
      <c r="K980" s="11" t="s">
        <v>262</v>
      </c>
      <c r="L980" s="11" t="s">
        <v>2060</v>
      </c>
    </row>
    <row r="981" spans="1:12">
      <c r="A981" s="11" t="s">
        <v>1732</v>
      </c>
      <c r="D981" s="11" t="s">
        <v>260</v>
      </c>
      <c r="E981" s="18" t="s">
        <v>1982</v>
      </c>
      <c r="F981" s="10">
        <v>34486</v>
      </c>
      <c r="G981" s="10">
        <v>44713</v>
      </c>
      <c r="H981" s="11">
        <v>42</v>
      </c>
      <c r="I981" s="19" t="s">
        <v>259</v>
      </c>
      <c r="J981" s="11" t="s">
        <v>261</v>
      </c>
      <c r="K981" s="11" t="s">
        <v>262</v>
      </c>
      <c r="L981" s="11" t="s">
        <v>2060</v>
      </c>
    </row>
    <row r="982" spans="1:12">
      <c r="A982" s="11" t="s">
        <v>1733</v>
      </c>
      <c r="D982" s="11" t="s">
        <v>260</v>
      </c>
      <c r="E982" s="18" t="s">
        <v>1983</v>
      </c>
      <c r="F982" s="10">
        <v>34486</v>
      </c>
      <c r="G982" s="10">
        <v>44713</v>
      </c>
      <c r="H982" s="11">
        <v>42</v>
      </c>
      <c r="I982" s="19" t="s">
        <v>259</v>
      </c>
      <c r="J982" s="11" t="s">
        <v>261</v>
      </c>
      <c r="K982" s="11" t="s">
        <v>262</v>
      </c>
      <c r="L982" s="11" t="s">
        <v>2060</v>
      </c>
    </row>
    <row r="983" spans="1:12">
      <c r="A983" s="11" t="s">
        <v>1734</v>
      </c>
      <c r="D983" s="11" t="s">
        <v>260</v>
      </c>
      <c r="E983" s="18" t="s">
        <v>1984</v>
      </c>
      <c r="F983" s="10">
        <v>34486</v>
      </c>
      <c r="G983" s="10">
        <v>44713</v>
      </c>
      <c r="H983" s="11">
        <v>42</v>
      </c>
      <c r="I983" s="19" t="s">
        <v>259</v>
      </c>
      <c r="J983" s="11" t="s">
        <v>261</v>
      </c>
      <c r="K983" s="11" t="s">
        <v>262</v>
      </c>
      <c r="L983" s="11" t="s">
        <v>2060</v>
      </c>
    </row>
    <row r="984" spans="1:12">
      <c r="A984" s="11" t="s">
        <v>1735</v>
      </c>
      <c r="D984" s="11" t="s">
        <v>260</v>
      </c>
      <c r="E984" s="18" t="s">
        <v>1985</v>
      </c>
      <c r="F984" s="10">
        <v>34486</v>
      </c>
      <c r="G984" s="10">
        <v>44713</v>
      </c>
      <c r="H984" s="11">
        <v>42</v>
      </c>
      <c r="I984" s="19" t="s">
        <v>259</v>
      </c>
      <c r="J984" s="11" t="s">
        <v>261</v>
      </c>
      <c r="K984" s="11" t="s">
        <v>262</v>
      </c>
      <c r="L984" s="11" t="s">
        <v>2060</v>
      </c>
    </row>
    <row r="985" spans="1:12">
      <c r="A985" s="11" t="s">
        <v>1736</v>
      </c>
      <c r="D985" s="11" t="s">
        <v>260</v>
      </c>
      <c r="E985" s="18" t="s">
        <v>1986</v>
      </c>
      <c r="F985" s="10">
        <v>34486</v>
      </c>
      <c r="G985" s="10">
        <v>44713</v>
      </c>
      <c r="H985" s="11">
        <v>42</v>
      </c>
      <c r="I985" s="19" t="s">
        <v>259</v>
      </c>
      <c r="J985" s="11" t="s">
        <v>261</v>
      </c>
      <c r="K985" s="11" t="s">
        <v>262</v>
      </c>
      <c r="L985" s="11" t="s">
        <v>2060</v>
      </c>
    </row>
    <row r="986" spans="1:12">
      <c r="A986" s="11" t="s">
        <v>1737</v>
      </c>
      <c r="D986" s="11" t="s">
        <v>260</v>
      </c>
      <c r="E986" s="18" t="s">
        <v>1987</v>
      </c>
      <c r="F986" s="10">
        <v>34486</v>
      </c>
      <c r="G986" s="10">
        <v>44713</v>
      </c>
      <c r="H986" s="11">
        <v>42</v>
      </c>
      <c r="I986" s="19" t="s">
        <v>259</v>
      </c>
      <c r="J986" s="11" t="s">
        <v>261</v>
      </c>
      <c r="K986" s="11" t="s">
        <v>262</v>
      </c>
      <c r="L986" s="11" t="s">
        <v>2060</v>
      </c>
    </row>
    <row r="987" spans="1:12">
      <c r="A987" s="11" t="s">
        <v>1738</v>
      </c>
      <c r="D987" s="11" t="s">
        <v>260</v>
      </c>
      <c r="E987" s="18" t="s">
        <v>1988</v>
      </c>
      <c r="F987" s="10">
        <v>34486</v>
      </c>
      <c r="G987" s="10">
        <v>44713</v>
      </c>
      <c r="H987" s="11">
        <v>42</v>
      </c>
      <c r="I987" s="19" t="s">
        <v>259</v>
      </c>
      <c r="J987" s="11" t="s">
        <v>261</v>
      </c>
      <c r="K987" s="11" t="s">
        <v>262</v>
      </c>
      <c r="L987" s="11" t="s">
        <v>2060</v>
      </c>
    </row>
    <row r="988" spans="1:12">
      <c r="A988" s="11" t="s">
        <v>1739</v>
      </c>
      <c r="D988" s="11" t="s">
        <v>260</v>
      </c>
      <c r="E988" s="18" t="s">
        <v>1989</v>
      </c>
      <c r="F988" s="10">
        <v>38504</v>
      </c>
      <c r="G988" s="10">
        <v>44713</v>
      </c>
      <c r="H988" s="11">
        <v>28</v>
      </c>
      <c r="I988" s="19" t="s">
        <v>259</v>
      </c>
      <c r="J988" s="11" t="s">
        <v>261</v>
      </c>
      <c r="K988" s="11" t="s">
        <v>262</v>
      </c>
      <c r="L988" s="11" t="s">
        <v>2060</v>
      </c>
    </row>
    <row r="989" spans="1:12">
      <c r="A989" s="11" t="s">
        <v>1740</v>
      </c>
      <c r="D989" s="11" t="s">
        <v>260</v>
      </c>
      <c r="E989" s="18" t="s">
        <v>1990</v>
      </c>
      <c r="F989" s="10">
        <v>38504</v>
      </c>
      <c r="G989" s="10">
        <v>44713</v>
      </c>
      <c r="H989" s="11">
        <v>28</v>
      </c>
      <c r="I989" s="19" t="s">
        <v>259</v>
      </c>
      <c r="J989" s="11" t="s">
        <v>261</v>
      </c>
      <c r="K989" s="11" t="s">
        <v>262</v>
      </c>
      <c r="L989" s="11" t="s">
        <v>2060</v>
      </c>
    </row>
    <row r="990" spans="1:12">
      <c r="A990" s="11" t="s">
        <v>1741</v>
      </c>
      <c r="D990" s="11" t="s">
        <v>260</v>
      </c>
      <c r="E990" s="18" t="s">
        <v>1991</v>
      </c>
      <c r="F990" s="10">
        <v>38504</v>
      </c>
      <c r="G990" s="10">
        <v>44713</v>
      </c>
      <c r="H990" s="11">
        <v>28</v>
      </c>
      <c r="I990" s="19" t="s">
        <v>259</v>
      </c>
      <c r="J990" s="11" t="s">
        <v>261</v>
      </c>
      <c r="K990" s="11" t="s">
        <v>262</v>
      </c>
      <c r="L990" s="11" t="s">
        <v>2060</v>
      </c>
    </row>
    <row r="991" spans="1:12">
      <c r="A991" s="11" t="s">
        <v>1742</v>
      </c>
      <c r="D991" s="11" t="s">
        <v>260</v>
      </c>
      <c r="E991" s="18" t="s">
        <v>1992</v>
      </c>
      <c r="F991" s="10">
        <v>38504</v>
      </c>
      <c r="G991" s="10">
        <v>44713</v>
      </c>
      <c r="H991" s="11">
        <v>28</v>
      </c>
      <c r="I991" s="19" t="s">
        <v>259</v>
      </c>
      <c r="J991" s="11" t="s">
        <v>261</v>
      </c>
      <c r="K991" s="11" t="s">
        <v>262</v>
      </c>
      <c r="L991" s="11" t="s">
        <v>2060</v>
      </c>
    </row>
    <row r="992" spans="1:12">
      <c r="A992" s="11" t="s">
        <v>1743</v>
      </c>
      <c r="D992" s="11" t="s">
        <v>260</v>
      </c>
      <c r="E992" s="18" t="s">
        <v>1993</v>
      </c>
      <c r="F992" s="10">
        <v>38504</v>
      </c>
      <c r="G992" s="10">
        <v>44713</v>
      </c>
      <c r="H992" s="11">
        <v>28</v>
      </c>
      <c r="I992" s="19" t="s">
        <v>259</v>
      </c>
      <c r="J992" s="11" t="s">
        <v>261</v>
      </c>
      <c r="K992" s="11" t="s">
        <v>262</v>
      </c>
      <c r="L992" s="11" t="s">
        <v>2060</v>
      </c>
    </row>
    <row r="993" spans="1:12">
      <c r="A993" s="11" t="s">
        <v>1744</v>
      </c>
      <c r="D993" s="11" t="s">
        <v>260</v>
      </c>
      <c r="E993" s="18" t="s">
        <v>1994</v>
      </c>
      <c r="F993" s="10">
        <v>34486</v>
      </c>
      <c r="G993" s="10">
        <v>44713</v>
      </c>
      <c r="H993" s="11">
        <v>42</v>
      </c>
      <c r="I993" s="19" t="s">
        <v>259</v>
      </c>
      <c r="J993" s="11" t="s">
        <v>261</v>
      </c>
      <c r="K993" s="11" t="s">
        <v>262</v>
      </c>
      <c r="L993" s="11" t="s">
        <v>2060</v>
      </c>
    </row>
    <row r="994" spans="1:12">
      <c r="A994" s="11" t="s">
        <v>1745</v>
      </c>
      <c r="D994" s="11" t="s">
        <v>260</v>
      </c>
      <c r="E994" s="18" t="s">
        <v>1995</v>
      </c>
      <c r="F994" s="10">
        <v>34486</v>
      </c>
      <c r="G994" s="10">
        <v>44713</v>
      </c>
      <c r="H994" s="11">
        <v>42</v>
      </c>
      <c r="I994" s="19" t="s">
        <v>259</v>
      </c>
      <c r="J994" s="11" t="s">
        <v>261</v>
      </c>
      <c r="K994" s="11" t="s">
        <v>262</v>
      </c>
      <c r="L994" s="11" t="s">
        <v>2060</v>
      </c>
    </row>
    <row r="995" spans="1:12">
      <c r="A995" s="11" t="s">
        <v>1746</v>
      </c>
      <c r="D995" s="11" t="s">
        <v>260</v>
      </c>
      <c r="E995" s="18" t="s">
        <v>1996</v>
      </c>
      <c r="F995" s="10">
        <v>34486</v>
      </c>
      <c r="G995" s="10">
        <v>44713</v>
      </c>
      <c r="H995" s="11">
        <v>42</v>
      </c>
      <c r="I995" s="19" t="s">
        <v>259</v>
      </c>
      <c r="J995" s="11" t="s">
        <v>261</v>
      </c>
      <c r="K995" s="11" t="s">
        <v>262</v>
      </c>
      <c r="L995" s="11" t="s">
        <v>2060</v>
      </c>
    </row>
    <row r="996" spans="1:12">
      <c r="A996" s="11" t="s">
        <v>1747</v>
      </c>
      <c r="D996" s="11" t="s">
        <v>260</v>
      </c>
      <c r="E996" s="18" t="s">
        <v>1997</v>
      </c>
      <c r="F996" s="10">
        <v>34486</v>
      </c>
      <c r="G996" s="10">
        <v>44713</v>
      </c>
      <c r="H996" s="11">
        <v>42</v>
      </c>
      <c r="I996" s="19" t="s">
        <v>259</v>
      </c>
      <c r="J996" s="11" t="s">
        <v>261</v>
      </c>
      <c r="K996" s="11" t="s">
        <v>262</v>
      </c>
      <c r="L996" s="11" t="s">
        <v>2060</v>
      </c>
    </row>
    <row r="997" spans="1:12">
      <c r="A997" s="11" t="s">
        <v>1748</v>
      </c>
      <c r="D997" s="11" t="s">
        <v>260</v>
      </c>
      <c r="E997" s="18" t="s">
        <v>1998</v>
      </c>
      <c r="F997" s="10">
        <v>34486</v>
      </c>
      <c r="G997" s="10">
        <v>44713</v>
      </c>
      <c r="H997" s="11">
        <v>42</v>
      </c>
      <c r="I997" s="19" t="s">
        <v>259</v>
      </c>
      <c r="J997" s="11" t="s">
        <v>261</v>
      </c>
      <c r="K997" s="11" t="s">
        <v>262</v>
      </c>
      <c r="L997" s="11" t="s">
        <v>2060</v>
      </c>
    </row>
    <row r="998" spans="1:12">
      <c r="A998" s="11" t="s">
        <v>1749</v>
      </c>
      <c r="D998" s="11" t="s">
        <v>260</v>
      </c>
      <c r="E998" s="18" t="s">
        <v>1999</v>
      </c>
      <c r="F998" s="10">
        <v>34486</v>
      </c>
      <c r="G998" s="10">
        <v>44713</v>
      </c>
      <c r="H998" s="11">
        <v>42</v>
      </c>
      <c r="I998" s="19" t="s">
        <v>259</v>
      </c>
      <c r="J998" s="11" t="s">
        <v>261</v>
      </c>
      <c r="K998" s="11" t="s">
        <v>262</v>
      </c>
      <c r="L998" s="11" t="s">
        <v>2060</v>
      </c>
    </row>
    <row r="999" spans="1:12">
      <c r="A999" s="11" t="s">
        <v>1750</v>
      </c>
      <c r="D999" s="11" t="s">
        <v>260</v>
      </c>
      <c r="E999" s="18" t="s">
        <v>2000</v>
      </c>
      <c r="F999" s="10">
        <v>34486</v>
      </c>
      <c r="G999" s="10">
        <v>44713</v>
      </c>
      <c r="H999" s="11">
        <v>42</v>
      </c>
      <c r="I999" s="19" t="s">
        <v>259</v>
      </c>
      <c r="J999" s="11" t="s">
        <v>261</v>
      </c>
      <c r="K999" s="11" t="s">
        <v>262</v>
      </c>
      <c r="L999" s="11" t="s">
        <v>2060</v>
      </c>
    </row>
    <row r="1000" spans="1:12">
      <c r="A1000" s="11" t="s">
        <v>1751</v>
      </c>
      <c r="D1000" s="11" t="s">
        <v>260</v>
      </c>
      <c r="E1000" s="18" t="s">
        <v>2001</v>
      </c>
      <c r="F1000" s="10">
        <v>34486</v>
      </c>
      <c r="G1000" s="10">
        <v>44713</v>
      </c>
      <c r="H1000" s="11">
        <v>42</v>
      </c>
      <c r="I1000" s="19" t="s">
        <v>259</v>
      </c>
      <c r="J1000" s="11" t="s">
        <v>261</v>
      </c>
      <c r="K1000" s="11" t="s">
        <v>262</v>
      </c>
      <c r="L1000" s="11" t="s">
        <v>2060</v>
      </c>
    </row>
    <row r="1001" spans="1:12">
      <c r="A1001" s="11" t="s">
        <v>1752</v>
      </c>
      <c r="D1001" s="11" t="s">
        <v>260</v>
      </c>
      <c r="E1001" s="18" t="s">
        <v>2002</v>
      </c>
      <c r="F1001" s="10">
        <v>34486</v>
      </c>
      <c r="G1001" s="10">
        <v>44713</v>
      </c>
      <c r="H1001" s="11">
        <v>42</v>
      </c>
      <c r="I1001" s="19" t="s">
        <v>259</v>
      </c>
      <c r="J1001" s="11" t="s">
        <v>261</v>
      </c>
      <c r="K1001" s="11" t="s">
        <v>262</v>
      </c>
      <c r="L1001" s="11" t="s">
        <v>2060</v>
      </c>
    </row>
    <row r="1002" spans="1:12">
      <c r="A1002" s="11" t="s">
        <v>1753</v>
      </c>
      <c r="D1002" s="11" t="s">
        <v>260</v>
      </c>
      <c r="E1002" s="18" t="s">
        <v>2003</v>
      </c>
      <c r="F1002" s="10">
        <v>34486</v>
      </c>
      <c r="G1002" s="10">
        <v>44713</v>
      </c>
      <c r="H1002" s="11">
        <v>42</v>
      </c>
      <c r="I1002" s="19" t="s">
        <v>259</v>
      </c>
      <c r="J1002" s="11" t="s">
        <v>261</v>
      </c>
      <c r="K1002" s="11" t="s">
        <v>262</v>
      </c>
      <c r="L1002" s="11" t="s">
        <v>2060</v>
      </c>
    </row>
    <row r="1003" spans="1:12">
      <c r="A1003" s="11" t="s">
        <v>1754</v>
      </c>
      <c r="D1003" s="11" t="s">
        <v>260</v>
      </c>
      <c r="E1003" s="18" t="s">
        <v>2004</v>
      </c>
      <c r="F1003" s="10">
        <v>34486</v>
      </c>
      <c r="G1003" s="10">
        <v>44713</v>
      </c>
      <c r="H1003" s="11">
        <v>42</v>
      </c>
      <c r="I1003" s="19" t="s">
        <v>259</v>
      </c>
      <c r="J1003" s="11" t="s">
        <v>261</v>
      </c>
      <c r="K1003" s="11" t="s">
        <v>262</v>
      </c>
      <c r="L1003" s="11" t="s">
        <v>2060</v>
      </c>
    </row>
    <row r="1004" spans="1:12">
      <c r="A1004" s="11" t="s">
        <v>1755</v>
      </c>
      <c r="D1004" s="11" t="s">
        <v>260</v>
      </c>
      <c r="E1004" s="18" t="s">
        <v>2005</v>
      </c>
      <c r="F1004" s="10">
        <v>34486</v>
      </c>
      <c r="G1004" s="10">
        <v>44713</v>
      </c>
      <c r="H1004" s="11">
        <v>42</v>
      </c>
      <c r="I1004" s="19" t="s">
        <v>259</v>
      </c>
      <c r="J1004" s="11" t="s">
        <v>261</v>
      </c>
      <c r="K1004" s="11" t="s">
        <v>262</v>
      </c>
      <c r="L1004" s="11" t="s">
        <v>2060</v>
      </c>
    </row>
    <row r="1005" spans="1:12">
      <c r="A1005" s="11" t="s">
        <v>1756</v>
      </c>
      <c r="D1005" s="11" t="s">
        <v>260</v>
      </c>
      <c r="E1005" s="18" t="s">
        <v>2006</v>
      </c>
      <c r="F1005" s="10">
        <v>34486</v>
      </c>
      <c r="G1005" s="10">
        <v>44713</v>
      </c>
      <c r="H1005" s="11">
        <v>42</v>
      </c>
      <c r="I1005" s="19" t="s">
        <v>259</v>
      </c>
      <c r="J1005" s="11" t="s">
        <v>261</v>
      </c>
      <c r="K1005" s="11" t="s">
        <v>262</v>
      </c>
      <c r="L1005" s="11" t="s">
        <v>2060</v>
      </c>
    </row>
    <row r="1006" spans="1:12">
      <c r="A1006" s="11" t="s">
        <v>1757</v>
      </c>
      <c r="D1006" s="11" t="s">
        <v>260</v>
      </c>
      <c r="E1006" s="18" t="s">
        <v>2007</v>
      </c>
      <c r="F1006" s="10">
        <v>34486</v>
      </c>
      <c r="G1006" s="10">
        <v>44713</v>
      </c>
      <c r="H1006" s="11">
        <v>42</v>
      </c>
      <c r="I1006" s="19" t="s">
        <v>259</v>
      </c>
      <c r="J1006" s="11" t="s">
        <v>261</v>
      </c>
      <c r="K1006" s="11" t="s">
        <v>262</v>
      </c>
      <c r="L1006" s="11" t="s">
        <v>2060</v>
      </c>
    </row>
    <row r="1007" spans="1:12">
      <c r="A1007" s="11" t="s">
        <v>1758</v>
      </c>
      <c r="D1007" s="11" t="s">
        <v>260</v>
      </c>
      <c r="E1007" s="18" t="s">
        <v>2008</v>
      </c>
      <c r="F1007" s="10">
        <v>34486</v>
      </c>
      <c r="G1007" s="10">
        <v>44713</v>
      </c>
      <c r="H1007" s="11">
        <v>42</v>
      </c>
      <c r="I1007" s="19" t="s">
        <v>259</v>
      </c>
      <c r="J1007" s="11" t="s">
        <v>261</v>
      </c>
      <c r="K1007" s="11" t="s">
        <v>262</v>
      </c>
      <c r="L1007" s="11" t="s">
        <v>2060</v>
      </c>
    </row>
    <row r="1008" spans="1:12">
      <c r="A1008" s="11" t="s">
        <v>1759</v>
      </c>
      <c r="D1008" s="11" t="s">
        <v>260</v>
      </c>
      <c r="E1008" s="18" t="s">
        <v>2009</v>
      </c>
      <c r="F1008" s="10">
        <v>34486</v>
      </c>
      <c r="G1008" s="10">
        <v>44713</v>
      </c>
      <c r="H1008" s="11">
        <v>42</v>
      </c>
      <c r="I1008" s="19" t="s">
        <v>259</v>
      </c>
      <c r="J1008" s="11" t="s">
        <v>261</v>
      </c>
      <c r="K1008" s="11" t="s">
        <v>262</v>
      </c>
      <c r="L1008" s="11" t="s">
        <v>2060</v>
      </c>
    </row>
    <row r="1009" spans="1:12">
      <c r="A1009" s="11" t="s">
        <v>1760</v>
      </c>
      <c r="D1009" s="11" t="s">
        <v>260</v>
      </c>
      <c r="E1009" s="18" t="s">
        <v>2010</v>
      </c>
      <c r="F1009" s="10">
        <v>34486</v>
      </c>
      <c r="G1009" s="10">
        <v>44713</v>
      </c>
      <c r="H1009" s="11">
        <v>42</v>
      </c>
      <c r="I1009" s="19" t="s">
        <v>259</v>
      </c>
      <c r="J1009" s="11" t="s">
        <v>261</v>
      </c>
      <c r="K1009" s="11" t="s">
        <v>262</v>
      </c>
      <c r="L1009" s="11" t="s">
        <v>2060</v>
      </c>
    </row>
    <row r="1010" spans="1:12">
      <c r="A1010" s="11" t="s">
        <v>1761</v>
      </c>
      <c r="D1010" s="11" t="s">
        <v>260</v>
      </c>
      <c r="E1010" s="18" t="s">
        <v>2011</v>
      </c>
      <c r="F1010" s="10">
        <v>34486</v>
      </c>
      <c r="G1010" s="10">
        <v>44713</v>
      </c>
      <c r="H1010" s="11">
        <v>42</v>
      </c>
      <c r="I1010" s="19" t="s">
        <v>259</v>
      </c>
      <c r="J1010" s="11" t="s">
        <v>261</v>
      </c>
      <c r="K1010" s="11" t="s">
        <v>262</v>
      </c>
      <c r="L1010" s="11" t="s">
        <v>2060</v>
      </c>
    </row>
    <row r="1011" spans="1:12">
      <c r="A1011" s="11" t="s">
        <v>1762</v>
      </c>
      <c r="D1011" s="11" t="s">
        <v>260</v>
      </c>
      <c r="E1011" s="18" t="s">
        <v>2012</v>
      </c>
      <c r="F1011" s="10">
        <v>34486</v>
      </c>
      <c r="G1011" s="10">
        <v>44713</v>
      </c>
      <c r="H1011" s="11">
        <v>42</v>
      </c>
      <c r="I1011" s="19" t="s">
        <v>259</v>
      </c>
      <c r="J1011" s="11" t="s">
        <v>261</v>
      </c>
      <c r="K1011" s="11" t="s">
        <v>262</v>
      </c>
      <c r="L1011" s="11" t="s">
        <v>2060</v>
      </c>
    </row>
    <row r="1012" spans="1:12">
      <c r="A1012" s="11" t="s">
        <v>2013</v>
      </c>
      <c r="D1012" s="11" t="s">
        <v>260</v>
      </c>
      <c r="E1012" s="18" t="s">
        <v>2030</v>
      </c>
      <c r="F1012" s="10">
        <v>34486</v>
      </c>
      <c r="G1012" s="10">
        <v>44713</v>
      </c>
      <c r="H1012" s="11">
        <v>42</v>
      </c>
      <c r="I1012" s="19" t="s">
        <v>259</v>
      </c>
      <c r="J1012" s="11" t="s">
        <v>261</v>
      </c>
      <c r="K1012" s="11" t="s">
        <v>262</v>
      </c>
      <c r="L1012" s="11" t="s">
        <v>2060</v>
      </c>
    </row>
    <row r="1013" spans="1:12">
      <c r="A1013" s="11" t="s">
        <v>2014</v>
      </c>
      <c r="D1013" s="11" t="s">
        <v>260</v>
      </c>
      <c r="E1013" s="18" t="s">
        <v>2031</v>
      </c>
      <c r="F1013" s="10">
        <v>34486</v>
      </c>
      <c r="G1013" s="10">
        <v>44713</v>
      </c>
      <c r="H1013" s="11">
        <v>42</v>
      </c>
      <c r="I1013" s="19" t="s">
        <v>259</v>
      </c>
      <c r="J1013" s="11" t="s">
        <v>261</v>
      </c>
      <c r="K1013" s="11" t="s">
        <v>262</v>
      </c>
      <c r="L1013" s="11" t="s">
        <v>2060</v>
      </c>
    </row>
    <row r="1014" spans="1:12">
      <c r="A1014" s="11" t="s">
        <v>2015</v>
      </c>
      <c r="D1014" s="11" t="s">
        <v>260</v>
      </c>
      <c r="E1014" s="18" t="s">
        <v>2032</v>
      </c>
      <c r="F1014" s="10">
        <v>34486</v>
      </c>
      <c r="G1014" s="10">
        <v>44713</v>
      </c>
      <c r="H1014" s="11">
        <v>42</v>
      </c>
      <c r="I1014" s="19" t="s">
        <v>259</v>
      </c>
      <c r="J1014" s="11" t="s">
        <v>261</v>
      </c>
      <c r="K1014" s="11" t="s">
        <v>262</v>
      </c>
      <c r="L1014" s="11" t="s">
        <v>2060</v>
      </c>
    </row>
    <row r="1015" spans="1:12">
      <c r="A1015" s="11" t="s">
        <v>2016</v>
      </c>
      <c r="D1015" s="11" t="s">
        <v>260</v>
      </c>
      <c r="E1015" s="18" t="s">
        <v>2033</v>
      </c>
      <c r="F1015" s="10">
        <v>34486</v>
      </c>
      <c r="G1015" s="10">
        <v>44713</v>
      </c>
      <c r="H1015" s="11">
        <v>42</v>
      </c>
      <c r="I1015" s="19" t="s">
        <v>259</v>
      </c>
      <c r="J1015" s="11" t="s">
        <v>261</v>
      </c>
      <c r="K1015" s="11" t="s">
        <v>262</v>
      </c>
      <c r="L1015" s="11" t="s">
        <v>2060</v>
      </c>
    </row>
    <row r="1016" spans="1:12">
      <c r="A1016" s="11" t="s">
        <v>2017</v>
      </c>
      <c r="D1016" s="11" t="s">
        <v>260</v>
      </c>
      <c r="E1016" s="18" t="s">
        <v>2034</v>
      </c>
      <c r="F1016" s="10">
        <v>34486</v>
      </c>
      <c r="G1016" s="10">
        <v>44713</v>
      </c>
      <c r="H1016" s="11">
        <v>42</v>
      </c>
      <c r="I1016" s="19" t="s">
        <v>259</v>
      </c>
      <c r="J1016" s="11" t="s">
        <v>261</v>
      </c>
      <c r="K1016" s="11" t="s">
        <v>262</v>
      </c>
      <c r="L1016" s="11" t="s">
        <v>2060</v>
      </c>
    </row>
    <row r="1017" spans="1:12">
      <c r="A1017" s="11" t="s">
        <v>2018</v>
      </c>
      <c r="D1017" s="11" t="s">
        <v>260</v>
      </c>
      <c r="E1017" s="18" t="s">
        <v>2035</v>
      </c>
      <c r="F1017" s="10">
        <v>34486</v>
      </c>
      <c r="G1017" s="10">
        <v>44713</v>
      </c>
      <c r="H1017" s="11">
        <v>42</v>
      </c>
      <c r="I1017" s="19" t="s">
        <v>259</v>
      </c>
      <c r="J1017" s="11" t="s">
        <v>261</v>
      </c>
      <c r="K1017" s="11" t="s">
        <v>262</v>
      </c>
      <c r="L1017" s="11" t="s">
        <v>2060</v>
      </c>
    </row>
    <row r="1018" spans="1:12">
      <c r="A1018" s="11" t="s">
        <v>2019</v>
      </c>
      <c r="D1018" s="11" t="s">
        <v>260</v>
      </c>
      <c r="E1018" s="18" t="s">
        <v>2036</v>
      </c>
      <c r="F1018" s="10">
        <v>34486</v>
      </c>
      <c r="G1018" s="10">
        <v>44713</v>
      </c>
      <c r="H1018" s="11">
        <v>42</v>
      </c>
      <c r="I1018" s="19" t="s">
        <v>259</v>
      </c>
      <c r="J1018" s="11" t="s">
        <v>261</v>
      </c>
      <c r="K1018" s="11" t="s">
        <v>262</v>
      </c>
      <c r="L1018" s="11" t="s">
        <v>2060</v>
      </c>
    </row>
    <row r="1019" spans="1:12">
      <c r="A1019" s="11" t="s">
        <v>2020</v>
      </c>
      <c r="D1019" s="11" t="s">
        <v>260</v>
      </c>
      <c r="E1019" s="18" t="s">
        <v>2037</v>
      </c>
      <c r="F1019" s="10">
        <v>34486</v>
      </c>
      <c r="G1019" s="10">
        <v>44713</v>
      </c>
      <c r="H1019" s="11">
        <v>42</v>
      </c>
      <c r="I1019" s="19" t="s">
        <v>259</v>
      </c>
      <c r="J1019" s="11" t="s">
        <v>261</v>
      </c>
      <c r="K1019" s="11" t="s">
        <v>262</v>
      </c>
      <c r="L1019" s="11" t="s">
        <v>2060</v>
      </c>
    </row>
    <row r="1020" spans="1:12">
      <c r="A1020" s="11" t="s">
        <v>2021</v>
      </c>
      <c r="D1020" s="11" t="s">
        <v>260</v>
      </c>
      <c r="E1020" s="18" t="s">
        <v>2038</v>
      </c>
      <c r="F1020" s="10">
        <v>34486</v>
      </c>
      <c r="G1020" s="10">
        <v>44713</v>
      </c>
      <c r="H1020" s="11">
        <v>42</v>
      </c>
      <c r="I1020" s="19" t="s">
        <v>259</v>
      </c>
      <c r="J1020" s="11" t="s">
        <v>261</v>
      </c>
      <c r="K1020" s="11" t="s">
        <v>262</v>
      </c>
      <c r="L1020" s="11" t="s">
        <v>2060</v>
      </c>
    </row>
    <row r="1021" spans="1:12">
      <c r="A1021" s="11" t="s">
        <v>2022</v>
      </c>
      <c r="D1021" s="11" t="s">
        <v>260</v>
      </c>
      <c r="E1021" s="18" t="s">
        <v>2039</v>
      </c>
      <c r="F1021" s="10">
        <v>34486</v>
      </c>
      <c r="G1021" s="10">
        <v>44713</v>
      </c>
      <c r="H1021" s="11">
        <v>42</v>
      </c>
      <c r="I1021" s="19" t="s">
        <v>259</v>
      </c>
      <c r="J1021" s="11" t="s">
        <v>261</v>
      </c>
      <c r="K1021" s="11" t="s">
        <v>262</v>
      </c>
      <c r="L1021" s="11" t="s">
        <v>2060</v>
      </c>
    </row>
    <row r="1022" spans="1:12">
      <c r="A1022" s="11" t="s">
        <v>2023</v>
      </c>
      <c r="D1022" s="11" t="s">
        <v>260</v>
      </c>
      <c r="E1022" s="18" t="s">
        <v>2040</v>
      </c>
      <c r="F1022" s="10">
        <v>34486</v>
      </c>
      <c r="G1022" s="10">
        <v>44713</v>
      </c>
      <c r="H1022" s="11">
        <v>42</v>
      </c>
      <c r="I1022" s="19" t="s">
        <v>259</v>
      </c>
      <c r="J1022" s="11" t="s">
        <v>261</v>
      </c>
      <c r="K1022" s="11" t="s">
        <v>262</v>
      </c>
      <c r="L1022" s="11" t="s">
        <v>2060</v>
      </c>
    </row>
    <row r="1023" spans="1:12">
      <c r="A1023" s="11" t="s">
        <v>2024</v>
      </c>
      <c r="D1023" s="11" t="s">
        <v>260</v>
      </c>
      <c r="E1023" s="18" t="s">
        <v>2041</v>
      </c>
      <c r="F1023" s="10">
        <v>34486</v>
      </c>
      <c r="G1023" s="10">
        <v>44713</v>
      </c>
      <c r="H1023" s="11">
        <v>42</v>
      </c>
      <c r="I1023" s="19" t="s">
        <v>259</v>
      </c>
      <c r="J1023" s="11" t="s">
        <v>261</v>
      </c>
      <c r="K1023" s="11" t="s">
        <v>262</v>
      </c>
      <c r="L1023" s="11" t="s">
        <v>2060</v>
      </c>
    </row>
    <row r="1024" spans="1:12">
      <c r="A1024" s="11" t="s">
        <v>2025</v>
      </c>
      <c r="D1024" s="11" t="s">
        <v>260</v>
      </c>
      <c r="E1024" s="18" t="s">
        <v>2042</v>
      </c>
      <c r="F1024" s="10">
        <v>38504</v>
      </c>
      <c r="G1024" s="10">
        <v>44713</v>
      </c>
      <c r="H1024" s="11">
        <v>28</v>
      </c>
      <c r="I1024" s="19" t="s">
        <v>259</v>
      </c>
      <c r="J1024" s="11" t="s">
        <v>261</v>
      </c>
      <c r="K1024" s="11" t="s">
        <v>262</v>
      </c>
      <c r="L1024" s="11" t="s">
        <v>2060</v>
      </c>
    </row>
    <row r="1025" spans="1:12">
      <c r="A1025" s="11" t="s">
        <v>2026</v>
      </c>
      <c r="D1025" s="11" t="s">
        <v>260</v>
      </c>
      <c r="E1025" s="18" t="s">
        <v>2043</v>
      </c>
      <c r="F1025" s="10">
        <v>38504</v>
      </c>
      <c r="G1025" s="10">
        <v>44713</v>
      </c>
      <c r="H1025" s="11">
        <v>28</v>
      </c>
      <c r="I1025" s="19" t="s">
        <v>259</v>
      </c>
      <c r="J1025" s="11" t="s">
        <v>261</v>
      </c>
      <c r="K1025" s="11" t="s">
        <v>262</v>
      </c>
      <c r="L1025" s="11" t="s">
        <v>2060</v>
      </c>
    </row>
    <row r="1026" spans="1:12">
      <c r="A1026" s="11" t="s">
        <v>2027</v>
      </c>
      <c r="D1026" s="11" t="s">
        <v>260</v>
      </c>
      <c r="E1026" s="18" t="s">
        <v>2044</v>
      </c>
      <c r="F1026" s="10">
        <v>38504</v>
      </c>
      <c r="G1026" s="10">
        <v>44713</v>
      </c>
      <c r="H1026" s="11">
        <v>28</v>
      </c>
      <c r="I1026" s="19" t="s">
        <v>259</v>
      </c>
      <c r="J1026" s="11" t="s">
        <v>261</v>
      </c>
      <c r="K1026" s="11" t="s">
        <v>262</v>
      </c>
      <c r="L1026" s="11" t="s">
        <v>2060</v>
      </c>
    </row>
    <row r="1027" spans="1:12">
      <c r="A1027" s="11" t="s">
        <v>2028</v>
      </c>
      <c r="D1027" s="11" t="s">
        <v>260</v>
      </c>
      <c r="E1027" s="18" t="s">
        <v>2045</v>
      </c>
      <c r="F1027" s="10">
        <v>38504</v>
      </c>
      <c r="G1027" s="10">
        <v>44713</v>
      </c>
      <c r="H1027" s="11">
        <v>28</v>
      </c>
      <c r="I1027" s="19" t="s">
        <v>259</v>
      </c>
      <c r="J1027" s="11" t="s">
        <v>261</v>
      </c>
      <c r="K1027" s="11" t="s">
        <v>262</v>
      </c>
      <c r="L1027" s="11" t="s">
        <v>2060</v>
      </c>
    </row>
    <row r="1028" spans="1:12">
      <c r="A1028" s="11" t="s">
        <v>2029</v>
      </c>
      <c r="D1028" s="11" t="s">
        <v>260</v>
      </c>
      <c r="E1028" s="18" t="s">
        <v>2046</v>
      </c>
      <c r="F1028" s="10">
        <v>38504</v>
      </c>
      <c r="G1028" s="10">
        <v>44713</v>
      </c>
      <c r="H1028" s="11">
        <v>28</v>
      </c>
      <c r="I1028" s="19" t="s">
        <v>259</v>
      </c>
      <c r="J1028" s="11" t="s">
        <v>261</v>
      </c>
      <c r="K1028" s="11" t="s">
        <v>262</v>
      </c>
      <c r="L1028" s="11" t="s">
        <v>2060</v>
      </c>
    </row>
    <row r="1030" spans="1:12">
      <c r="A1030" s="11" t="s">
        <v>2055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9181434R" display="A129181434R" xr:uid="{00000000-0004-0000-0000-000001000000}"/>
    <hyperlink ref="E13" location="A129181318F" display="A129181318F" xr:uid="{00000000-0004-0000-0000-000002000000}"/>
    <hyperlink ref="E14" location="A129181438X" display="A129181438X" xr:uid="{00000000-0004-0000-0000-000003000000}"/>
    <hyperlink ref="E15" location="A129181442R" display="A129181442R" xr:uid="{00000000-0004-0000-0000-000004000000}"/>
    <hyperlink ref="E16" location="A129181322W" display="A129181322W" xr:uid="{00000000-0004-0000-0000-000005000000}"/>
    <hyperlink ref="E17" location="A129181326F" display="A129181326F" xr:uid="{00000000-0004-0000-0000-000006000000}"/>
    <hyperlink ref="E18" location="A129181390X" display="A129181390X" xr:uid="{00000000-0004-0000-0000-000007000000}"/>
    <hyperlink ref="E19" location="A129181258R" display="A129181258R" xr:uid="{00000000-0004-0000-0000-000008000000}"/>
    <hyperlink ref="E20" location="A129181446X" display="A129181446X" xr:uid="{00000000-0004-0000-0000-000009000000}"/>
    <hyperlink ref="E21" location="A129181394J" display="A129181394J" xr:uid="{00000000-0004-0000-0000-00000A000000}"/>
    <hyperlink ref="E22" location="A129181486T" display="A129181486T" xr:uid="{00000000-0004-0000-0000-00000B000000}"/>
    <hyperlink ref="E23" location="A129181262F" display="A129181262F" xr:uid="{00000000-0004-0000-0000-00000C000000}"/>
    <hyperlink ref="E24" location="A129181094F" display="A129181094F" xr:uid="{00000000-0004-0000-0000-00000D000000}"/>
    <hyperlink ref="E25" location="A129181154W" display="A129181154W" xr:uid="{00000000-0004-0000-0000-00000E000000}"/>
    <hyperlink ref="E26" location="A129181330W" display="A129181330W" xr:uid="{00000000-0004-0000-0000-00000F000000}"/>
    <hyperlink ref="E27" location="A129181158F" display="A129181158F" xr:uid="{00000000-0004-0000-0000-000010000000}"/>
    <hyperlink ref="E28" location="A129181334F" display="A129181334F" xr:uid="{00000000-0004-0000-0000-000011000000}"/>
    <hyperlink ref="E29" location="A129181338R" display="A129181338R" xr:uid="{00000000-0004-0000-0000-000012000000}"/>
    <hyperlink ref="E30" location="A129181490J" display="A129181490J" xr:uid="{00000000-0004-0000-0000-000013000000}"/>
    <hyperlink ref="E31" location="A129181098R" display="A129181098R" xr:uid="{00000000-0004-0000-0000-000014000000}"/>
    <hyperlink ref="E32" location="A129181450R" display="A129181450R" xr:uid="{00000000-0004-0000-0000-000015000000}"/>
    <hyperlink ref="E33" location="A129181454X" display="A129181454X" xr:uid="{00000000-0004-0000-0000-000016000000}"/>
    <hyperlink ref="E34" location="A129181102V" display="A129181102V" xr:uid="{00000000-0004-0000-0000-000017000000}"/>
    <hyperlink ref="E35" location="A129181266R" display="A129181266R" xr:uid="{00000000-0004-0000-0000-000018000000}"/>
    <hyperlink ref="E36" location="A129181342F" display="A129181342F" xr:uid="{00000000-0004-0000-0000-000019000000}"/>
    <hyperlink ref="E37" location="A129181494T" display="A129181494T" xr:uid="{00000000-0004-0000-0000-00001A000000}"/>
    <hyperlink ref="E38" location="A129181106C" display="A129181106C" xr:uid="{00000000-0004-0000-0000-00001B000000}"/>
    <hyperlink ref="E39" location="A129181398T" display="A129181398T" xr:uid="{00000000-0004-0000-0000-00001C000000}"/>
    <hyperlink ref="E40" location="A129181402W" display="A129181402W" xr:uid="{00000000-0004-0000-0000-00001D000000}"/>
    <hyperlink ref="E41" location="A129181202C" display="A129181202C" xr:uid="{00000000-0004-0000-0000-00001E000000}"/>
    <hyperlink ref="E42" location="A129181110V" display="A129181110V" xr:uid="{00000000-0004-0000-0000-00001F000000}"/>
    <hyperlink ref="E43" location="A129181270F" display="A129181270F" xr:uid="{00000000-0004-0000-0000-000020000000}"/>
    <hyperlink ref="E44" location="A129181162W" display="A129181162W" xr:uid="{00000000-0004-0000-0000-000021000000}"/>
    <hyperlink ref="E45" location="A129181274R" display="A129181274R" xr:uid="{00000000-0004-0000-0000-000022000000}"/>
    <hyperlink ref="E46" location="A129181206L" display="A129181206L" xr:uid="{00000000-0004-0000-0000-000023000000}"/>
    <hyperlink ref="E47" location="A129181278X" display="A129181278X" xr:uid="{00000000-0004-0000-0000-000024000000}"/>
    <hyperlink ref="E48" location="A129181346R" display="A129181346R" xr:uid="{00000000-0004-0000-0000-000025000000}"/>
    <hyperlink ref="E49" location="A129181282R" display="A129181282R" xr:uid="{00000000-0004-0000-0000-000026000000}"/>
    <hyperlink ref="E50" location="A129181210C" display="A129181210C" xr:uid="{00000000-0004-0000-0000-000027000000}"/>
    <hyperlink ref="E51" location="A129181406F" display="A129181406F" xr:uid="{00000000-0004-0000-0000-000028000000}"/>
    <hyperlink ref="E52" location="A129181350F" display="A129181350F" xr:uid="{00000000-0004-0000-0000-000029000000}"/>
    <hyperlink ref="E53" location="A129181354R" display="A129181354R" xr:uid="{00000000-0004-0000-0000-00002A000000}"/>
    <hyperlink ref="E54" location="A129181498A" display="A129181498A" xr:uid="{00000000-0004-0000-0000-00002B000000}"/>
    <hyperlink ref="E55" location="A129181114C" display="A129181114C" xr:uid="{00000000-0004-0000-0000-00002C000000}"/>
    <hyperlink ref="E56" location="A129181286X" display="A129181286X" xr:uid="{00000000-0004-0000-0000-00002D000000}"/>
    <hyperlink ref="E57" location="A129181166F" display="A129181166F" xr:uid="{00000000-0004-0000-0000-00002E000000}"/>
    <hyperlink ref="E58" location="A129181358X" display="A129181358X" xr:uid="{00000000-0004-0000-0000-00002F000000}"/>
    <hyperlink ref="E59" location="A129181362R" display="A129181362R" xr:uid="{00000000-0004-0000-0000-000030000000}"/>
    <hyperlink ref="E60" location="A129181214L" display="A129181214L" xr:uid="{00000000-0004-0000-0000-000031000000}"/>
    <hyperlink ref="E61" location="A129181118L" display="A129181118L" xr:uid="{00000000-0004-0000-0000-000032000000}"/>
    <hyperlink ref="E62" location="A129181502F" display="A129181502F" xr:uid="{00000000-0004-0000-0000-000033000000}"/>
    <hyperlink ref="E63" location="A129181290R" display="A129181290R" xr:uid="{00000000-0004-0000-0000-000034000000}"/>
    <hyperlink ref="E64" location="A129181410W" display="A129181410W" xr:uid="{00000000-0004-0000-0000-000035000000}"/>
    <hyperlink ref="E65" location="A129181506R" display="A129181506R" xr:uid="{00000000-0004-0000-0000-000036000000}"/>
    <hyperlink ref="E66" location="A129181122C" display="A129181122C" xr:uid="{00000000-0004-0000-0000-000037000000}"/>
    <hyperlink ref="E67" location="A129181218W" display="A129181218W" xr:uid="{00000000-0004-0000-0000-000038000000}"/>
    <hyperlink ref="E68" location="A129181366X" display="A129181366X" xr:uid="{00000000-0004-0000-0000-000039000000}"/>
    <hyperlink ref="E69" location="A129181222L" display="A129181222L" xr:uid="{00000000-0004-0000-0000-00003A000000}"/>
    <hyperlink ref="E70" location="A129181458J" display="A129181458J" xr:uid="{00000000-0004-0000-0000-00003B000000}"/>
    <hyperlink ref="E71" location="A129181126L" display="A129181126L" xr:uid="{00000000-0004-0000-0000-00003C000000}"/>
    <hyperlink ref="E72" location="A129181462X" display="A129181462X" xr:uid="{00000000-0004-0000-0000-00003D000000}"/>
    <hyperlink ref="E73" location="A129181294X" display="A129181294X" xr:uid="{00000000-0004-0000-0000-00003E000000}"/>
    <hyperlink ref="E74" location="A129181170W" display="A129181170W" xr:uid="{00000000-0004-0000-0000-00003F000000}"/>
    <hyperlink ref="E75" location="A129181414F" display="A129181414F" xr:uid="{00000000-0004-0000-0000-000040000000}"/>
    <hyperlink ref="E76" location="A129181510F" display="A129181510F" xr:uid="{00000000-0004-0000-0000-000041000000}"/>
    <hyperlink ref="E77" location="A129181174F" display="A129181174F" xr:uid="{00000000-0004-0000-0000-000042000000}"/>
    <hyperlink ref="E78" location="A129181298J" display="A129181298J" xr:uid="{00000000-0004-0000-0000-000043000000}"/>
    <hyperlink ref="E79" location="A129181466J" display="A129181466J" xr:uid="{00000000-0004-0000-0000-000044000000}"/>
    <hyperlink ref="E80" location="A129181470X" display="A129181470X" xr:uid="{00000000-0004-0000-0000-000045000000}"/>
    <hyperlink ref="E81" location="A129181514R" display="A129181514R" xr:uid="{00000000-0004-0000-0000-000046000000}"/>
    <hyperlink ref="E82" location="A129181518X" display="A129181518X" xr:uid="{00000000-0004-0000-0000-000047000000}"/>
    <hyperlink ref="E83" location="A129181130C" display="A129181130C" xr:uid="{00000000-0004-0000-0000-000048000000}"/>
    <hyperlink ref="E84" location="A129181178R" display="A129181178R" xr:uid="{00000000-0004-0000-0000-000049000000}"/>
    <hyperlink ref="E85" location="A129181226W" display="A129181226W" xr:uid="{00000000-0004-0000-0000-00004A000000}"/>
    <hyperlink ref="E86" location="A129181134L" display="A129181134L" xr:uid="{00000000-0004-0000-0000-00004B000000}"/>
    <hyperlink ref="E87" location="A129181182F" display="A129181182F" xr:uid="{00000000-0004-0000-0000-00004C000000}"/>
    <hyperlink ref="E88" location="A129181138W" display="A129181138W" xr:uid="{00000000-0004-0000-0000-00004D000000}"/>
    <hyperlink ref="E89" location="A129181522R" display="A129181522R" xr:uid="{00000000-0004-0000-0000-00004E000000}"/>
    <hyperlink ref="E90" location="A129181526X" display="A129181526X" xr:uid="{00000000-0004-0000-0000-00004F000000}"/>
    <hyperlink ref="E91" location="A129181370R" display="A129181370R" xr:uid="{00000000-0004-0000-0000-000050000000}"/>
    <hyperlink ref="E92" location="A129181418R" display="A129181418R" xr:uid="{00000000-0004-0000-0000-000051000000}"/>
    <hyperlink ref="E93" location="A129181142L" display="A129181142L" xr:uid="{00000000-0004-0000-0000-000052000000}"/>
    <hyperlink ref="E94" location="A129181230L" display="A129181230L" xr:uid="{00000000-0004-0000-0000-000053000000}"/>
    <hyperlink ref="E95" location="A129181374X" display="A129181374X" xr:uid="{00000000-0004-0000-0000-000054000000}"/>
    <hyperlink ref="E96" location="A129181146W" display="A129181146W" xr:uid="{00000000-0004-0000-0000-000055000000}"/>
    <hyperlink ref="E97" location="A129181234W" display="A129181234W" xr:uid="{00000000-0004-0000-0000-000056000000}"/>
    <hyperlink ref="E98" location="A129181378J" display="A129181378J" xr:uid="{00000000-0004-0000-0000-000057000000}"/>
    <hyperlink ref="E99" location="A129181422F" display="A129181422F" xr:uid="{00000000-0004-0000-0000-000058000000}"/>
    <hyperlink ref="E100" location="A129181426R" display="A129181426R" xr:uid="{00000000-0004-0000-0000-000059000000}"/>
    <hyperlink ref="E101" location="A129181150L" display="A129181150L" xr:uid="{00000000-0004-0000-0000-00005A000000}"/>
    <hyperlink ref="E102" location="A129181302L" display="A129181302L" xr:uid="{00000000-0004-0000-0000-00005B000000}"/>
    <hyperlink ref="E103" location="A129181238F" display="A129181238F" xr:uid="{00000000-0004-0000-0000-00005C000000}"/>
    <hyperlink ref="E104" location="A129181306W" display="A129181306W" xr:uid="{00000000-0004-0000-0000-00005D000000}"/>
    <hyperlink ref="E105" location="A129181310L" display="A129181310L" xr:uid="{00000000-0004-0000-0000-00005E000000}"/>
    <hyperlink ref="E106" location="A129181186R" display="A129181186R" xr:uid="{00000000-0004-0000-0000-00005F000000}"/>
    <hyperlink ref="E107" location="A129181474J" display="A129181474J" xr:uid="{00000000-0004-0000-0000-000060000000}"/>
    <hyperlink ref="E108" location="A129181242W" display="A129181242W" xr:uid="{00000000-0004-0000-0000-000061000000}"/>
    <hyperlink ref="E109" location="A129181190F" display="A129181190F" xr:uid="{00000000-0004-0000-0000-000062000000}"/>
    <hyperlink ref="E110" location="A129181246F" display="A129181246F" xr:uid="{00000000-0004-0000-0000-000063000000}"/>
    <hyperlink ref="E111" location="A129181478T" display="A129181478T" xr:uid="{00000000-0004-0000-0000-000064000000}"/>
    <hyperlink ref="E112" location="A129181250W" display="A129181250W" xr:uid="{00000000-0004-0000-0000-000065000000}"/>
    <hyperlink ref="E113" location="A129181530R" display="A129181530R" xr:uid="{00000000-0004-0000-0000-000066000000}"/>
    <hyperlink ref="E114" location="A129181482J" display="A129181482J" xr:uid="{00000000-0004-0000-0000-000067000000}"/>
    <hyperlink ref="E115" location="A129181194R" display="A129181194R" xr:uid="{00000000-0004-0000-0000-000068000000}"/>
    <hyperlink ref="E116" location="A129181254F" display="A129181254F" xr:uid="{00000000-0004-0000-0000-000069000000}"/>
    <hyperlink ref="E117" location="A129181314W" display="A129181314W" xr:uid="{00000000-0004-0000-0000-00006A000000}"/>
    <hyperlink ref="E118" location="A129181198X" display="A129181198X" xr:uid="{00000000-0004-0000-0000-00006B000000}"/>
    <hyperlink ref="E119" location="A129181382X" display="A129181382X" xr:uid="{00000000-0004-0000-0000-00006C000000}"/>
    <hyperlink ref="E120" location="A129181534X" display="A129181534X" xr:uid="{00000000-0004-0000-0000-00006D000000}"/>
    <hyperlink ref="E121" location="A129181538J" display="A129181538J" xr:uid="{00000000-0004-0000-0000-00006E000000}"/>
    <hyperlink ref="E122" location="A129181430F" display="A129181430F" xr:uid="{00000000-0004-0000-0000-00006F000000}"/>
    <hyperlink ref="E123" location="A129181386J" display="A129181386J" xr:uid="{00000000-0004-0000-0000-000070000000}"/>
    <hyperlink ref="E124" location="A129181542X" display="A129181542X" xr:uid="{00000000-0004-0000-0000-000071000000}"/>
    <hyperlink ref="E125" location="A129180078L" display="A129180078L" xr:uid="{00000000-0004-0000-0000-000072000000}"/>
    <hyperlink ref="E126" location="A129179962C" display="A129179962C" xr:uid="{00000000-0004-0000-0000-000073000000}"/>
    <hyperlink ref="E127" location="A129180082C" display="A129180082C" xr:uid="{00000000-0004-0000-0000-000074000000}"/>
    <hyperlink ref="E128" location="A129180086L" display="A129180086L" xr:uid="{00000000-0004-0000-0000-000075000000}"/>
    <hyperlink ref="E129" location="A129179966L" display="A129179966L" xr:uid="{00000000-0004-0000-0000-000076000000}"/>
    <hyperlink ref="E130" location="A129179970C" display="A129179970C" xr:uid="{00000000-0004-0000-0000-000077000000}"/>
    <hyperlink ref="E131" location="A129180034K" display="A129180034K" xr:uid="{00000000-0004-0000-0000-000078000000}"/>
    <hyperlink ref="E132" location="A129179902A" display="A129179902A" xr:uid="{00000000-0004-0000-0000-000079000000}"/>
    <hyperlink ref="E133" location="A129180090C" display="A129180090C" xr:uid="{00000000-0004-0000-0000-00007A000000}"/>
    <hyperlink ref="E134" location="A129180038V" display="A129180038V" xr:uid="{00000000-0004-0000-0000-00007B000000}"/>
    <hyperlink ref="E135" location="A129180130K" display="A129180130K" xr:uid="{00000000-0004-0000-0000-00007C000000}"/>
    <hyperlink ref="E136" location="A129179906K" display="A129179906K" xr:uid="{00000000-0004-0000-0000-00007D000000}"/>
    <hyperlink ref="E137" location="A129179738K" display="A129179738K" xr:uid="{00000000-0004-0000-0000-00007E000000}"/>
    <hyperlink ref="E138" location="A129179798L" display="A129179798L" xr:uid="{00000000-0004-0000-0000-00007F000000}"/>
    <hyperlink ref="E139" location="A129179974L" display="A129179974L" xr:uid="{00000000-0004-0000-0000-000080000000}"/>
    <hyperlink ref="E140" location="A129179802T" display="A129179802T" xr:uid="{00000000-0004-0000-0000-000081000000}"/>
    <hyperlink ref="E141" location="A129179978W" display="A129179978W" xr:uid="{00000000-0004-0000-0000-000082000000}"/>
    <hyperlink ref="E142" location="A129179982L" display="A129179982L" xr:uid="{00000000-0004-0000-0000-000083000000}"/>
    <hyperlink ref="E143" location="A129180134V" display="A129180134V" xr:uid="{00000000-0004-0000-0000-000084000000}"/>
    <hyperlink ref="E144" location="A129179742A" display="A129179742A" xr:uid="{00000000-0004-0000-0000-000085000000}"/>
    <hyperlink ref="E145" location="A129180094L" display="A129180094L" xr:uid="{00000000-0004-0000-0000-000086000000}"/>
    <hyperlink ref="E146" location="A129180098W" display="A129180098W" xr:uid="{00000000-0004-0000-0000-000087000000}"/>
    <hyperlink ref="E147" location="A129179746K" display="A129179746K" xr:uid="{00000000-0004-0000-0000-000088000000}"/>
    <hyperlink ref="E148" location="A129179910A" display="A129179910A" xr:uid="{00000000-0004-0000-0000-000089000000}"/>
    <hyperlink ref="E149" location="A129179986W" display="A129179986W" xr:uid="{00000000-0004-0000-0000-00008A000000}"/>
    <hyperlink ref="E150" location="A129180138C" display="A129180138C" xr:uid="{00000000-0004-0000-0000-00008B000000}"/>
    <hyperlink ref="E151" location="A129179750A" display="A129179750A" xr:uid="{00000000-0004-0000-0000-00008C000000}"/>
    <hyperlink ref="E152" location="A129180042K" display="A129180042K" xr:uid="{00000000-0004-0000-0000-00008D000000}"/>
    <hyperlink ref="E153" location="A129180046V" display="A129180046V" xr:uid="{00000000-0004-0000-0000-00008E000000}"/>
    <hyperlink ref="E154" location="A129179846V" display="A129179846V" xr:uid="{00000000-0004-0000-0000-00008F000000}"/>
    <hyperlink ref="E155" location="A129179754K" display="A129179754K" xr:uid="{00000000-0004-0000-0000-000090000000}"/>
    <hyperlink ref="E156" location="A129179914K" display="A129179914K" xr:uid="{00000000-0004-0000-0000-000091000000}"/>
    <hyperlink ref="E157" location="A129179806A" display="A129179806A" xr:uid="{00000000-0004-0000-0000-000092000000}"/>
    <hyperlink ref="E158" location="A129179918V" display="A129179918V" xr:uid="{00000000-0004-0000-0000-000093000000}"/>
    <hyperlink ref="E159" location="A129179850K" display="A129179850K" xr:uid="{00000000-0004-0000-0000-000094000000}"/>
    <hyperlink ref="E160" location="A129179922K" display="A129179922K" xr:uid="{00000000-0004-0000-0000-000095000000}"/>
    <hyperlink ref="E161" location="A129179990L" display="A129179990L" xr:uid="{00000000-0004-0000-0000-000096000000}"/>
    <hyperlink ref="E162" location="A129179926V" display="A129179926V" xr:uid="{00000000-0004-0000-0000-000097000000}"/>
    <hyperlink ref="E163" location="A129179854V" display="A129179854V" xr:uid="{00000000-0004-0000-0000-000098000000}"/>
    <hyperlink ref="E164" location="A129180050K" display="A129180050K" xr:uid="{00000000-0004-0000-0000-000099000000}"/>
    <hyperlink ref="E165" location="A129179994W" display="A129179994W" xr:uid="{00000000-0004-0000-0000-00009A000000}"/>
    <hyperlink ref="E166" location="A129179998F" display="A129179998F" xr:uid="{00000000-0004-0000-0000-00009B000000}"/>
    <hyperlink ref="E167" location="A129180142V" display="A129180142V" xr:uid="{00000000-0004-0000-0000-00009C000000}"/>
    <hyperlink ref="E168" location="A129179758V" display="A129179758V" xr:uid="{00000000-0004-0000-0000-00009D000000}"/>
    <hyperlink ref="E169" location="A129179930K" display="A129179930K" xr:uid="{00000000-0004-0000-0000-00009E000000}"/>
    <hyperlink ref="E170" location="A129179810T" display="A129179810T" xr:uid="{00000000-0004-0000-0000-00009F000000}"/>
    <hyperlink ref="E171" location="A129180002T" display="A129180002T" xr:uid="{00000000-0004-0000-0000-0000A0000000}"/>
    <hyperlink ref="E172" location="A129180006A" display="A129180006A" xr:uid="{00000000-0004-0000-0000-0000A1000000}"/>
    <hyperlink ref="E173" location="A129179858C" display="A129179858C" xr:uid="{00000000-0004-0000-0000-0000A2000000}"/>
    <hyperlink ref="E174" location="A129179762K" display="A129179762K" xr:uid="{00000000-0004-0000-0000-0000A3000000}"/>
    <hyperlink ref="E175" location="A129180146C" display="A129180146C" xr:uid="{00000000-0004-0000-0000-0000A4000000}"/>
    <hyperlink ref="E176" location="A129179934V" display="A129179934V" xr:uid="{00000000-0004-0000-0000-0000A5000000}"/>
    <hyperlink ref="E177" location="A129180054V" display="A129180054V" xr:uid="{00000000-0004-0000-0000-0000A6000000}"/>
    <hyperlink ref="E178" location="A129180150V" display="A129180150V" xr:uid="{00000000-0004-0000-0000-0000A7000000}"/>
    <hyperlink ref="E179" location="A129179766V" display="A129179766V" xr:uid="{00000000-0004-0000-0000-0000A8000000}"/>
    <hyperlink ref="E180" location="A129179862V" display="A129179862V" xr:uid="{00000000-0004-0000-0000-0000A9000000}"/>
    <hyperlink ref="E181" location="A129180010T" display="A129180010T" xr:uid="{00000000-0004-0000-0000-0000AA000000}"/>
    <hyperlink ref="E182" location="A129179866C" display="A129179866C" xr:uid="{00000000-0004-0000-0000-0000AB000000}"/>
    <hyperlink ref="E183" location="A129180102A" display="A129180102A" xr:uid="{00000000-0004-0000-0000-0000AC000000}"/>
    <hyperlink ref="E184" location="A129179770K" display="A129179770K" xr:uid="{00000000-0004-0000-0000-0000AD000000}"/>
    <hyperlink ref="E185" location="A129180106K" display="A129180106K" xr:uid="{00000000-0004-0000-0000-0000AE000000}"/>
    <hyperlink ref="E186" location="A129179938C" display="A129179938C" xr:uid="{00000000-0004-0000-0000-0000AF000000}"/>
    <hyperlink ref="E187" location="A129179814A" display="A129179814A" xr:uid="{00000000-0004-0000-0000-0000B0000000}"/>
    <hyperlink ref="E188" location="A129180058C" display="A129180058C" xr:uid="{00000000-0004-0000-0000-0000B1000000}"/>
    <hyperlink ref="E189" location="A129180154C" display="A129180154C" xr:uid="{00000000-0004-0000-0000-0000B2000000}"/>
    <hyperlink ref="E190" location="A129179818K" display="A129179818K" xr:uid="{00000000-0004-0000-0000-0000B3000000}"/>
    <hyperlink ref="E191" location="A129179942V" display="A129179942V" xr:uid="{00000000-0004-0000-0000-0000B4000000}"/>
    <hyperlink ref="E192" location="A129180110A" display="A129180110A" xr:uid="{00000000-0004-0000-0000-0000B5000000}"/>
    <hyperlink ref="E193" location="A129180114K" display="A129180114K" xr:uid="{00000000-0004-0000-0000-0000B6000000}"/>
    <hyperlink ref="E194" location="A129180158L" display="A129180158L" xr:uid="{00000000-0004-0000-0000-0000B7000000}"/>
    <hyperlink ref="E195" location="A129180162C" display="A129180162C" xr:uid="{00000000-0004-0000-0000-0000B8000000}"/>
    <hyperlink ref="E196" location="A129179774V" display="A129179774V" xr:uid="{00000000-0004-0000-0000-0000B9000000}"/>
    <hyperlink ref="E197" location="A129179822A" display="A129179822A" xr:uid="{00000000-0004-0000-0000-0000BA000000}"/>
    <hyperlink ref="E198" location="A129179870V" display="A129179870V" xr:uid="{00000000-0004-0000-0000-0000BB000000}"/>
    <hyperlink ref="E199" location="A129179778C" display="A129179778C" xr:uid="{00000000-0004-0000-0000-0000BC000000}"/>
    <hyperlink ref="E200" location="A129179826K" display="A129179826K" xr:uid="{00000000-0004-0000-0000-0000BD000000}"/>
    <hyperlink ref="E201" location="A129179782V" display="A129179782V" xr:uid="{00000000-0004-0000-0000-0000BE000000}"/>
    <hyperlink ref="E202" location="A129180166L" display="A129180166L" xr:uid="{00000000-0004-0000-0000-0000BF000000}"/>
    <hyperlink ref="E203" location="A129180170C" display="A129180170C" xr:uid="{00000000-0004-0000-0000-0000C0000000}"/>
    <hyperlink ref="E204" location="A129180014A" display="A129180014A" xr:uid="{00000000-0004-0000-0000-0000C1000000}"/>
    <hyperlink ref="E205" location="A129180062V" display="A129180062V" xr:uid="{00000000-0004-0000-0000-0000C2000000}"/>
    <hyperlink ref="E206" location="A129179786C" display="A129179786C" xr:uid="{00000000-0004-0000-0000-0000C3000000}"/>
    <hyperlink ref="E207" location="A129179874C" display="A129179874C" xr:uid="{00000000-0004-0000-0000-0000C4000000}"/>
    <hyperlink ref="E208" location="A129180018K" display="A129180018K" xr:uid="{00000000-0004-0000-0000-0000C5000000}"/>
    <hyperlink ref="E209" location="A129179790V" display="A129179790V" xr:uid="{00000000-0004-0000-0000-0000C6000000}"/>
    <hyperlink ref="E210" location="A129179878L" display="A129179878L" xr:uid="{00000000-0004-0000-0000-0000C7000000}"/>
    <hyperlink ref="E211" location="A129180022A" display="A129180022A" xr:uid="{00000000-0004-0000-0000-0000C8000000}"/>
    <hyperlink ref="E212" location="A129180066C" display="A129180066C" xr:uid="{00000000-0004-0000-0000-0000C9000000}"/>
    <hyperlink ref="E213" location="A129180070V" display="A129180070V" xr:uid="{00000000-0004-0000-0000-0000CA000000}"/>
    <hyperlink ref="E214" location="A129179794C" display="A129179794C" xr:uid="{00000000-0004-0000-0000-0000CB000000}"/>
    <hyperlink ref="E215" location="A129179946C" display="A129179946C" xr:uid="{00000000-0004-0000-0000-0000CC000000}"/>
    <hyperlink ref="E216" location="A129179882C" display="A129179882C" xr:uid="{00000000-0004-0000-0000-0000CD000000}"/>
    <hyperlink ref="E217" location="A129179950V" display="A129179950V" xr:uid="{00000000-0004-0000-0000-0000CE000000}"/>
    <hyperlink ref="E218" location="A129179954C" display="A129179954C" xr:uid="{00000000-0004-0000-0000-0000CF000000}"/>
    <hyperlink ref="E219" location="A129179830A" display="A129179830A" xr:uid="{00000000-0004-0000-0000-0000D0000000}"/>
    <hyperlink ref="E220" location="A129180118V" display="A129180118V" xr:uid="{00000000-0004-0000-0000-0000D1000000}"/>
    <hyperlink ref="E221" location="A129179886L" display="A129179886L" xr:uid="{00000000-0004-0000-0000-0000D2000000}"/>
    <hyperlink ref="E222" location="A129179834K" display="A129179834K" xr:uid="{00000000-0004-0000-0000-0000D3000000}"/>
    <hyperlink ref="E223" location="A129179890C" display="A129179890C" xr:uid="{00000000-0004-0000-0000-0000D4000000}"/>
    <hyperlink ref="E224" location="A129180122K" display="A129180122K" xr:uid="{00000000-0004-0000-0000-0000D5000000}"/>
    <hyperlink ref="E225" location="A129179894L" display="A129179894L" xr:uid="{00000000-0004-0000-0000-0000D6000000}"/>
    <hyperlink ref="E226" location="A129180174L" display="A129180174L" xr:uid="{00000000-0004-0000-0000-0000D7000000}"/>
    <hyperlink ref="E227" location="A129180126V" display="A129180126V" xr:uid="{00000000-0004-0000-0000-0000D8000000}"/>
    <hyperlink ref="E228" location="A129179838V" display="A129179838V" xr:uid="{00000000-0004-0000-0000-0000D9000000}"/>
    <hyperlink ref="E229" location="A129179898W" display="A129179898W" xr:uid="{00000000-0004-0000-0000-0000DA000000}"/>
    <hyperlink ref="E230" location="A129179958L" display="A129179958L" xr:uid="{00000000-0004-0000-0000-0000DB000000}"/>
    <hyperlink ref="E231" location="A129179842K" display="A129179842K" xr:uid="{00000000-0004-0000-0000-0000DC000000}"/>
    <hyperlink ref="E232" location="A129180026K" display="A129180026K" xr:uid="{00000000-0004-0000-0000-0000DD000000}"/>
    <hyperlink ref="E233" location="A129180178W" display="A129180178W" xr:uid="{00000000-0004-0000-0000-0000DE000000}"/>
    <hyperlink ref="E234" location="A129180182L" display="A129180182L" xr:uid="{00000000-0004-0000-0000-0000DF000000}"/>
    <hyperlink ref="E235" location="A129180074C" display="A129180074C" xr:uid="{00000000-0004-0000-0000-0000E0000000}"/>
    <hyperlink ref="E236" location="A129180030A" display="A129180030A" xr:uid="{00000000-0004-0000-0000-0000E1000000}"/>
    <hyperlink ref="E237" location="A129180186W" display="A129180186W" xr:uid="{00000000-0004-0000-0000-0000E2000000}"/>
    <hyperlink ref="E238" location="A129178270W" display="A129178270W" xr:uid="{00000000-0004-0000-0000-0000E3000000}"/>
    <hyperlink ref="E239" location="A129178154L" display="A129178154L" xr:uid="{00000000-0004-0000-0000-0000E4000000}"/>
    <hyperlink ref="E240" location="A129178274F" display="A129178274F" xr:uid="{00000000-0004-0000-0000-0000E5000000}"/>
    <hyperlink ref="E241" location="A129178278R" display="A129178278R" xr:uid="{00000000-0004-0000-0000-0000E6000000}"/>
    <hyperlink ref="E242" location="A129178158W" display="A129178158W" xr:uid="{00000000-0004-0000-0000-0000E7000000}"/>
    <hyperlink ref="E243" location="A129178162L" display="A129178162L" xr:uid="{00000000-0004-0000-0000-0000E8000000}"/>
    <hyperlink ref="E244" location="A129178226L" display="A129178226L" xr:uid="{00000000-0004-0000-0000-0000E9000000}"/>
    <hyperlink ref="E245" location="A129178094W" display="A129178094W" xr:uid="{00000000-0004-0000-0000-0000EA000000}"/>
    <hyperlink ref="E246" location="A129178282F" display="A129178282F" xr:uid="{00000000-0004-0000-0000-0000EB000000}"/>
    <hyperlink ref="E247" location="A129178230C" display="A129178230C" xr:uid="{00000000-0004-0000-0000-0000EC000000}"/>
    <hyperlink ref="E248" location="A129178322L" display="A129178322L" xr:uid="{00000000-0004-0000-0000-0000ED000000}"/>
    <hyperlink ref="E249" location="A129178098F" display="A129178098F" xr:uid="{00000000-0004-0000-0000-0000EE000000}"/>
    <hyperlink ref="E250" location="A129177930X" display="A129177930X" xr:uid="{00000000-0004-0000-0000-0000EF000000}"/>
    <hyperlink ref="E251" location="A129177990A" display="A129177990A" xr:uid="{00000000-0004-0000-0000-0000F0000000}"/>
    <hyperlink ref="E252" location="A129178166W" display="A129178166W" xr:uid="{00000000-0004-0000-0000-0000F1000000}"/>
    <hyperlink ref="E253" location="A129177994K" display="A129177994K" xr:uid="{00000000-0004-0000-0000-0000F2000000}"/>
    <hyperlink ref="E254" location="A129178170L" display="A129178170L" xr:uid="{00000000-0004-0000-0000-0000F3000000}"/>
    <hyperlink ref="E255" location="A129178174W" display="A129178174W" xr:uid="{00000000-0004-0000-0000-0000F4000000}"/>
    <hyperlink ref="E256" location="A129178326W" display="A129178326W" xr:uid="{00000000-0004-0000-0000-0000F5000000}"/>
    <hyperlink ref="E257" location="A129177934J" display="A129177934J" xr:uid="{00000000-0004-0000-0000-0000F6000000}"/>
    <hyperlink ref="E258" location="A129178286R" display="A129178286R" xr:uid="{00000000-0004-0000-0000-0000F7000000}"/>
    <hyperlink ref="E259" location="A129178290F" display="A129178290F" xr:uid="{00000000-0004-0000-0000-0000F8000000}"/>
    <hyperlink ref="E260" location="A129177938T" display="A129177938T" xr:uid="{00000000-0004-0000-0000-0000F9000000}"/>
    <hyperlink ref="E261" location="A129178102K" display="A129178102K" xr:uid="{00000000-0004-0000-0000-0000FA000000}"/>
    <hyperlink ref="E262" location="A129178178F" display="A129178178F" xr:uid="{00000000-0004-0000-0000-0000FB000000}"/>
    <hyperlink ref="E263" location="A129178330L" display="A129178330L" xr:uid="{00000000-0004-0000-0000-0000FC000000}"/>
    <hyperlink ref="E264" location="A129177942J" display="A129177942J" xr:uid="{00000000-0004-0000-0000-0000FD000000}"/>
    <hyperlink ref="E265" location="A129178234L" display="A129178234L" xr:uid="{00000000-0004-0000-0000-0000FE000000}"/>
    <hyperlink ref="E266" location="A129178238W" display="A129178238W" xr:uid="{00000000-0004-0000-0000-0000FF000000}"/>
    <hyperlink ref="E267" location="A129178038C" display="A129178038C" xr:uid="{00000000-0004-0000-0000-000000010000}"/>
    <hyperlink ref="E268" location="A129177946T" display="A129177946T" xr:uid="{00000000-0004-0000-0000-000001010000}"/>
    <hyperlink ref="E269" location="A129178106V" display="A129178106V" xr:uid="{00000000-0004-0000-0000-000002010000}"/>
    <hyperlink ref="E270" location="A129177998V" display="A129177998V" xr:uid="{00000000-0004-0000-0000-000003010000}"/>
    <hyperlink ref="E271" location="A129178110K" display="A129178110K" xr:uid="{00000000-0004-0000-0000-000004010000}"/>
    <hyperlink ref="E272" location="A129178042V" display="A129178042V" xr:uid="{00000000-0004-0000-0000-000005010000}"/>
    <hyperlink ref="E273" location="A129178114V" display="A129178114V" xr:uid="{00000000-0004-0000-0000-000006010000}"/>
    <hyperlink ref="E274" location="A129178182W" display="A129178182W" xr:uid="{00000000-0004-0000-0000-000007010000}"/>
    <hyperlink ref="E275" location="A129178118C" display="A129178118C" xr:uid="{00000000-0004-0000-0000-000008010000}"/>
    <hyperlink ref="E276" location="A129178046C" display="A129178046C" xr:uid="{00000000-0004-0000-0000-000009010000}"/>
    <hyperlink ref="E277" location="A129178242L" display="A129178242L" xr:uid="{00000000-0004-0000-0000-00000A010000}"/>
    <hyperlink ref="E278" location="A129178186F" display="A129178186F" xr:uid="{00000000-0004-0000-0000-00000B010000}"/>
    <hyperlink ref="E279" location="A129178190W" display="A129178190W" xr:uid="{00000000-0004-0000-0000-00000C010000}"/>
    <hyperlink ref="E280" location="A129178334W" display="A129178334W" xr:uid="{00000000-0004-0000-0000-00000D010000}"/>
    <hyperlink ref="E281" location="A129177950J" display="A129177950J" xr:uid="{00000000-0004-0000-0000-00000E010000}"/>
    <hyperlink ref="E282" location="A129178122V" display="A129178122V" xr:uid="{00000000-0004-0000-0000-00000F010000}"/>
    <hyperlink ref="E283" location="A129178002A" display="A129178002A" xr:uid="{00000000-0004-0000-0000-000010010000}"/>
    <hyperlink ref="E284" location="A129178194F" display="A129178194F" xr:uid="{00000000-0004-0000-0000-000011010000}"/>
    <hyperlink ref="E285" location="A129178198R" display="A129178198R" xr:uid="{00000000-0004-0000-0000-000012010000}"/>
    <hyperlink ref="E286" location="A129178050V" display="A129178050V" xr:uid="{00000000-0004-0000-0000-000013010000}"/>
    <hyperlink ref="E287" location="A129177954T" display="A129177954T" xr:uid="{00000000-0004-0000-0000-000014010000}"/>
    <hyperlink ref="E288" location="A129178338F" display="A129178338F" xr:uid="{00000000-0004-0000-0000-000015010000}"/>
    <hyperlink ref="E289" location="A129178126C" display="A129178126C" xr:uid="{00000000-0004-0000-0000-000016010000}"/>
    <hyperlink ref="E290" location="A129178246W" display="A129178246W" xr:uid="{00000000-0004-0000-0000-000017010000}"/>
    <hyperlink ref="E291" location="A129178342W" display="A129178342W" xr:uid="{00000000-0004-0000-0000-000018010000}"/>
    <hyperlink ref="E292" location="A129177958A" display="A129177958A" xr:uid="{00000000-0004-0000-0000-000019010000}"/>
    <hyperlink ref="E293" location="A129178054C" display="A129178054C" xr:uid="{00000000-0004-0000-0000-00001A010000}"/>
    <hyperlink ref="E294" location="A129178202V" display="A129178202V" xr:uid="{00000000-0004-0000-0000-00001B010000}"/>
    <hyperlink ref="E295" location="A129178058L" display="A129178058L" xr:uid="{00000000-0004-0000-0000-00001C010000}"/>
    <hyperlink ref="E296" location="A129178294R" display="A129178294R" xr:uid="{00000000-0004-0000-0000-00001D010000}"/>
    <hyperlink ref="E297" location="A129177962T" display="A129177962T" xr:uid="{00000000-0004-0000-0000-00001E010000}"/>
    <hyperlink ref="E298" location="A129178298X" display="A129178298X" xr:uid="{00000000-0004-0000-0000-00001F010000}"/>
    <hyperlink ref="E299" location="A129178130V" display="A129178130V" xr:uid="{00000000-0004-0000-0000-000020010000}"/>
    <hyperlink ref="E300" location="A129178006K" display="A129178006K" xr:uid="{00000000-0004-0000-0000-000021010000}"/>
    <hyperlink ref="E301" location="A129178250L" display="A129178250L" xr:uid="{00000000-0004-0000-0000-000022010000}"/>
    <hyperlink ref="E302" location="A129178346F" display="A129178346F" xr:uid="{00000000-0004-0000-0000-000023010000}"/>
    <hyperlink ref="E303" location="A129178010A" display="A129178010A" xr:uid="{00000000-0004-0000-0000-000024010000}"/>
    <hyperlink ref="E304" location="A129178134C" display="A129178134C" xr:uid="{00000000-0004-0000-0000-000025010000}"/>
    <hyperlink ref="E305" location="A129178302C" display="A129178302C" xr:uid="{00000000-0004-0000-0000-000026010000}"/>
    <hyperlink ref="E306" location="A129178306L" display="A129178306L" xr:uid="{00000000-0004-0000-0000-000027010000}"/>
    <hyperlink ref="E307" location="A129178350W" display="A129178350W" xr:uid="{00000000-0004-0000-0000-000028010000}"/>
    <hyperlink ref="E308" location="A129178354F" display="A129178354F" xr:uid="{00000000-0004-0000-0000-000029010000}"/>
    <hyperlink ref="E309" location="A129177966A" display="A129177966A" xr:uid="{00000000-0004-0000-0000-00002A010000}"/>
    <hyperlink ref="E310" location="A129178014K" display="A129178014K" xr:uid="{00000000-0004-0000-0000-00002B010000}"/>
    <hyperlink ref="E311" location="A129178062C" display="A129178062C" xr:uid="{00000000-0004-0000-0000-00002C010000}"/>
    <hyperlink ref="E312" location="A129177970T" display="A129177970T" xr:uid="{00000000-0004-0000-0000-00002D010000}"/>
    <hyperlink ref="E313" location="A129178018V" display="A129178018V" xr:uid="{00000000-0004-0000-0000-00002E010000}"/>
    <hyperlink ref="E314" location="A129177974A" display="A129177974A" xr:uid="{00000000-0004-0000-0000-00002F010000}"/>
    <hyperlink ref="E315" location="A129178358R" display="A129178358R" xr:uid="{00000000-0004-0000-0000-000030010000}"/>
    <hyperlink ref="E316" location="A129178362F" display="A129178362F" xr:uid="{00000000-0004-0000-0000-000031010000}"/>
    <hyperlink ref="E317" location="A129178206C" display="A129178206C" xr:uid="{00000000-0004-0000-0000-000032010000}"/>
    <hyperlink ref="E318" location="A129178254W" display="A129178254W" xr:uid="{00000000-0004-0000-0000-000033010000}"/>
    <hyperlink ref="E319" location="A129177978K" display="A129177978K" xr:uid="{00000000-0004-0000-0000-000034010000}"/>
    <hyperlink ref="E320" location="A129178066L" display="A129178066L" xr:uid="{00000000-0004-0000-0000-000035010000}"/>
    <hyperlink ref="E321" location="A129178210V" display="A129178210V" xr:uid="{00000000-0004-0000-0000-000036010000}"/>
    <hyperlink ref="E322" location="A129177982A" display="A129177982A" xr:uid="{00000000-0004-0000-0000-000037010000}"/>
    <hyperlink ref="E323" location="A129178070C" display="A129178070C" xr:uid="{00000000-0004-0000-0000-000038010000}"/>
    <hyperlink ref="E324" location="A129178214C" display="A129178214C" xr:uid="{00000000-0004-0000-0000-000039010000}"/>
    <hyperlink ref="E325" location="A129178258F" display="A129178258F" xr:uid="{00000000-0004-0000-0000-00003A010000}"/>
    <hyperlink ref="E326" location="A129178262W" display="A129178262W" xr:uid="{00000000-0004-0000-0000-00003B010000}"/>
    <hyperlink ref="E327" location="A129177986K" display="A129177986K" xr:uid="{00000000-0004-0000-0000-00003C010000}"/>
    <hyperlink ref="E328" location="A129178138L" display="A129178138L" xr:uid="{00000000-0004-0000-0000-00003D010000}"/>
    <hyperlink ref="E329" location="A129178074L" display="A129178074L" xr:uid="{00000000-0004-0000-0000-00003E010000}"/>
    <hyperlink ref="E330" location="A129178142C" display="A129178142C" xr:uid="{00000000-0004-0000-0000-00003F010000}"/>
    <hyperlink ref="E331" location="A129178146L" display="A129178146L" xr:uid="{00000000-0004-0000-0000-000040010000}"/>
    <hyperlink ref="E332" location="A129178022K" display="A129178022K" xr:uid="{00000000-0004-0000-0000-000041010000}"/>
    <hyperlink ref="E333" location="A129178310C" display="A129178310C" xr:uid="{00000000-0004-0000-0000-000042010000}"/>
    <hyperlink ref="E334" location="A129178078W" display="A129178078W" xr:uid="{00000000-0004-0000-0000-000043010000}"/>
    <hyperlink ref="E335" location="A129178026V" display="A129178026V" xr:uid="{00000000-0004-0000-0000-000044010000}"/>
    <hyperlink ref="E336" location="A129178082L" display="A129178082L" xr:uid="{00000000-0004-0000-0000-000045010000}"/>
    <hyperlink ref="E337" location="A129178314L" display="A129178314L" xr:uid="{00000000-0004-0000-0000-000046010000}"/>
    <hyperlink ref="E338" location="A129178086W" display="A129178086W" xr:uid="{00000000-0004-0000-0000-000047010000}"/>
    <hyperlink ref="E339" location="A129178366R" display="A129178366R" xr:uid="{00000000-0004-0000-0000-000048010000}"/>
    <hyperlink ref="E340" location="A129178318W" display="A129178318W" xr:uid="{00000000-0004-0000-0000-000049010000}"/>
    <hyperlink ref="E341" location="A129178030K" display="A129178030K" xr:uid="{00000000-0004-0000-0000-00004A010000}"/>
    <hyperlink ref="E342" location="A129178090L" display="A129178090L" xr:uid="{00000000-0004-0000-0000-00004B010000}"/>
    <hyperlink ref="E343" location="A129178150C" display="A129178150C" xr:uid="{00000000-0004-0000-0000-00004C010000}"/>
    <hyperlink ref="E344" location="A129178034V" display="A129178034V" xr:uid="{00000000-0004-0000-0000-00004D010000}"/>
    <hyperlink ref="E345" location="A129178218L" display="A129178218L" xr:uid="{00000000-0004-0000-0000-00004E010000}"/>
    <hyperlink ref="E346" location="A129178370F" display="A129178370F" xr:uid="{00000000-0004-0000-0000-00004F010000}"/>
    <hyperlink ref="E347" location="A129178374R" display="A129178374R" xr:uid="{00000000-0004-0000-0000-000050010000}"/>
    <hyperlink ref="E348" location="A129178266F" display="A129178266F" xr:uid="{00000000-0004-0000-0000-000051010000}"/>
    <hyperlink ref="E349" location="A129178222C" display="A129178222C" xr:uid="{00000000-0004-0000-0000-000052010000}"/>
    <hyperlink ref="E350" location="A129178378X" display="A129178378X" xr:uid="{00000000-0004-0000-0000-000053010000}"/>
    <hyperlink ref="E351" location="A129180530W" display="A129180530W" xr:uid="{00000000-0004-0000-0000-000054010000}"/>
    <hyperlink ref="E352" location="A129180414L" display="A129180414L" xr:uid="{00000000-0004-0000-0000-000055010000}"/>
    <hyperlink ref="E353" location="A129180534F" display="A129180534F" xr:uid="{00000000-0004-0000-0000-000056010000}"/>
    <hyperlink ref="E354" location="A129180538R" display="A129180538R" xr:uid="{00000000-0004-0000-0000-000057010000}"/>
    <hyperlink ref="E355" location="A129180418W" display="A129180418W" xr:uid="{00000000-0004-0000-0000-000058010000}"/>
    <hyperlink ref="E356" location="A129180422L" display="A129180422L" xr:uid="{00000000-0004-0000-0000-000059010000}"/>
    <hyperlink ref="E357" location="A129180486X" display="A129180486X" xr:uid="{00000000-0004-0000-0000-00005A010000}"/>
    <hyperlink ref="E358" location="A129180354W" display="A129180354W" xr:uid="{00000000-0004-0000-0000-00005B010000}"/>
    <hyperlink ref="E359" location="A129180542F" display="A129180542F" xr:uid="{00000000-0004-0000-0000-00005C010000}"/>
    <hyperlink ref="E360" location="A129180490R" display="A129180490R" xr:uid="{00000000-0004-0000-0000-00005D010000}"/>
    <hyperlink ref="E361" location="A129180582X" display="A129180582X" xr:uid="{00000000-0004-0000-0000-00005E010000}"/>
    <hyperlink ref="E362" location="A129180358F" display="A129180358F" xr:uid="{00000000-0004-0000-0000-00005F010000}"/>
    <hyperlink ref="E363" location="A129180190L" display="A129180190L" xr:uid="{00000000-0004-0000-0000-000060010000}"/>
    <hyperlink ref="E364" location="A129180250C" display="A129180250C" xr:uid="{00000000-0004-0000-0000-000061010000}"/>
    <hyperlink ref="E365" location="A129180426W" display="A129180426W" xr:uid="{00000000-0004-0000-0000-000062010000}"/>
    <hyperlink ref="E366" location="A129180254L" display="A129180254L" xr:uid="{00000000-0004-0000-0000-000063010000}"/>
    <hyperlink ref="E367" location="A129180430L" display="A129180430L" xr:uid="{00000000-0004-0000-0000-000064010000}"/>
    <hyperlink ref="E368" location="A129180434W" display="A129180434W" xr:uid="{00000000-0004-0000-0000-000065010000}"/>
    <hyperlink ref="E369" location="A129180586J" display="A129180586J" xr:uid="{00000000-0004-0000-0000-000066010000}"/>
    <hyperlink ref="E370" location="A129180194W" display="A129180194W" xr:uid="{00000000-0004-0000-0000-000067010000}"/>
    <hyperlink ref="E371" location="A129180546R" display="A129180546R" xr:uid="{00000000-0004-0000-0000-000068010000}"/>
    <hyperlink ref="E372" location="A129180550F" display="A129180550F" xr:uid="{00000000-0004-0000-0000-000069010000}"/>
    <hyperlink ref="E373" location="A129180198F" display="A129180198F" xr:uid="{00000000-0004-0000-0000-00006A010000}"/>
    <hyperlink ref="E374" location="A129180362W" display="A129180362W" xr:uid="{00000000-0004-0000-0000-00006B010000}"/>
    <hyperlink ref="E375" location="A129180438F" display="A129180438F" xr:uid="{00000000-0004-0000-0000-00006C010000}"/>
    <hyperlink ref="E376" location="A129180590X" display="A129180590X" xr:uid="{00000000-0004-0000-0000-00006D010000}"/>
    <hyperlink ref="E377" location="A129180202K" display="A129180202K" xr:uid="{00000000-0004-0000-0000-00006E010000}"/>
    <hyperlink ref="E378" location="A129180494X" display="A129180494X" xr:uid="{00000000-0004-0000-0000-00006F010000}"/>
    <hyperlink ref="E379" location="A129180498J" display="A129180498J" xr:uid="{00000000-0004-0000-0000-000070010000}"/>
    <hyperlink ref="E380" location="A129180298R" display="A129180298R" xr:uid="{00000000-0004-0000-0000-000071010000}"/>
    <hyperlink ref="E381" location="A129180206V" display="A129180206V" xr:uid="{00000000-0004-0000-0000-000072010000}"/>
    <hyperlink ref="E382" location="A129180366F" display="A129180366F" xr:uid="{00000000-0004-0000-0000-000073010000}"/>
    <hyperlink ref="E383" location="A129180258W" display="A129180258W" xr:uid="{00000000-0004-0000-0000-000074010000}"/>
    <hyperlink ref="E384" location="A129180370W" display="A129180370W" xr:uid="{00000000-0004-0000-0000-000075010000}"/>
    <hyperlink ref="E385" location="A129180302V" display="A129180302V" xr:uid="{00000000-0004-0000-0000-000076010000}"/>
    <hyperlink ref="E386" location="A129180374F" display="A129180374F" xr:uid="{00000000-0004-0000-0000-000077010000}"/>
    <hyperlink ref="E387" location="A129180442W" display="A129180442W" xr:uid="{00000000-0004-0000-0000-000078010000}"/>
    <hyperlink ref="E388" location="A129180378R" display="A129180378R" xr:uid="{00000000-0004-0000-0000-000079010000}"/>
    <hyperlink ref="E389" location="A129180306C" display="A129180306C" xr:uid="{00000000-0004-0000-0000-00007A010000}"/>
    <hyperlink ref="E390" location="A129180502L" display="A129180502L" xr:uid="{00000000-0004-0000-0000-00007B010000}"/>
    <hyperlink ref="E391" location="A129180446F" display="A129180446F" xr:uid="{00000000-0004-0000-0000-00007C010000}"/>
    <hyperlink ref="E392" location="A129180450W" display="A129180450W" xr:uid="{00000000-0004-0000-0000-00007D010000}"/>
    <hyperlink ref="E393" location="A129180594J" display="A129180594J" xr:uid="{00000000-0004-0000-0000-00007E010000}"/>
    <hyperlink ref="E394" location="A129180210K" display="A129180210K" xr:uid="{00000000-0004-0000-0000-00007F010000}"/>
    <hyperlink ref="E395" location="A129180382F" display="A129180382F" xr:uid="{00000000-0004-0000-0000-000080010000}"/>
    <hyperlink ref="E396" location="A129180262L" display="A129180262L" xr:uid="{00000000-0004-0000-0000-000081010000}"/>
    <hyperlink ref="E397" location="A129180454F" display="A129180454F" xr:uid="{00000000-0004-0000-0000-000082010000}"/>
    <hyperlink ref="E398" location="A129180458R" display="A129180458R" xr:uid="{00000000-0004-0000-0000-000083010000}"/>
    <hyperlink ref="E399" location="A129180310V" display="A129180310V" xr:uid="{00000000-0004-0000-0000-000084010000}"/>
    <hyperlink ref="E400" location="A129180214V" display="A129180214V" xr:uid="{00000000-0004-0000-0000-000085010000}"/>
    <hyperlink ref="E401" location="A129180598T" display="A129180598T" xr:uid="{00000000-0004-0000-0000-000086010000}"/>
    <hyperlink ref="E402" location="A129180386R" display="A129180386R" xr:uid="{00000000-0004-0000-0000-000087010000}"/>
    <hyperlink ref="E403" location="A129180506W" display="A129180506W" xr:uid="{00000000-0004-0000-0000-000088010000}"/>
    <hyperlink ref="E404" location="A129180602W" display="A129180602W" xr:uid="{00000000-0004-0000-0000-000089010000}"/>
    <hyperlink ref="E405" location="A129180218C" display="A129180218C" xr:uid="{00000000-0004-0000-0000-00008A010000}"/>
    <hyperlink ref="E406" location="A129180314C" display="A129180314C" xr:uid="{00000000-0004-0000-0000-00008B010000}"/>
    <hyperlink ref="E407" location="A129180462F" display="A129180462F" xr:uid="{00000000-0004-0000-0000-00008C010000}"/>
    <hyperlink ref="E408" location="A129180318L" display="A129180318L" xr:uid="{00000000-0004-0000-0000-00008D010000}"/>
    <hyperlink ref="E409" location="A129180554R" display="A129180554R" xr:uid="{00000000-0004-0000-0000-00008E010000}"/>
    <hyperlink ref="E410" location="A129180222V" display="A129180222V" xr:uid="{00000000-0004-0000-0000-00008F010000}"/>
    <hyperlink ref="E411" location="A129180558X" display="A129180558X" xr:uid="{00000000-0004-0000-0000-000090010000}"/>
    <hyperlink ref="E412" location="A129180390F" display="A129180390F" xr:uid="{00000000-0004-0000-0000-000091010000}"/>
    <hyperlink ref="E413" location="A129180266W" display="A129180266W" xr:uid="{00000000-0004-0000-0000-000092010000}"/>
    <hyperlink ref="E414" location="A129180510L" display="A129180510L" xr:uid="{00000000-0004-0000-0000-000093010000}"/>
    <hyperlink ref="E415" location="A129180606F" display="A129180606F" xr:uid="{00000000-0004-0000-0000-000094010000}"/>
    <hyperlink ref="E416" location="A129180270L" display="A129180270L" xr:uid="{00000000-0004-0000-0000-000095010000}"/>
    <hyperlink ref="E417" location="A129180394R" display="A129180394R" xr:uid="{00000000-0004-0000-0000-000096010000}"/>
    <hyperlink ref="E418" location="A129180562R" display="A129180562R" xr:uid="{00000000-0004-0000-0000-000097010000}"/>
    <hyperlink ref="E419" location="A129180566X" display="A129180566X" xr:uid="{00000000-0004-0000-0000-000098010000}"/>
    <hyperlink ref="E420" location="A129180610W" display="A129180610W" xr:uid="{00000000-0004-0000-0000-000099010000}"/>
    <hyperlink ref="E421" location="A129180614F" display="A129180614F" xr:uid="{00000000-0004-0000-0000-00009A010000}"/>
    <hyperlink ref="E422" location="A129180226C" display="A129180226C" xr:uid="{00000000-0004-0000-0000-00009B010000}"/>
    <hyperlink ref="E423" location="A129180274W" display="A129180274W" xr:uid="{00000000-0004-0000-0000-00009C010000}"/>
    <hyperlink ref="E424" location="A129180322C" display="A129180322C" xr:uid="{00000000-0004-0000-0000-00009D010000}"/>
    <hyperlink ref="E425" location="A129180230V" display="A129180230V" xr:uid="{00000000-0004-0000-0000-00009E010000}"/>
    <hyperlink ref="E426" location="A129180278F" display="A129180278F" xr:uid="{00000000-0004-0000-0000-00009F010000}"/>
    <hyperlink ref="E427" location="A129180234C" display="A129180234C" xr:uid="{00000000-0004-0000-0000-0000A0010000}"/>
    <hyperlink ref="E428" location="A129180618R" display="A129180618R" xr:uid="{00000000-0004-0000-0000-0000A1010000}"/>
    <hyperlink ref="E429" location="A129180622F" display="A129180622F" xr:uid="{00000000-0004-0000-0000-0000A2010000}"/>
    <hyperlink ref="E430" location="A129180466R" display="A129180466R" xr:uid="{00000000-0004-0000-0000-0000A3010000}"/>
    <hyperlink ref="E431" location="A129180514W" display="A129180514W" xr:uid="{00000000-0004-0000-0000-0000A4010000}"/>
    <hyperlink ref="E432" location="A129180238L" display="A129180238L" xr:uid="{00000000-0004-0000-0000-0000A5010000}"/>
    <hyperlink ref="E433" location="A129180326L" display="A129180326L" xr:uid="{00000000-0004-0000-0000-0000A6010000}"/>
    <hyperlink ref="E434" location="A129180470F" display="A129180470F" xr:uid="{00000000-0004-0000-0000-0000A7010000}"/>
    <hyperlink ref="E435" location="A129180242C" display="A129180242C" xr:uid="{00000000-0004-0000-0000-0000A8010000}"/>
    <hyperlink ref="E436" location="A129180330C" display="A129180330C" xr:uid="{00000000-0004-0000-0000-0000A9010000}"/>
    <hyperlink ref="E437" location="A129180474R" display="A129180474R" xr:uid="{00000000-0004-0000-0000-0000AA010000}"/>
    <hyperlink ref="E438" location="A129180518F" display="A129180518F" xr:uid="{00000000-0004-0000-0000-0000AB010000}"/>
    <hyperlink ref="E439" location="A129180522W" display="A129180522W" xr:uid="{00000000-0004-0000-0000-0000AC010000}"/>
    <hyperlink ref="E440" location="A129180246L" display="A129180246L" xr:uid="{00000000-0004-0000-0000-0000AD010000}"/>
    <hyperlink ref="E441" location="A129180398X" display="A129180398X" xr:uid="{00000000-0004-0000-0000-0000AE010000}"/>
    <hyperlink ref="E442" location="A129180334L" display="A129180334L" xr:uid="{00000000-0004-0000-0000-0000AF010000}"/>
    <hyperlink ref="E443" location="A129180402C" display="A129180402C" xr:uid="{00000000-0004-0000-0000-0000B0010000}"/>
    <hyperlink ref="E444" location="A129180406L" display="A129180406L" xr:uid="{00000000-0004-0000-0000-0000B1010000}"/>
    <hyperlink ref="E445" location="A129180282W" display="A129180282W" xr:uid="{00000000-0004-0000-0000-0000B2010000}"/>
    <hyperlink ref="E446" location="A129180570R" display="A129180570R" xr:uid="{00000000-0004-0000-0000-0000B3010000}"/>
    <hyperlink ref="E447" location="A129180338W" display="A129180338W" xr:uid="{00000000-0004-0000-0000-0000B4010000}"/>
    <hyperlink ref="E448" location="A129180286F" display="A129180286F" xr:uid="{00000000-0004-0000-0000-0000B5010000}"/>
    <hyperlink ref="E449" location="A129180342L" display="A129180342L" xr:uid="{00000000-0004-0000-0000-0000B6010000}"/>
    <hyperlink ref="E450" location="A129180574X" display="A129180574X" xr:uid="{00000000-0004-0000-0000-0000B7010000}"/>
    <hyperlink ref="E451" location="A129180346W" display="A129180346W" xr:uid="{00000000-0004-0000-0000-0000B8010000}"/>
    <hyperlink ref="E452" location="A129180626R" display="A129180626R" xr:uid="{00000000-0004-0000-0000-0000B9010000}"/>
    <hyperlink ref="E453" location="A129180578J" display="A129180578J" xr:uid="{00000000-0004-0000-0000-0000BA010000}"/>
    <hyperlink ref="E454" location="A129180290W" display="A129180290W" xr:uid="{00000000-0004-0000-0000-0000BB010000}"/>
    <hyperlink ref="E455" location="A129180350L" display="A129180350L" xr:uid="{00000000-0004-0000-0000-0000BC010000}"/>
    <hyperlink ref="E456" location="A129180410C" display="A129180410C" xr:uid="{00000000-0004-0000-0000-0000BD010000}"/>
    <hyperlink ref="E457" location="A129180294F" display="A129180294F" xr:uid="{00000000-0004-0000-0000-0000BE010000}"/>
    <hyperlink ref="E458" location="A129180478X" display="A129180478X" xr:uid="{00000000-0004-0000-0000-0000BF010000}"/>
    <hyperlink ref="E459" location="A129180630F" display="A129180630F" xr:uid="{00000000-0004-0000-0000-0000C0010000}"/>
    <hyperlink ref="E460" location="A129180634R" display="A129180634R" xr:uid="{00000000-0004-0000-0000-0000C1010000}"/>
    <hyperlink ref="E461" location="A129180526F" display="A129180526F" xr:uid="{00000000-0004-0000-0000-0000C2010000}"/>
    <hyperlink ref="E462" location="A129180482R" display="A129180482R" xr:uid="{00000000-0004-0000-0000-0000C3010000}"/>
    <hyperlink ref="E463" location="A129180638X" display="A129180638X" xr:uid="{00000000-0004-0000-0000-0000C4010000}"/>
    <hyperlink ref="E464" location="A129180982K" display="A129180982K" xr:uid="{00000000-0004-0000-0000-0000C5010000}"/>
    <hyperlink ref="E465" location="A129180866A" display="A129180866A" xr:uid="{00000000-0004-0000-0000-0000C6010000}"/>
    <hyperlink ref="E466" location="A129180986V" display="A129180986V" xr:uid="{00000000-0004-0000-0000-0000C7010000}"/>
    <hyperlink ref="E467" location="A129180990K" display="A129180990K" xr:uid="{00000000-0004-0000-0000-0000C8010000}"/>
    <hyperlink ref="E468" location="A129180870T" display="A129180870T" xr:uid="{00000000-0004-0000-0000-0000C9010000}"/>
    <hyperlink ref="E469" location="A129180874A" display="A129180874A" xr:uid="{00000000-0004-0000-0000-0000CA010000}"/>
    <hyperlink ref="E470" location="A129180938A" display="A129180938A" xr:uid="{00000000-0004-0000-0000-0000CB010000}"/>
    <hyperlink ref="E471" location="A129180806X" display="A129180806X" xr:uid="{00000000-0004-0000-0000-0000CC010000}"/>
    <hyperlink ref="E472" location="A129180994V" display="A129180994V" xr:uid="{00000000-0004-0000-0000-0000CD010000}"/>
    <hyperlink ref="E473" location="A129180942T" display="A129180942T" xr:uid="{00000000-0004-0000-0000-0000CE010000}"/>
    <hyperlink ref="E474" location="A129181034C" display="A129181034C" xr:uid="{00000000-0004-0000-0000-0000CF010000}"/>
    <hyperlink ref="E475" location="A129180810R" display="A129180810R" xr:uid="{00000000-0004-0000-0000-0000D0010000}"/>
    <hyperlink ref="E476" location="A129180642R" display="A129180642R" xr:uid="{00000000-0004-0000-0000-0000D1010000}"/>
    <hyperlink ref="E477" location="A129180702F" display="A129180702F" xr:uid="{00000000-0004-0000-0000-0000D2010000}"/>
    <hyperlink ref="E478" location="A129180878K" display="A129180878K" xr:uid="{00000000-0004-0000-0000-0000D3010000}"/>
    <hyperlink ref="E479" location="A129180706R" display="A129180706R" xr:uid="{00000000-0004-0000-0000-0000D4010000}"/>
    <hyperlink ref="E480" location="A129180882A" display="A129180882A" xr:uid="{00000000-0004-0000-0000-0000D5010000}"/>
    <hyperlink ref="E481" location="A129180886K" display="A129180886K" xr:uid="{00000000-0004-0000-0000-0000D6010000}"/>
    <hyperlink ref="E482" location="A129181038L" display="A129181038L" xr:uid="{00000000-0004-0000-0000-0000D7010000}"/>
    <hyperlink ref="E483" location="A129180646X" display="A129180646X" xr:uid="{00000000-0004-0000-0000-0000D8010000}"/>
    <hyperlink ref="E484" location="A129180998C" display="A129180998C" xr:uid="{00000000-0004-0000-0000-0000D9010000}"/>
    <hyperlink ref="E485" location="A129181002K" display="A129181002K" xr:uid="{00000000-0004-0000-0000-0000DA010000}"/>
    <hyperlink ref="E486" location="A129180650R" display="A129180650R" xr:uid="{00000000-0004-0000-0000-0000DB010000}"/>
    <hyperlink ref="E487" location="A129180814X" display="A129180814X" xr:uid="{00000000-0004-0000-0000-0000DC010000}"/>
    <hyperlink ref="E488" location="A129180890A" display="A129180890A" xr:uid="{00000000-0004-0000-0000-0000DD010000}"/>
    <hyperlink ref="E489" location="A129181042C" display="A129181042C" xr:uid="{00000000-0004-0000-0000-0000DE010000}"/>
    <hyperlink ref="E490" location="A129180654X" display="A129180654X" xr:uid="{00000000-0004-0000-0000-0000DF010000}"/>
    <hyperlink ref="E491" location="A129180946A" display="A129180946A" xr:uid="{00000000-0004-0000-0000-0000E0010000}"/>
    <hyperlink ref="E492" location="A129180950T" display="A129180950T" xr:uid="{00000000-0004-0000-0000-0000E1010000}"/>
    <hyperlink ref="E493" location="A129180750X" display="A129180750X" xr:uid="{00000000-0004-0000-0000-0000E2010000}"/>
    <hyperlink ref="E494" location="A129180658J" display="A129180658J" xr:uid="{00000000-0004-0000-0000-0000E3010000}"/>
    <hyperlink ref="E495" location="A129180818J" display="A129180818J" xr:uid="{00000000-0004-0000-0000-0000E4010000}"/>
    <hyperlink ref="E496" location="A129180710F" display="A129180710F" xr:uid="{00000000-0004-0000-0000-0000E5010000}"/>
    <hyperlink ref="E497" location="A129180822X" display="A129180822X" xr:uid="{00000000-0004-0000-0000-0000E6010000}"/>
    <hyperlink ref="E498" location="A129180754J" display="A129180754J" xr:uid="{00000000-0004-0000-0000-0000E7010000}"/>
    <hyperlink ref="E499" location="A129180826J" display="A129180826J" xr:uid="{00000000-0004-0000-0000-0000E8010000}"/>
    <hyperlink ref="E500" location="A129180894K" display="A129180894K" xr:uid="{00000000-0004-0000-0000-0000E9010000}"/>
    <hyperlink ref="E501" location="A129180830X" display="A129180830X" xr:uid="{00000000-0004-0000-0000-0000EA010000}"/>
    <hyperlink ref="E502" location="A129180758T" display="A129180758T" xr:uid="{00000000-0004-0000-0000-0000EB010000}"/>
    <hyperlink ref="E503" location="A129180954A" display="A129180954A" xr:uid="{00000000-0004-0000-0000-0000EC010000}"/>
    <hyperlink ref="E504" location="A129180898V" display="A129180898V" xr:uid="{00000000-0004-0000-0000-0000ED010000}"/>
    <hyperlink ref="E505" location="A129180902X" display="A129180902X" xr:uid="{00000000-0004-0000-0000-0000EE010000}"/>
    <hyperlink ref="E506" location="A129181046L" display="A129181046L" xr:uid="{00000000-0004-0000-0000-0000EF010000}"/>
    <hyperlink ref="E507" location="A129180662X" display="A129180662X" xr:uid="{00000000-0004-0000-0000-0000F0010000}"/>
    <hyperlink ref="E508" location="A129180834J" display="A129180834J" xr:uid="{00000000-0004-0000-0000-0000F1010000}"/>
    <hyperlink ref="E509" location="A129180714R" display="A129180714R" xr:uid="{00000000-0004-0000-0000-0000F2010000}"/>
    <hyperlink ref="E510" location="A129180906J" display="A129180906J" xr:uid="{00000000-0004-0000-0000-0000F3010000}"/>
    <hyperlink ref="E511" location="A129180910X" display="A129180910X" xr:uid="{00000000-0004-0000-0000-0000F4010000}"/>
    <hyperlink ref="E512" location="A129180762J" display="A129180762J" xr:uid="{00000000-0004-0000-0000-0000F5010000}"/>
    <hyperlink ref="E513" location="A129180666J" display="A129180666J" xr:uid="{00000000-0004-0000-0000-0000F6010000}"/>
    <hyperlink ref="E514" location="A129181050C" display="A129181050C" xr:uid="{00000000-0004-0000-0000-0000F7010000}"/>
    <hyperlink ref="E515" location="A129180838T" display="A129180838T" xr:uid="{00000000-0004-0000-0000-0000F8010000}"/>
    <hyperlink ref="E516" location="A129180958K" display="A129180958K" xr:uid="{00000000-0004-0000-0000-0000F9010000}"/>
    <hyperlink ref="E517" location="A129181054L" display="A129181054L" xr:uid="{00000000-0004-0000-0000-0000FA010000}"/>
    <hyperlink ref="E518" location="A129180670X" display="A129180670X" xr:uid="{00000000-0004-0000-0000-0000FB010000}"/>
    <hyperlink ref="E519" location="A129180766T" display="A129180766T" xr:uid="{00000000-0004-0000-0000-0000FC010000}"/>
    <hyperlink ref="E520" location="A129180914J" display="A129180914J" xr:uid="{00000000-0004-0000-0000-0000FD010000}"/>
    <hyperlink ref="E521" location="A129180770J" display="A129180770J" xr:uid="{00000000-0004-0000-0000-0000FE010000}"/>
    <hyperlink ref="E522" location="A129181006V" display="A129181006V" xr:uid="{00000000-0004-0000-0000-0000FF010000}"/>
    <hyperlink ref="E523" location="A129180674J" display="A129180674J" xr:uid="{00000000-0004-0000-0000-000000020000}"/>
    <hyperlink ref="E524" location="A129181010K" display="A129181010K" xr:uid="{00000000-0004-0000-0000-000001020000}"/>
    <hyperlink ref="E525" location="A129180842J" display="A129180842J" xr:uid="{00000000-0004-0000-0000-000002020000}"/>
    <hyperlink ref="E526" location="A129180718X" display="A129180718X" xr:uid="{00000000-0004-0000-0000-000003020000}"/>
    <hyperlink ref="E527" location="A129180962A" display="A129180962A" xr:uid="{00000000-0004-0000-0000-000004020000}"/>
    <hyperlink ref="E528" location="A129181058W" display="A129181058W" xr:uid="{00000000-0004-0000-0000-000005020000}"/>
    <hyperlink ref="E529" location="A129180722R" display="A129180722R" xr:uid="{00000000-0004-0000-0000-000006020000}"/>
    <hyperlink ref="E530" location="A129180846T" display="A129180846T" xr:uid="{00000000-0004-0000-0000-000007020000}"/>
    <hyperlink ref="E531" location="A129181014V" display="A129181014V" xr:uid="{00000000-0004-0000-0000-000008020000}"/>
    <hyperlink ref="E532" location="A129181018C" display="A129181018C" xr:uid="{00000000-0004-0000-0000-000009020000}"/>
    <hyperlink ref="E533" location="A129181062L" display="A129181062L" xr:uid="{00000000-0004-0000-0000-00000A020000}"/>
    <hyperlink ref="E534" location="A129181066W" display="A129181066W" xr:uid="{00000000-0004-0000-0000-00000B020000}"/>
    <hyperlink ref="E535" location="A129180678T" display="A129180678T" xr:uid="{00000000-0004-0000-0000-00000C020000}"/>
    <hyperlink ref="E536" location="A129180726X" display="A129180726X" xr:uid="{00000000-0004-0000-0000-00000D020000}"/>
    <hyperlink ref="E537" location="A129180774T" display="A129180774T" xr:uid="{00000000-0004-0000-0000-00000E020000}"/>
    <hyperlink ref="E538" location="A129180682J" display="A129180682J" xr:uid="{00000000-0004-0000-0000-00000F020000}"/>
    <hyperlink ref="E539" location="A129180730R" display="A129180730R" xr:uid="{00000000-0004-0000-0000-000010020000}"/>
    <hyperlink ref="E540" location="A129180686T" display="A129180686T" xr:uid="{00000000-0004-0000-0000-000011020000}"/>
    <hyperlink ref="E541" location="A129181070L" display="A129181070L" xr:uid="{00000000-0004-0000-0000-000012020000}"/>
    <hyperlink ref="E542" location="A129181074W" display="A129181074W" xr:uid="{00000000-0004-0000-0000-000013020000}"/>
    <hyperlink ref="E543" location="A129180918T" display="A129180918T" xr:uid="{00000000-0004-0000-0000-000014020000}"/>
    <hyperlink ref="E544" location="A129180966K" display="A129180966K" xr:uid="{00000000-0004-0000-0000-000015020000}"/>
    <hyperlink ref="E545" location="A129180690J" display="A129180690J" xr:uid="{00000000-0004-0000-0000-000016020000}"/>
    <hyperlink ref="E546" location="A129180778A" display="A129180778A" xr:uid="{00000000-0004-0000-0000-000017020000}"/>
    <hyperlink ref="E547" location="A129180922J" display="A129180922J" xr:uid="{00000000-0004-0000-0000-000018020000}"/>
    <hyperlink ref="E548" location="A129180694T" display="A129180694T" xr:uid="{00000000-0004-0000-0000-000019020000}"/>
    <hyperlink ref="E549" location="A129180782T" display="A129180782T" xr:uid="{00000000-0004-0000-0000-00001A020000}"/>
    <hyperlink ref="E550" location="A129180926T" display="A129180926T" xr:uid="{00000000-0004-0000-0000-00001B020000}"/>
    <hyperlink ref="E551" location="A129180970A" display="A129180970A" xr:uid="{00000000-0004-0000-0000-00001C020000}"/>
    <hyperlink ref="E552" location="A129180974K" display="A129180974K" xr:uid="{00000000-0004-0000-0000-00001D020000}"/>
    <hyperlink ref="E553" location="A129180698A" display="A129180698A" xr:uid="{00000000-0004-0000-0000-00001E020000}"/>
    <hyperlink ref="E554" location="A129180850J" display="A129180850J" xr:uid="{00000000-0004-0000-0000-00001F020000}"/>
    <hyperlink ref="E555" location="A129180786A" display="A129180786A" xr:uid="{00000000-0004-0000-0000-000020020000}"/>
    <hyperlink ref="E556" location="A129180854T" display="A129180854T" xr:uid="{00000000-0004-0000-0000-000021020000}"/>
    <hyperlink ref="E557" location="A129180858A" display="A129180858A" xr:uid="{00000000-0004-0000-0000-000022020000}"/>
    <hyperlink ref="E558" location="A129180734X" display="A129180734X" xr:uid="{00000000-0004-0000-0000-000023020000}"/>
    <hyperlink ref="E559" location="A129181022V" display="A129181022V" xr:uid="{00000000-0004-0000-0000-000024020000}"/>
    <hyperlink ref="E560" location="A129180790T" display="A129180790T" xr:uid="{00000000-0004-0000-0000-000025020000}"/>
    <hyperlink ref="E561" location="A129180738J" display="A129180738J" xr:uid="{00000000-0004-0000-0000-000026020000}"/>
    <hyperlink ref="E562" location="A129180794A" display="A129180794A" xr:uid="{00000000-0004-0000-0000-000027020000}"/>
    <hyperlink ref="E563" location="A129181026C" display="A129181026C" xr:uid="{00000000-0004-0000-0000-000028020000}"/>
    <hyperlink ref="E564" location="A129180798K" display="A129180798K" xr:uid="{00000000-0004-0000-0000-000029020000}"/>
    <hyperlink ref="E565" location="A129181078F" display="A129181078F" xr:uid="{00000000-0004-0000-0000-00002A020000}"/>
    <hyperlink ref="E566" location="A129181030V" display="A129181030V" xr:uid="{00000000-0004-0000-0000-00002B020000}"/>
    <hyperlink ref="E567" location="A129180742X" display="A129180742X" xr:uid="{00000000-0004-0000-0000-00002C020000}"/>
    <hyperlink ref="E568" location="A129180802R" display="A129180802R" xr:uid="{00000000-0004-0000-0000-00002D020000}"/>
    <hyperlink ref="E569" location="A129180862T" display="A129180862T" xr:uid="{00000000-0004-0000-0000-00002E020000}"/>
    <hyperlink ref="E570" location="A129180746J" display="A129180746J" xr:uid="{00000000-0004-0000-0000-00002F020000}"/>
    <hyperlink ref="E571" location="A129180930J" display="A129180930J" xr:uid="{00000000-0004-0000-0000-000030020000}"/>
    <hyperlink ref="E572" location="A129181082W" display="A129181082W" xr:uid="{00000000-0004-0000-0000-000031020000}"/>
    <hyperlink ref="E573" location="A129181086F" display="A129181086F" xr:uid="{00000000-0004-0000-0000-000032020000}"/>
    <hyperlink ref="E574" location="A129180978V" display="A129180978V" xr:uid="{00000000-0004-0000-0000-000033020000}"/>
    <hyperlink ref="E575" location="A129180934T" display="A129180934T" xr:uid="{00000000-0004-0000-0000-000034020000}"/>
    <hyperlink ref="E576" location="A129181090W" display="A129181090W" xr:uid="{00000000-0004-0000-0000-000035020000}"/>
    <hyperlink ref="E577" location="A129178722X" display="A129178722X" xr:uid="{00000000-0004-0000-0000-000036020000}"/>
    <hyperlink ref="E578" location="A129178606R" display="A129178606R" xr:uid="{00000000-0004-0000-0000-000037020000}"/>
    <hyperlink ref="E579" location="A129178726J" display="A129178726J" xr:uid="{00000000-0004-0000-0000-000038020000}"/>
    <hyperlink ref="E580" location="A129178730X" display="A129178730X" xr:uid="{00000000-0004-0000-0000-000039020000}"/>
    <hyperlink ref="E581" location="A129178610F" display="A129178610F" xr:uid="{00000000-0004-0000-0000-00003A020000}"/>
    <hyperlink ref="E582" location="A129178614R" display="A129178614R" xr:uid="{00000000-0004-0000-0000-00003B020000}"/>
    <hyperlink ref="E583" location="A129178678A" display="A129178678A" xr:uid="{00000000-0004-0000-0000-00003C020000}"/>
    <hyperlink ref="E584" location="A129178546X" display="A129178546X" xr:uid="{00000000-0004-0000-0000-00003D020000}"/>
    <hyperlink ref="E585" location="A129178734J" display="A129178734J" xr:uid="{00000000-0004-0000-0000-00003E020000}"/>
    <hyperlink ref="E586" location="A129178682T" display="A129178682T" xr:uid="{00000000-0004-0000-0000-00003F020000}"/>
    <hyperlink ref="E587" location="A129178774A" display="A129178774A" xr:uid="{00000000-0004-0000-0000-000040020000}"/>
    <hyperlink ref="E588" location="A129178550R" display="A129178550R" xr:uid="{00000000-0004-0000-0000-000041020000}"/>
    <hyperlink ref="E589" location="A129178382R" display="A129178382R" xr:uid="{00000000-0004-0000-0000-000042020000}"/>
    <hyperlink ref="E590" location="A129178442F" display="A129178442F" xr:uid="{00000000-0004-0000-0000-000043020000}"/>
    <hyperlink ref="E591" location="A129178618X" display="A129178618X" xr:uid="{00000000-0004-0000-0000-000044020000}"/>
    <hyperlink ref="E592" location="A129178446R" display="A129178446R" xr:uid="{00000000-0004-0000-0000-000045020000}"/>
    <hyperlink ref="E593" location="A129178622R" display="A129178622R" xr:uid="{00000000-0004-0000-0000-000046020000}"/>
    <hyperlink ref="E594" location="A129178626X" display="A129178626X" xr:uid="{00000000-0004-0000-0000-000047020000}"/>
    <hyperlink ref="E595" location="A129178778K" display="A129178778K" xr:uid="{00000000-0004-0000-0000-000048020000}"/>
    <hyperlink ref="E596" location="A129178386X" display="A129178386X" xr:uid="{00000000-0004-0000-0000-000049020000}"/>
    <hyperlink ref="E597" location="A129178738T" display="A129178738T" xr:uid="{00000000-0004-0000-0000-00004A020000}"/>
    <hyperlink ref="E598" location="A129178742J" display="A129178742J" xr:uid="{00000000-0004-0000-0000-00004B020000}"/>
    <hyperlink ref="E599" location="A129178390R" display="A129178390R" xr:uid="{00000000-0004-0000-0000-00004C020000}"/>
    <hyperlink ref="E600" location="A129178554X" display="A129178554X" xr:uid="{00000000-0004-0000-0000-00004D020000}"/>
    <hyperlink ref="E601" location="A129178630R" display="A129178630R" xr:uid="{00000000-0004-0000-0000-00004E020000}"/>
    <hyperlink ref="E602" location="A129178782A" display="A129178782A" xr:uid="{00000000-0004-0000-0000-00004F020000}"/>
    <hyperlink ref="E603" location="A129178394X" display="A129178394X" xr:uid="{00000000-0004-0000-0000-000050020000}"/>
    <hyperlink ref="E604" location="A129178686A" display="A129178686A" xr:uid="{00000000-0004-0000-0000-000051020000}"/>
    <hyperlink ref="E605" location="A129178690T" display="A129178690T" xr:uid="{00000000-0004-0000-0000-000052020000}"/>
    <hyperlink ref="E606" location="A129178490X" display="A129178490X" xr:uid="{00000000-0004-0000-0000-000053020000}"/>
    <hyperlink ref="E607" location="A129178398J" display="A129178398J" xr:uid="{00000000-0004-0000-0000-000054020000}"/>
    <hyperlink ref="E608" location="A129178558J" display="A129178558J" xr:uid="{00000000-0004-0000-0000-000055020000}"/>
    <hyperlink ref="E609" location="A129178450F" display="A129178450F" xr:uid="{00000000-0004-0000-0000-000056020000}"/>
    <hyperlink ref="E610" location="A129178562X" display="A129178562X" xr:uid="{00000000-0004-0000-0000-000057020000}"/>
    <hyperlink ref="E611" location="A129178494J" display="A129178494J" xr:uid="{00000000-0004-0000-0000-000058020000}"/>
    <hyperlink ref="E612" location="A129178566J" display="A129178566J" xr:uid="{00000000-0004-0000-0000-000059020000}"/>
    <hyperlink ref="E613" location="A129178634X" display="A129178634X" xr:uid="{00000000-0004-0000-0000-00005A020000}"/>
    <hyperlink ref="E614" location="A129178570X" display="A129178570X" xr:uid="{00000000-0004-0000-0000-00005B020000}"/>
    <hyperlink ref="E615" location="A129178498T" display="A129178498T" xr:uid="{00000000-0004-0000-0000-00005C020000}"/>
    <hyperlink ref="E616" location="A129178694A" display="A129178694A" xr:uid="{00000000-0004-0000-0000-00005D020000}"/>
    <hyperlink ref="E617" location="A129178638J" display="A129178638J" xr:uid="{00000000-0004-0000-0000-00005E020000}"/>
    <hyperlink ref="E618" location="A129178642X" display="A129178642X" xr:uid="{00000000-0004-0000-0000-00005F020000}"/>
    <hyperlink ref="E619" location="A129178786K" display="A129178786K" xr:uid="{00000000-0004-0000-0000-000060020000}"/>
    <hyperlink ref="E620" location="A129178402L" display="A129178402L" xr:uid="{00000000-0004-0000-0000-000061020000}"/>
    <hyperlink ref="E621" location="A129178574J" display="A129178574J" xr:uid="{00000000-0004-0000-0000-000062020000}"/>
    <hyperlink ref="E622" location="A129178454R" display="A129178454R" xr:uid="{00000000-0004-0000-0000-000063020000}"/>
    <hyperlink ref="E623" location="A129178646J" display="A129178646J" xr:uid="{00000000-0004-0000-0000-000064020000}"/>
    <hyperlink ref="E624" location="A129178650X" display="A129178650X" xr:uid="{00000000-0004-0000-0000-000065020000}"/>
    <hyperlink ref="E625" location="A129178502W" display="A129178502W" xr:uid="{00000000-0004-0000-0000-000066020000}"/>
    <hyperlink ref="E626" location="A129178406W" display="A129178406W" xr:uid="{00000000-0004-0000-0000-000067020000}"/>
    <hyperlink ref="E627" location="A129178790A" display="A129178790A" xr:uid="{00000000-0004-0000-0000-000068020000}"/>
    <hyperlink ref="E628" location="A129178578T" display="A129178578T" xr:uid="{00000000-0004-0000-0000-000069020000}"/>
    <hyperlink ref="E629" location="A129178698K" display="A129178698K" xr:uid="{00000000-0004-0000-0000-00006A020000}"/>
    <hyperlink ref="E630" location="A129178794K" display="A129178794K" xr:uid="{00000000-0004-0000-0000-00006B020000}"/>
    <hyperlink ref="E631" location="A129178410L" display="A129178410L" xr:uid="{00000000-0004-0000-0000-00006C020000}"/>
    <hyperlink ref="E632" location="A129178506F" display="A129178506F" xr:uid="{00000000-0004-0000-0000-00006D020000}"/>
    <hyperlink ref="E633" location="A129178654J" display="A129178654J" xr:uid="{00000000-0004-0000-0000-00006E020000}"/>
    <hyperlink ref="E634" location="A129178510W" display="A129178510W" xr:uid="{00000000-0004-0000-0000-00006F020000}"/>
    <hyperlink ref="E635" location="A129178746T" display="A129178746T" xr:uid="{00000000-0004-0000-0000-000070020000}"/>
    <hyperlink ref="E636" location="A129178414W" display="A129178414W" xr:uid="{00000000-0004-0000-0000-000071020000}"/>
    <hyperlink ref="E637" location="A129178750J" display="A129178750J" xr:uid="{00000000-0004-0000-0000-000072020000}"/>
    <hyperlink ref="E638" location="A129178582J" display="A129178582J" xr:uid="{00000000-0004-0000-0000-000073020000}"/>
    <hyperlink ref="E639" location="A129178458X" display="A129178458X" xr:uid="{00000000-0004-0000-0000-000074020000}"/>
    <hyperlink ref="E640" location="A129178702R" display="A129178702R" xr:uid="{00000000-0004-0000-0000-000075020000}"/>
    <hyperlink ref="E641" location="A129178798V" display="A129178798V" xr:uid="{00000000-0004-0000-0000-000076020000}"/>
    <hyperlink ref="E642" location="A129178462R" display="A129178462R" xr:uid="{00000000-0004-0000-0000-000077020000}"/>
    <hyperlink ref="E643" location="A129178586T" display="A129178586T" xr:uid="{00000000-0004-0000-0000-000078020000}"/>
    <hyperlink ref="E644" location="A129178754T" display="A129178754T" xr:uid="{00000000-0004-0000-0000-000079020000}"/>
    <hyperlink ref="E645" location="A129178758A" display="A129178758A" xr:uid="{00000000-0004-0000-0000-00007A020000}"/>
    <hyperlink ref="E646" location="A129178802X" display="A129178802X" xr:uid="{00000000-0004-0000-0000-00007B020000}"/>
    <hyperlink ref="E647" location="A129178806J" display="A129178806J" xr:uid="{00000000-0004-0000-0000-00007C020000}"/>
    <hyperlink ref="E648" location="A129178418F" display="A129178418F" xr:uid="{00000000-0004-0000-0000-00007D020000}"/>
    <hyperlink ref="E649" location="A129178466X" display="A129178466X" xr:uid="{00000000-0004-0000-0000-00007E020000}"/>
    <hyperlink ref="E650" location="A129178514F" display="A129178514F" xr:uid="{00000000-0004-0000-0000-00007F020000}"/>
    <hyperlink ref="E651" location="A129178422W" display="A129178422W" xr:uid="{00000000-0004-0000-0000-000080020000}"/>
    <hyperlink ref="E652" location="A129178470R" display="A129178470R" xr:uid="{00000000-0004-0000-0000-000081020000}"/>
    <hyperlink ref="E653" location="A129178426F" display="A129178426F" xr:uid="{00000000-0004-0000-0000-000082020000}"/>
    <hyperlink ref="E654" location="A129178810X" display="A129178810X" xr:uid="{00000000-0004-0000-0000-000083020000}"/>
    <hyperlink ref="E655" location="A129178814J" display="A129178814J" xr:uid="{00000000-0004-0000-0000-000084020000}"/>
    <hyperlink ref="E656" location="A129178658T" display="A129178658T" xr:uid="{00000000-0004-0000-0000-000085020000}"/>
    <hyperlink ref="E657" location="A129178706X" display="A129178706X" xr:uid="{00000000-0004-0000-0000-000086020000}"/>
    <hyperlink ref="E658" location="A129178430W" display="A129178430W" xr:uid="{00000000-0004-0000-0000-000087020000}"/>
    <hyperlink ref="E659" location="A129178518R" display="A129178518R" xr:uid="{00000000-0004-0000-0000-000088020000}"/>
    <hyperlink ref="E660" location="A129178662J" display="A129178662J" xr:uid="{00000000-0004-0000-0000-000089020000}"/>
    <hyperlink ref="E661" location="A129178434F" display="A129178434F" xr:uid="{00000000-0004-0000-0000-00008A020000}"/>
    <hyperlink ref="E662" location="A129178522F" display="A129178522F" xr:uid="{00000000-0004-0000-0000-00008B020000}"/>
    <hyperlink ref="E663" location="A129178666T" display="A129178666T" xr:uid="{00000000-0004-0000-0000-00008C020000}"/>
    <hyperlink ref="E664" location="A129178710R" display="A129178710R" xr:uid="{00000000-0004-0000-0000-00008D020000}"/>
    <hyperlink ref="E665" location="A129178714X" display="A129178714X" xr:uid="{00000000-0004-0000-0000-00008E020000}"/>
    <hyperlink ref="E666" location="A129178438R" display="A129178438R" xr:uid="{00000000-0004-0000-0000-00008F020000}"/>
    <hyperlink ref="E667" location="A129178590J" display="A129178590J" xr:uid="{00000000-0004-0000-0000-000090020000}"/>
    <hyperlink ref="E668" location="A129178526R" display="A129178526R" xr:uid="{00000000-0004-0000-0000-000091020000}"/>
    <hyperlink ref="E669" location="A129178594T" display="A129178594T" xr:uid="{00000000-0004-0000-0000-000092020000}"/>
    <hyperlink ref="E670" location="A129178598A" display="A129178598A" xr:uid="{00000000-0004-0000-0000-000093020000}"/>
    <hyperlink ref="E671" location="A129178474X" display="A129178474X" xr:uid="{00000000-0004-0000-0000-000094020000}"/>
    <hyperlink ref="E672" location="A129178762T" display="A129178762T" xr:uid="{00000000-0004-0000-0000-000095020000}"/>
    <hyperlink ref="E673" location="A129178530F" display="A129178530F" xr:uid="{00000000-0004-0000-0000-000096020000}"/>
    <hyperlink ref="E674" location="A129178478J" display="A129178478J" xr:uid="{00000000-0004-0000-0000-000097020000}"/>
    <hyperlink ref="E675" location="A129178534R" display="A129178534R" xr:uid="{00000000-0004-0000-0000-000098020000}"/>
    <hyperlink ref="E676" location="A129178766A" display="A129178766A" xr:uid="{00000000-0004-0000-0000-000099020000}"/>
    <hyperlink ref="E677" location="A129178538X" display="A129178538X" xr:uid="{00000000-0004-0000-0000-00009A020000}"/>
    <hyperlink ref="E678" location="A129178818T" display="A129178818T" xr:uid="{00000000-0004-0000-0000-00009B020000}"/>
    <hyperlink ref="E679" location="A129178770T" display="A129178770T" xr:uid="{00000000-0004-0000-0000-00009C020000}"/>
    <hyperlink ref="E680" location="A129178482X" display="A129178482X" xr:uid="{00000000-0004-0000-0000-00009D020000}"/>
    <hyperlink ref="E681" location="A129178542R" display="A129178542R" xr:uid="{00000000-0004-0000-0000-00009E020000}"/>
    <hyperlink ref="E682" location="A129178602F" display="A129178602F" xr:uid="{00000000-0004-0000-0000-00009F020000}"/>
    <hyperlink ref="E683" location="A129178486J" display="A129178486J" xr:uid="{00000000-0004-0000-0000-0000A0020000}"/>
    <hyperlink ref="E684" location="A129178670J" display="A129178670J" xr:uid="{00000000-0004-0000-0000-0000A1020000}"/>
    <hyperlink ref="E685" location="A129178822J" display="A129178822J" xr:uid="{00000000-0004-0000-0000-0000A2020000}"/>
    <hyperlink ref="E686" location="A129178826T" display="A129178826T" xr:uid="{00000000-0004-0000-0000-0000A3020000}"/>
    <hyperlink ref="E687" location="A129178718J" display="A129178718J" xr:uid="{00000000-0004-0000-0000-0000A4020000}"/>
    <hyperlink ref="E688" location="A129178674T" display="A129178674T" xr:uid="{00000000-0004-0000-0000-0000A5020000}"/>
    <hyperlink ref="E689" location="A129178830J" display="A129178830J" xr:uid="{00000000-0004-0000-0000-0000A6020000}"/>
    <hyperlink ref="E690" location="A129179174R" display="A129179174R" xr:uid="{00000000-0004-0000-0000-0000A7020000}"/>
    <hyperlink ref="E691" location="A129179058F" display="A129179058F" xr:uid="{00000000-0004-0000-0000-0000A8020000}"/>
    <hyperlink ref="E692" location="A129179178X" display="A129179178X" xr:uid="{00000000-0004-0000-0000-0000A9020000}"/>
    <hyperlink ref="E693" location="A129179182R" display="A129179182R" xr:uid="{00000000-0004-0000-0000-0000AA020000}"/>
    <hyperlink ref="E694" location="A129179062W" display="A129179062W" xr:uid="{00000000-0004-0000-0000-0000AB020000}"/>
    <hyperlink ref="E695" location="A129179066F" display="A129179066F" xr:uid="{00000000-0004-0000-0000-0000AC020000}"/>
    <hyperlink ref="E696" location="A129179130L" display="A129179130L" xr:uid="{00000000-0004-0000-0000-0000AD020000}"/>
    <hyperlink ref="E697" location="A129178998L" display="A129178998L" xr:uid="{00000000-0004-0000-0000-0000AE020000}"/>
    <hyperlink ref="E698" location="A129179186X" display="A129179186X" xr:uid="{00000000-0004-0000-0000-0000AF020000}"/>
    <hyperlink ref="E699" location="A129179134W" display="A129179134W" xr:uid="{00000000-0004-0000-0000-0000B0020000}"/>
    <hyperlink ref="E700" location="A129179226F" display="A129179226F" xr:uid="{00000000-0004-0000-0000-0000B1020000}"/>
    <hyperlink ref="E701" location="A129179002V" display="A129179002V" xr:uid="{00000000-0004-0000-0000-0000B2020000}"/>
    <hyperlink ref="E702" location="A129178834T" display="A129178834T" xr:uid="{00000000-0004-0000-0000-0000B3020000}"/>
    <hyperlink ref="E703" location="A129178894V" display="A129178894V" xr:uid="{00000000-0004-0000-0000-0000B4020000}"/>
    <hyperlink ref="E704" location="A129179070W" display="A129179070W" xr:uid="{00000000-0004-0000-0000-0000B5020000}"/>
    <hyperlink ref="E705" location="A129178898C" display="A129178898C" xr:uid="{00000000-0004-0000-0000-0000B6020000}"/>
    <hyperlink ref="E706" location="A129179074F" display="A129179074F" xr:uid="{00000000-0004-0000-0000-0000B7020000}"/>
    <hyperlink ref="E707" location="A129179078R" display="A129179078R" xr:uid="{00000000-0004-0000-0000-0000B8020000}"/>
    <hyperlink ref="E708" location="A129179230W" display="A129179230W" xr:uid="{00000000-0004-0000-0000-0000B9020000}"/>
    <hyperlink ref="E709" location="A129178838A" display="A129178838A" xr:uid="{00000000-0004-0000-0000-0000BA020000}"/>
    <hyperlink ref="E710" location="A129179190R" display="A129179190R" xr:uid="{00000000-0004-0000-0000-0000BB020000}"/>
    <hyperlink ref="E711" location="A129179194X" display="A129179194X" xr:uid="{00000000-0004-0000-0000-0000BC020000}"/>
    <hyperlink ref="E712" location="A129178842T" display="A129178842T" xr:uid="{00000000-0004-0000-0000-0000BD020000}"/>
    <hyperlink ref="E713" location="A129179006C" display="A129179006C" xr:uid="{00000000-0004-0000-0000-0000BE020000}"/>
    <hyperlink ref="E714" location="A129179082F" display="A129179082F" xr:uid="{00000000-0004-0000-0000-0000BF020000}"/>
    <hyperlink ref="E715" location="A129179234F" display="A129179234F" xr:uid="{00000000-0004-0000-0000-0000C0020000}"/>
    <hyperlink ref="E716" location="A129178846A" display="A129178846A" xr:uid="{00000000-0004-0000-0000-0000C1020000}"/>
    <hyperlink ref="E717" location="A129179138F" display="A129179138F" xr:uid="{00000000-0004-0000-0000-0000C2020000}"/>
    <hyperlink ref="E718" location="A129179142W" display="A129179142W" xr:uid="{00000000-0004-0000-0000-0000C3020000}"/>
    <hyperlink ref="E719" location="A129178942A" display="A129178942A" xr:uid="{00000000-0004-0000-0000-0000C4020000}"/>
    <hyperlink ref="E720" location="A129178850T" display="A129178850T" xr:uid="{00000000-0004-0000-0000-0000C5020000}"/>
    <hyperlink ref="E721" location="A129179010V" display="A129179010V" xr:uid="{00000000-0004-0000-0000-0000C6020000}"/>
    <hyperlink ref="E722" location="A129178902J" display="A129178902J" xr:uid="{00000000-0004-0000-0000-0000C7020000}"/>
    <hyperlink ref="E723" location="A129179014C" display="A129179014C" xr:uid="{00000000-0004-0000-0000-0000C8020000}"/>
    <hyperlink ref="E724" location="A129178946K" display="A129178946K" xr:uid="{00000000-0004-0000-0000-0000C9020000}"/>
    <hyperlink ref="E725" location="A129179018L" display="A129179018L" xr:uid="{00000000-0004-0000-0000-0000CA020000}"/>
    <hyperlink ref="E726" location="A129179086R" display="A129179086R" xr:uid="{00000000-0004-0000-0000-0000CB020000}"/>
    <hyperlink ref="E727" location="A129179022C" display="A129179022C" xr:uid="{00000000-0004-0000-0000-0000CC020000}"/>
    <hyperlink ref="E728" location="A129178950A" display="A129178950A" xr:uid="{00000000-0004-0000-0000-0000CD020000}"/>
    <hyperlink ref="E729" location="A129179146F" display="A129179146F" xr:uid="{00000000-0004-0000-0000-0000CE020000}"/>
    <hyperlink ref="E730" location="A129179090F" display="A129179090F" xr:uid="{00000000-0004-0000-0000-0000CF020000}"/>
    <hyperlink ref="E731" location="A129179094R" display="A129179094R" xr:uid="{00000000-0004-0000-0000-0000D0020000}"/>
    <hyperlink ref="E732" location="A129179238R" display="A129179238R" xr:uid="{00000000-0004-0000-0000-0000D1020000}"/>
    <hyperlink ref="E733" location="A129178854A" display="A129178854A" xr:uid="{00000000-0004-0000-0000-0000D2020000}"/>
    <hyperlink ref="E734" location="A129179026L" display="A129179026L" xr:uid="{00000000-0004-0000-0000-0000D3020000}"/>
    <hyperlink ref="E735" location="A129178906T" display="A129178906T" xr:uid="{00000000-0004-0000-0000-0000D4020000}"/>
    <hyperlink ref="E736" location="A129179098X" display="A129179098X" xr:uid="{00000000-0004-0000-0000-0000D5020000}"/>
    <hyperlink ref="E737" location="A129179102C" display="A129179102C" xr:uid="{00000000-0004-0000-0000-0000D6020000}"/>
    <hyperlink ref="E738" location="A129178954K" display="A129178954K" xr:uid="{00000000-0004-0000-0000-0000D7020000}"/>
    <hyperlink ref="E739" location="A129178858K" display="A129178858K" xr:uid="{00000000-0004-0000-0000-0000D8020000}"/>
    <hyperlink ref="E740" location="A129179242F" display="A129179242F" xr:uid="{00000000-0004-0000-0000-0000D9020000}"/>
    <hyperlink ref="E741" location="A129179030C" display="A129179030C" xr:uid="{00000000-0004-0000-0000-0000DA020000}"/>
    <hyperlink ref="E742" location="A129179150W" display="A129179150W" xr:uid="{00000000-0004-0000-0000-0000DB020000}"/>
    <hyperlink ref="E743" location="A129179246R" display="A129179246R" xr:uid="{00000000-0004-0000-0000-0000DC020000}"/>
    <hyperlink ref="E744" location="A129178862A" display="A129178862A" xr:uid="{00000000-0004-0000-0000-0000DD020000}"/>
    <hyperlink ref="E745" location="A129178958V" display="A129178958V" xr:uid="{00000000-0004-0000-0000-0000DE020000}"/>
    <hyperlink ref="E746" location="A129179106L" display="A129179106L" xr:uid="{00000000-0004-0000-0000-0000DF020000}"/>
    <hyperlink ref="E747" location="A129178962K" display="A129178962K" xr:uid="{00000000-0004-0000-0000-0000E0020000}"/>
    <hyperlink ref="E748" location="A129179198J" display="A129179198J" xr:uid="{00000000-0004-0000-0000-0000E1020000}"/>
    <hyperlink ref="E749" location="A129178866K" display="A129178866K" xr:uid="{00000000-0004-0000-0000-0000E2020000}"/>
    <hyperlink ref="E750" location="A129179202L" display="A129179202L" xr:uid="{00000000-0004-0000-0000-0000E3020000}"/>
    <hyperlink ref="E751" location="A129179034L" display="A129179034L" xr:uid="{00000000-0004-0000-0000-0000E4020000}"/>
    <hyperlink ref="E752" location="A129178910J" display="A129178910J" xr:uid="{00000000-0004-0000-0000-0000E5020000}"/>
    <hyperlink ref="E753" location="A129179154F" display="A129179154F" xr:uid="{00000000-0004-0000-0000-0000E6020000}"/>
    <hyperlink ref="E754" location="A129179250F" display="A129179250F" xr:uid="{00000000-0004-0000-0000-0000E7020000}"/>
    <hyperlink ref="E755" location="A129178914T" display="A129178914T" xr:uid="{00000000-0004-0000-0000-0000E8020000}"/>
    <hyperlink ref="E756" location="A129179038W" display="A129179038W" xr:uid="{00000000-0004-0000-0000-0000E9020000}"/>
    <hyperlink ref="E757" location="A129179206W" display="A129179206W" xr:uid="{00000000-0004-0000-0000-0000EA020000}"/>
    <hyperlink ref="E758" location="A129179210L" display="A129179210L" xr:uid="{00000000-0004-0000-0000-0000EB020000}"/>
    <hyperlink ref="E759" location="A129179254R" display="A129179254R" xr:uid="{00000000-0004-0000-0000-0000EC020000}"/>
    <hyperlink ref="E760" location="A129179258X" display="A129179258X" xr:uid="{00000000-0004-0000-0000-0000ED020000}"/>
    <hyperlink ref="E761" location="A129178870A" display="A129178870A" xr:uid="{00000000-0004-0000-0000-0000EE020000}"/>
    <hyperlink ref="E762" location="A129178918A" display="A129178918A" xr:uid="{00000000-0004-0000-0000-0000EF020000}"/>
    <hyperlink ref="E763" location="A129178966V" display="A129178966V" xr:uid="{00000000-0004-0000-0000-0000F0020000}"/>
    <hyperlink ref="E764" location="A129178874K" display="A129178874K" xr:uid="{00000000-0004-0000-0000-0000F1020000}"/>
    <hyperlink ref="E765" location="A129178922T" display="A129178922T" xr:uid="{00000000-0004-0000-0000-0000F2020000}"/>
    <hyperlink ref="E766" location="A129178878V" display="A129178878V" xr:uid="{00000000-0004-0000-0000-0000F3020000}"/>
    <hyperlink ref="E767" location="A129179262R" display="A129179262R" xr:uid="{00000000-0004-0000-0000-0000F4020000}"/>
    <hyperlink ref="E768" location="A129179266X" display="A129179266X" xr:uid="{00000000-0004-0000-0000-0000F5020000}"/>
    <hyperlink ref="E769" location="A129179110C" display="A129179110C" xr:uid="{00000000-0004-0000-0000-0000F6020000}"/>
    <hyperlink ref="E770" location="A129179158R" display="A129179158R" xr:uid="{00000000-0004-0000-0000-0000F7020000}"/>
    <hyperlink ref="E771" location="A129178882K" display="A129178882K" xr:uid="{00000000-0004-0000-0000-0000F8020000}"/>
    <hyperlink ref="E772" location="A129178970K" display="A129178970K" xr:uid="{00000000-0004-0000-0000-0000F9020000}"/>
    <hyperlink ref="E773" location="A129179114L" display="A129179114L" xr:uid="{00000000-0004-0000-0000-0000FA020000}"/>
    <hyperlink ref="E774" location="A129178886V" display="A129178886V" xr:uid="{00000000-0004-0000-0000-0000FB020000}"/>
    <hyperlink ref="E775" location="A129178974V" display="A129178974V" xr:uid="{00000000-0004-0000-0000-0000FC020000}"/>
    <hyperlink ref="E776" location="A129179118W" display="A129179118W" xr:uid="{00000000-0004-0000-0000-0000FD020000}"/>
    <hyperlink ref="E777" location="A129179162F" display="A129179162F" xr:uid="{00000000-0004-0000-0000-0000FE020000}"/>
    <hyperlink ref="E778" location="A129179166R" display="A129179166R" xr:uid="{00000000-0004-0000-0000-0000FF020000}"/>
    <hyperlink ref="E779" location="A129178890K" display="A129178890K" xr:uid="{00000000-0004-0000-0000-000000030000}"/>
    <hyperlink ref="E780" location="A129179042L" display="A129179042L" xr:uid="{00000000-0004-0000-0000-000001030000}"/>
    <hyperlink ref="E781" location="A129178978C" display="A129178978C" xr:uid="{00000000-0004-0000-0000-000002030000}"/>
    <hyperlink ref="E782" location="A129179046W" display="A129179046W" xr:uid="{00000000-0004-0000-0000-000003030000}"/>
    <hyperlink ref="E783" location="A129179050L" display="A129179050L" xr:uid="{00000000-0004-0000-0000-000004030000}"/>
    <hyperlink ref="E784" location="A129178926A" display="A129178926A" xr:uid="{00000000-0004-0000-0000-000005030000}"/>
    <hyperlink ref="E785" location="A129179214W" display="A129179214W" xr:uid="{00000000-0004-0000-0000-000006030000}"/>
    <hyperlink ref="E786" location="A129178982V" display="A129178982V" xr:uid="{00000000-0004-0000-0000-000007030000}"/>
    <hyperlink ref="E787" location="A129178930T" display="A129178930T" xr:uid="{00000000-0004-0000-0000-000008030000}"/>
    <hyperlink ref="E788" location="A129178986C" display="A129178986C" xr:uid="{00000000-0004-0000-0000-000009030000}"/>
    <hyperlink ref="E789" location="A129179218F" display="A129179218F" xr:uid="{00000000-0004-0000-0000-00000A030000}"/>
    <hyperlink ref="E790" location="A129178990V" display="A129178990V" xr:uid="{00000000-0004-0000-0000-00000B030000}"/>
    <hyperlink ref="E791" location="A129179270R" display="A129179270R" xr:uid="{00000000-0004-0000-0000-00000C030000}"/>
    <hyperlink ref="E792" location="A129179222W" display="A129179222W" xr:uid="{00000000-0004-0000-0000-00000D030000}"/>
    <hyperlink ref="E793" location="A129178934A" display="A129178934A" xr:uid="{00000000-0004-0000-0000-00000E030000}"/>
    <hyperlink ref="E794" location="A129178994C" display="A129178994C" xr:uid="{00000000-0004-0000-0000-00000F030000}"/>
    <hyperlink ref="E795" location="A129179054W" display="A129179054W" xr:uid="{00000000-0004-0000-0000-000010030000}"/>
    <hyperlink ref="E796" location="A129178938K" display="A129178938K" xr:uid="{00000000-0004-0000-0000-000011030000}"/>
    <hyperlink ref="E797" location="A129179122L" display="A129179122L" xr:uid="{00000000-0004-0000-0000-000012030000}"/>
    <hyperlink ref="E798" location="A129179274X" display="A129179274X" xr:uid="{00000000-0004-0000-0000-000013030000}"/>
    <hyperlink ref="E799" location="A129179278J" display="A129179278J" xr:uid="{00000000-0004-0000-0000-000014030000}"/>
    <hyperlink ref="E800" location="A129179170F" display="A129179170F" xr:uid="{00000000-0004-0000-0000-000015030000}"/>
    <hyperlink ref="E801" location="A129179126W" display="A129179126W" xr:uid="{00000000-0004-0000-0000-000016030000}"/>
    <hyperlink ref="E802" location="A129179282X" display="A129179282X" xr:uid="{00000000-0004-0000-0000-000017030000}"/>
    <hyperlink ref="E803" location="A129179626T" display="A129179626T" xr:uid="{00000000-0004-0000-0000-000018030000}"/>
    <hyperlink ref="E804" location="A129179510R" display="A129179510R" xr:uid="{00000000-0004-0000-0000-000019030000}"/>
    <hyperlink ref="E805" location="A129179630J" display="A129179630J" xr:uid="{00000000-0004-0000-0000-00001A030000}"/>
    <hyperlink ref="E806" location="A129179634T" display="A129179634T" xr:uid="{00000000-0004-0000-0000-00001B030000}"/>
    <hyperlink ref="E807" location="A129179514X" display="A129179514X" xr:uid="{00000000-0004-0000-0000-00001C030000}"/>
    <hyperlink ref="E808" location="A129179518J" display="A129179518J" xr:uid="{00000000-0004-0000-0000-00001D030000}"/>
    <hyperlink ref="E809" location="A129179582A" display="A129179582A" xr:uid="{00000000-0004-0000-0000-00001E030000}"/>
    <hyperlink ref="E810" location="A129179450X" display="A129179450X" xr:uid="{00000000-0004-0000-0000-00001F030000}"/>
    <hyperlink ref="E811" location="A129179638A" display="A129179638A" xr:uid="{00000000-0004-0000-0000-000020030000}"/>
    <hyperlink ref="E812" location="A129179586K" display="A129179586K" xr:uid="{00000000-0004-0000-0000-000021030000}"/>
    <hyperlink ref="E813" location="A129179678V" display="A129179678V" xr:uid="{00000000-0004-0000-0000-000022030000}"/>
    <hyperlink ref="E814" location="A129179454J" display="A129179454J" xr:uid="{00000000-0004-0000-0000-000023030000}"/>
    <hyperlink ref="E815" location="A129179286J" display="A129179286J" xr:uid="{00000000-0004-0000-0000-000024030000}"/>
    <hyperlink ref="E816" location="A129179346X" display="A129179346X" xr:uid="{00000000-0004-0000-0000-000025030000}"/>
    <hyperlink ref="E817" location="A129179522X" display="A129179522X" xr:uid="{00000000-0004-0000-0000-000026030000}"/>
    <hyperlink ref="E818" location="A129179350R" display="A129179350R" xr:uid="{00000000-0004-0000-0000-000027030000}"/>
    <hyperlink ref="E819" location="A129179526J" display="A129179526J" xr:uid="{00000000-0004-0000-0000-000028030000}"/>
    <hyperlink ref="E820" location="A129179530X" display="A129179530X" xr:uid="{00000000-0004-0000-0000-000029030000}"/>
    <hyperlink ref="E821" location="A129179682K" display="A129179682K" xr:uid="{00000000-0004-0000-0000-00002A030000}"/>
    <hyperlink ref="E822" location="A129179290X" display="A129179290X" xr:uid="{00000000-0004-0000-0000-00002B030000}"/>
    <hyperlink ref="E823" location="A129179642T" display="A129179642T" xr:uid="{00000000-0004-0000-0000-00002C030000}"/>
    <hyperlink ref="E824" location="A129179646A" display="A129179646A" xr:uid="{00000000-0004-0000-0000-00002D030000}"/>
    <hyperlink ref="E825" location="A129179294J" display="A129179294J" xr:uid="{00000000-0004-0000-0000-00002E030000}"/>
    <hyperlink ref="E826" location="A129179458T" display="A129179458T" xr:uid="{00000000-0004-0000-0000-00002F030000}"/>
    <hyperlink ref="E827" location="A129179534J" display="A129179534J" xr:uid="{00000000-0004-0000-0000-000030030000}"/>
    <hyperlink ref="E828" location="A129179686V" display="A129179686V" xr:uid="{00000000-0004-0000-0000-000031030000}"/>
    <hyperlink ref="E829" location="A129179298T" display="A129179298T" xr:uid="{00000000-0004-0000-0000-000032030000}"/>
    <hyperlink ref="E830" location="A129179590A" display="A129179590A" xr:uid="{00000000-0004-0000-0000-000033030000}"/>
    <hyperlink ref="E831" location="A129179594K" display="A129179594K" xr:uid="{00000000-0004-0000-0000-000034030000}"/>
    <hyperlink ref="E832" location="A129179394T" display="A129179394T" xr:uid="{00000000-0004-0000-0000-000035030000}"/>
    <hyperlink ref="E833" location="A129179302W" display="A129179302W" xr:uid="{00000000-0004-0000-0000-000036030000}"/>
    <hyperlink ref="E834" location="A129179462J" display="A129179462J" xr:uid="{00000000-0004-0000-0000-000037030000}"/>
    <hyperlink ref="E835" location="A129179354X" display="A129179354X" xr:uid="{00000000-0004-0000-0000-000038030000}"/>
    <hyperlink ref="E836" location="A129179466T" display="A129179466T" xr:uid="{00000000-0004-0000-0000-000039030000}"/>
    <hyperlink ref="E837" location="A129179398A" display="A129179398A" xr:uid="{00000000-0004-0000-0000-00003A030000}"/>
    <hyperlink ref="E838" location="A129179470J" display="A129179470J" xr:uid="{00000000-0004-0000-0000-00003B030000}"/>
    <hyperlink ref="E839" location="A129179538T" display="A129179538T" xr:uid="{00000000-0004-0000-0000-00003C030000}"/>
    <hyperlink ref="E840" location="A129179474T" display="A129179474T" xr:uid="{00000000-0004-0000-0000-00003D030000}"/>
    <hyperlink ref="E841" location="A129179402F" display="A129179402F" xr:uid="{00000000-0004-0000-0000-00003E030000}"/>
    <hyperlink ref="E842" location="A129179598V" display="A129179598V" xr:uid="{00000000-0004-0000-0000-00003F030000}"/>
    <hyperlink ref="E843" location="A129179542J" display="A129179542J" xr:uid="{00000000-0004-0000-0000-000040030000}"/>
    <hyperlink ref="E844" location="A129179546T" display="A129179546T" xr:uid="{00000000-0004-0000-0000-000041030000}"/>
    <hyperlink ref="E845" location="A129179690K" display="A129179690K" xr:uid="{00000000-0004-0000-0000-000042030000}"/>
    <hyperlink ref="E846" location="A129179306F" display="A129179306F" xr:uid="{00000000-0004-0000-0000-000043030000}"/>
    <hyperlink ref="E847" location="A129179478A" display="A129179478A" xr:uid="{00000000-0004-0000-0000-000044030000}"/>
    <hyperlink ref="E848" location="A129179358J" display="A129179358J" xr:uid="{00000000-0004-0000-0000-000045030000}"/>
    <hyperlink ref="E849" location="A129179550J" display="A129179550J" xr:uid="{00000000-0004-0000-0000-000046030000}"/>
    <hyperlink ref="E850" location="A129179554T" display="A129179554T" xr:uid="{00000000-0004-0000-0000-000047030000}"/>
    <hyperlink ref="E851" location="A129179406R" display="A129179406R" xr:uid="{00000000-0004-0000-0000-000048030000}"/>
    <hyperlink ref="E852" location="A129179310W" display="A129179310W" xr:uid="{00000000-0004-0000-0000-000049030000}"/>
    <hyperlink ref="E853" location="A129179694V" display="A129179694V" xr:uid="{00000000-0004-0000-0000-00004A030000}"/>
    <hyperlink ref="E854" location="A129179482T" display="A129179482T" xr:uid="{00000000-0004-0000-0000-00004B030000}"/>
    <hyperlink ref="E855" location="A129179602X" display="A129179602X" xr:uid="{00000000-0004-0000-0000-00004C030000}"/>
    <hyperlink ref="E856" location="A129179698C" display="A129179698C" xr:uid="{00000000-0004-0000-0000-00004D030000}"/>
    <hyperlink ref="E857" location="A129179314F" display="A129179314F" xr:uid="{00000000-0004-0000-0000-00004E030000}"/>
    <hyperlink ref="E858" location="A129179410F" display="A129179410F" xr:uid="{00000000-0004-0000-0000-00004F030000}"/>
    <hyperlink ref="E859" location="A129179558A" display="A129179558A" xr:uid="{00000000-0004-0000-0000-000050030000}"/>
    <hyperlink ref="E860" location="A129179414R" display="A129179414R" xr:uid="{00000000-0004-0000-0000-000051030000}"/>
    <hyperlink ref="E861" location="A129179650T" display="A129179650T" xr:uid="{00000000-0004-0000-0000-000052030000}"/>
    <hyperlink ref="E862" location="A129179318R" display="A129179318R" xr:uid="{00000000-0004-0000-0000-000053030000}"/>
    <hyperlink ref="E863" location="A129179654A" display="A129179654A" xr:uid="{00000000-0004-0000-0000-000054030000}"/>
    <hyperlink ref="E864" location="A129179486A" display="A129179486A" xr:uid="{00000000-0004-0000-0000-000055030000}"/>
    <hyperlink ref="E865" location="A129179362X" display="A129179362X" xr:uid="{00000000-0004-0000-0000-000056030000}"/>
    <hyperlink ref="E866" location="A129179606J" display="A129179606J" xr:uid="{00000000-0004-0000-0000-000057030000}"/>
    <hyperlink ref="E867" location="A129179702J" display="A129179702J" xr:uid="{00000000-0004-0000-0000-000058030000}"/>
    <hyperlink ref="E868" location="A129179366J" display="A129179366J" xr:uid="{00000000-0004-0000-0000-000059030000}"/>
    <hyperlink ref="E869" location="A129179490T" display="A129179490T" xr:uid="{00000000-0004-0000-0000-00005A030000}"/>
    <hyperlink ref="E870" location="A129179658K" display="A129179658K" xr:uid="{00000000-0004-0000-0000-00005B030000}"/>
    <hyperlink ref="E871" location="A129179662A" display="A129179662A" xr:uid="{00000000-0004-0000-0000-00005C030000}"/>
    <hyperlink ref="E872" location="A129179706T" display="A129179706T" xr:uid="{00000000-0004-0000-0000-00005D030000}"/>
    <hyperlink ref="E873" location="A129179710J" display="A129179710J" xr:uid="{00000000-0004-0000-0000-00005E030000}"/>
    <hyperlink ref="E874" location="A129179322F" display="A129179322F" xr:uid="{00000000-0004-0000-0000-00005F030000}"/>
    <hyperlink ref="E875" location="A129179370X" display="A129179370X" xr:uid="{00000000-0004-0000-0000-000060030000}"/>
    <hyperlink ref="E876" location="A129179418X" display="A129179418X" xr:uid="{00000000-0004-0000-0000-000061030000}"/>
    <hyperlink ref="E877" location="A129179326R" display="A129179326R" xr:uid="{00000000-0004-0000-0000-000062030000}"/>
    <hyperlink ref="E878" location="A129179374J" display="A129179374J" xr:uid="{00000000-0004-0000-0000-000063030000}"/>
    <hyperlink ref="E879" location="A129179330F" display="A129179330F" xr:uid="{00000000-0004-0000-0000-000064030000}"/>
    <hyperlink ref="E880" location="A129179714T" display="A129179714T" xr:uid="{00000000-0004-0000-0000-000065030000}"/>
    <hyperlink ref="E881" location="A129179718A" display="A129179718A" xr:uid="{00000000-0004-0000-0000-000066030000}"/>
    <hyperlink ref="E882" location="A129179562T" display="A129179562T" xr:uid="{00000000-0004-0000-0000-000067030000}"/>
    <hyperlink ref="E883" location="A129179610X" display="A129179610X" xr:uid="{00000000-0004-0000-0000-000068030000}"/>
    <hyperlink ref="E884" location="A129179334R" display="A129179334R" xr:uid="{00000000-0004-0000-0000-000069030000}"/>
    <hyperlink ref="E885" location="A129179422R" display="A129179422R" xr:uid="{00000000-0004-0000-0000-00006A030000}"/>
    <hyperlink ref="E886" location="A129179566A" display="A129179566A" xr:uid="{00000000-0004-0000-0000-00006B030000}"/>
    <hyperlink ref="E887" location="A129179338X" display="A129179338X" xr:uid="{00000000-0004-0000-0000-00006C030000}"/>
    <hyperlink ref="E888" location="A129179426X" display="A129179426X" xr:uid="{00000000-0004-0000-0000-00006D030000}"/>
    <hyperlink ref="E889" location="A129179570T" display="A129179570T" xr:uid="{00000000-0004-0000-0000-00006E030000}"/>
    <hyperlink ref="E890" location="A129179614J" display="A129179614J" xr:uid="{00000000-0004-0000-0000-00006F030000}"/>
    <hyperlink ref="E891" location="A129179618T" display="A129179618T" xr:uid="{00000000-0004-0000-0000-000070030000}"/>
    <hyperlink ref="E892" location="A129179342R" display="A129179342R" xr:uid="{00000000-0004-0000-0000-000071030000}"/>
    <hyperlink ref="E893" location="A129179494A" display="A129179494A" xr:uid="{00000000-0004-0000-0000-000072030000}"/>
    <hyperlink ref="E894" location="A129179430R" display="A129179430R" xr:uid="{00000000-0004-0000-0000-000073030000}"/>
    <hyperlink ref="E895" location="A129179498K" display="A129179498K" xr:uid="{00000000-0004-0000-0000-000074030000}"/>
    <hyperlink ref="E896" location="A129179502R" display="A129179502R" xr:uid="{00000000-0004-0000-0000-000075030000}"/>
    <hyperlink ref="E897" location="A129179378T" display="A129179378T" xr:uid="{00000000-0004-0000-0000-000076030000}"/>
    <hyperlink ref="E898" location="A129179666K" display="A129179666K" xr:uid="{00000000-0004-0000-0000-000077030000}"/>
    <hyperlink ref="E899" location="A129179434X" display="A129179434X" xr:uid="{00000000-0004-0000-0000-000078030000}"/>
    <hyperlink ref="E900" location="A129179382J" display="A129179382J" xr:uid="{00000000-0004-0000-0000-000079030000}"/>
    <hyperlink ref="E901" location="A129179438J" display="A129179438J" xr:uid="{00000000-0004-0000-0000-00007A030000}"/>
    <hyperlink ref="E902" location="A129179670A" display="A129179670A" xr:uid="{00000000-0004-0000-0000-00007B030000}"/>
    <hyperlink ref="E903" location="A129179442X" display="A129179442X" xr:uid="{00000000-0004-0000-0000-00007C030000}"/>
    <hyperlink ref="E904" location="A129179722T" display="A129179722T" xr:uid="{00000000-0004-0000-0000-00007D030000}"/>
    <hyperlink ref="E905" location="A129179674K" display="A129179674K" xr:uid="{00000000-0004-0000-0000-00007E030000}"/>
    <hyperlink ref="E906" location="A129179386T" display="A129179386T" xr:uid="{00000000-0004-0000-0000-00007F030000}"/>
    <hyperlink ref="E907" location="A129179446J" display="A129179446J" xr:uid="{00000000-0004-0000-0000-000080030000}"/>
    <hyperlink ref="E908" location="A129179506X" display="A129179506X" xr:uid="{00000000-0004-0000-0000-000081030000}"/>
    <hyperlink ref="E909" location="A129179390J" display="A129179390J" xr:uid="{00000000-0004-0000-0000-000082030000}"/>
    <hyperlink ref="E910" location="A129179574A" display="A129179574A" xr:uid="{00000000-0004-0000-0000-000083030000}"/>
    <hyperlink ref="E911" location="A129179726A" display="A129179726A" xr:uid="{00000000-0004-0000-0000-000084030000}"/>
    <hyperlink ref="E912" location="A129179730T" display="A129179730T" xr:uid="{00000000-0004-0000-0000-000085030000}"/>
    <hyperlink ref="E913" location="A129179622J" display="A129179622J" xr:uid="{00000000-0004-0000-0000-000086030000}"/>
    <hyperlink ref="E914" location="A129179578K" display="A129179578K" xr:uid="{00000000-0004-0000-0000-000087030000}"/>
    <hyperlink ref="E915" location="A129179734A" display="A129179734A" xr:uid="{00000000-0004-0000-0000-000088030000}"/>
    <hyperlink ref="E916" location="A129177818X" display="A129177818X" xr:uid="{00000000-0004-0000-0000-000089030000}"/>
    <hyperlink ref="E917" location="A129177702W" display="A129177702W" xr:uid="{00000000-0004-0000-0000-00008A030000}"/>
    <hyperlink ref="E918" location="A129177822R" display="A129177822R" xr:uid="{00000000-0004-0000-0000-00008B030000}"/>
    <hyperlink ref="E919" location="A129177826X" display="A129177826X" xr:uid="{00000000-0004-0000-0000-00008C030000}"/>
    <hyperlink ref="E920" location="A129177706F" display="A129177706F" xr:uid="{00000000-0004-0000-0000-00008D030000}"/>
    <hyperlink ref="E921" location="A129177710W" display="A129177710W" xr:uid="{00000000-0004-0000-0000-00008E030000}"/>
    <hyperlink ref="E922" location="A129177774J" display="A129177774J" xr:uid="{00000000-0004-0000-0000-00008F030000}"/>
    <hyperlink ref="E923" location="A129177642F" display="A129177642F" xr:uid="{00000000-0004-0000-0000-000090030000}"/>
    <hyperlink ref="E924" location="A129177830R" display="A129177830R" xr:uid="{00000000-0004-0000-0000-000091030000}"/>
    <hyperlink ref="E925" location="A129177778T" display="A129177778T" xr:uid="{00000000-0004-0000-0000-000092030000}"/>
    <hyperlink ref="E926" location="A129177870J" display="A129177870J" xr:uid="{00000000-0004-0000-0000-000093030000}"/>
    <hyperlink ref="E927" location="A129177646R" display="A129177646R" xr:uid="{00000000-0004-0000-0000-000094030000}"/>
    <hyperlink ref="E928" location="A129177478R" display="A129177478R" xr:uid="{00000000-0004-0000-0000-000095030000}"/>
    <hyperlink ref="E929" location="A129177538F" display="A129177538F" xr:uid="{00000000-0004-0000-0000-000096030000}"/>
    <hyperlink ref="E930" location="A129177714F" display="A129177714F" xr:uid="{00000000-0004-0000-0000-000097030000}"/>
    <hyperlink ref="E931" location="A129177542W" display="A129177542W" xr:uid="{00000000-0004-0000-0000-000098030000}"/>
    <hyperlink ref="E932" location="A129177718R" display="A129177718R" xr:uid="{00000000-0004-0000-0000-000099030000}"/>
    <hyperlink ref="E933" location="A129177722F" display="A129177722F" xr:uid="{00000000-0004-0000-0000-00009A030000}"/>
    <hyperlink ref="E934" location="A129177874T" display="A129177874T" xr:uid="{00000000-0004-0000-0000-00009B030000}"/>
    <hyperlink ref="E935" location="A129177482F" display="A129177482F" xr:uid="{00000000-0004-0000-0000-00009C030000}"/>
    <hyperlink ref="E936" location="A129177834X" display="A129177834X" xr:uid="{00000000-0004-0000-0000-00009D030000}"/>
    <hyperlink ref="E937" location="A129177838J" display="A129177838J" xr:uid="{00000000-0004-0000-0000-00009E030000}"/>
    <hyperlink ref="E938" location="A129177486R" display="A129177486R" xr:uid="{00000000-0004-0000-0000-00009F030000}"/>
    <hyperlink ref="E939" location="A129177650F" display="A129177650F" xr:uid="{00000000-0004-0000-0000-0000A0030000}"/>
    <hyperlink ref="E940" location="A129177726R" display="A129177726R" xr:uid="{00000000-0004-0000-0000-0000A1030000}"/>
    <hyperlink ref="E941" location="A129177878A" display="A129177878A" xr:uid="{00000000-0004-0000-0000-0000A2030000}"/>
    <hyperlink ref="E942" location="A129177490F" display="A129177490F" xr:uid="{00000000-0004-0000-0000-0000A3030000}"/>
    <hyperlink ref="E943" location="A129177782J" display="A129177782J" xr:uid="{00000000-0004-0000-0000-0000A4030000}"/>
    <hyperlink ref="E944" location="A129177786T" display="A129177786T" xr:uid="{00000000-0004-0000-0000-0000A5030000}"/>
    <hyperlink ref="E945" location="A129177586X" display="A129177586X" xr:uid="{00000000-0004-0000-0000-0000A6030000}"/>
    <hyperlink ref="E946" location="A129177494R" display="A129177494R" xr:uid="{00000000-0004-0000-0000-0000A7030000}"/>
    <hyperlink ref="E947" location="A129177654R" display="A129177654R" xr:uid="{00000000-0004-0000-0000-0000A8030000}"/>
    <hyperlink ref="E948" location="A129177546F" display="A129177546F" xr:uid="{00000000-0004-0000-0000-0000A9030000}"/>
    <hyperlink ref="E949" location="A129177658X" display="A129177658X" xr:uid="{00000000-0004-0000-0000-0000AA030000}"/>
    <hyperlink ref="E950" location="A129177590R" display="A129177590R" xr:uid="{00000000-0004-0000-0000-0000AB030000}"/>
    <hyperlink ref="E951" location="A129177662R" display="A129177662R" xr:uid="{00000000-0004-0000-0000-0000AC030000}"/>
    <hyperlink ref="E952" location="A129177730F" display="A129177730F" xr:uid="{00000000-0004-0000-0000-0000AD030000}"/>
    <hyperlink ref="E953" location="A129177666X" display="A129177666X" xr:uid="{00000000-0004-0000-0000-0000AE030000}"/>
    <hyperlink ref="E954" location="A129177594X" display="A129177594X" xr:uid="{00000000-0004-0000-0000-0000AF030000}"/>
    <hyperlink ref="E955" location="A129177790J" display="A129177790J" xr:uid="{00000000-0004-0000-0000-0000B0030000}"/>
    <hyperlink ref="E956" location="A129177734R" display="A129177734R" xr:uid="{00000000-0004-0000-0000-0000B1030000}"/>
    <hyperlink ref="E957" location="A129177738X" display="A129177738X" xr:uid="{00000000-0004-0000-0000-0000B2030000}"/>
    <hyperlink ref="E958" location="A129177882T" display="A129177882T" xr:uid="{00000000-0004-0000-0000-0000B3030000}"/>
    <hyperlink ref="E959" location="A129177498X" display="A129177498X" xr:uid="{00000000-0004-0000-0000-0000B4030000}"/>
    <hyperlink ref="E960" location="A129177670R" display="A129177670R" xr:uid="{00000000-0004-0000-0000-0000B5030000}"/>
    <hyperlink ref="E961" location="A129177550W" display="A129177550W" xr:uid="{00000000-0004-0000-0000-0000B6030000}"/>
    <hyperlink ref="E962" location="A129177742R" display="A129177742R" xr:uid="{00000000-0004-0000-0000-0000B7030000}"/>
    <hyperlink ref="E963" location="A129177746X" display="A129177746X" xr:uid="{00000000-0004-0000-0000-0000B8030000}"/>
    <hyperlink ref="E964" location="A129177598J" display="A129177598J" xr:uid="{00000000-0004-0000-0000-0000B9030000}"/>
    <hyperlink ref="E965" location="A129177502C" display="A129177502C" xr:uid="{00000000-0004-0000-0000-0000BA030000}"/>
    <hyperlink ref="E966" location="A129177886A" display="A129177886A" xr:uid="{00000000-0004-0000-0000-0000BB030000}"/>
    <hyperlink ref="E967" location="A129177674X" display="A129177674X" xr:uid="{00000000-0004-0000-0000-0000BC030000}"/>
    <hyperlink ref="E968" location="A129177794T" display="A129177794T" xr:uid="{00000000-0004-0000-0000-0000BD030000}"/>
    <hyperlink ref="E969" location="A129177890T" display="A129177890T" xr:uid="{00000000-0004-0000-0000-0000BE030000}"/>
    <hyperlink ref="E970" location="A129177506L" display="A129177506L" xr:uid="{00000000-0004-0000-0000-0000BF030000}"/>
    <hyperlink ref="E971" location="A129177602L" display="A129177602L" xr:uid="{00000000-0004-0000-0000-0000C0030000}"/>
    <hyperlink ref="E972" location="A129177750R" display="A129177750R" xr:uid="{00000000-0004-0000-0000-0000C1030000}"/>
    <hyperlink ref="E973" location="A129177606W" display="A129177606W" xr:uid="{00000000-0004-0000-0000-0000C2030000}"/>
    <hyperlink ref="E974" location="A129177842X" display="A129177842X" xr:uid="{00000000-0004-0000-0000-0000C3030000}"/>
    <hyperlink ref="E975" location="A129177510C" display="A129177510C" xr:uid="{00000000-0004-0000-0000-0000C4030000}"/>
    <hyperlink ref="E976" location="A129177846J" display="A129177846J" xr:uid="{00000000-0004-0000-0000-0000C5030000}"/>
    <hyperlink ref="E977" location="A129177678J" display="A129177678J" xr:uid="{00000000-0004-0000-0000-0000C6030000}"/>
    <hyperlink ref="E978" location="A129177554F" display="A129177554F" xr:uid="{00000000-0004-0000-0000-0000C7030000}"/>
    <hyperlink ref="E979" location="A129177798A" display="A129177798A" xr:uid="{00000000-0004-0000-0000-0000C8030000}"/>
    <hyperlink ref="E980" location="A129177894A" display="A129177894A" xr:uid="{00000000-0004-0000-0000-0000C9030000}"/>
    <hyperlink ref="E981" location="A129177558R" display="A129177558R" xr:uid="{00000000-0004-0000-0000-0000CA030000}"/>
    <hyperlink ref="E982" location="A129177682X" display="A129177682X" xr:uid="{00000000-0004-0000-0000-0000CB030000}"/>
    <hyperlink ref="E983" location="A129177850X" display="A129177850X" xr:uid="{00000000-0004-0000-0000-0000CC030000}"/>
    <hyperlink ref="E984" location="A129177854J" display="A129177854J" xr:uid="{00000000-0004-0000-0000-0000CD030000}"/>
    <hyperlink ref="E985" location="A129177898K" display="A129177898K" xr:uid="{00000000-0004-0000-0000-0000CE030000}"/>
    <hyperlink ref="E986" location="A129177902R" display="A129177902R" xr:uid="{00000000-0004-0000-0000-0000CF030000}"/>
    <hyperlink ref="E987" location="A129177514L" display="A129177514L" xr:uid="{00000000-0004-0000-0000-0000D0030000}"/>
    <hyperlink ref="E988" location="A129177562F" display="A129177562F" xr:uid="{00000000-0004-0000-0000-0000D1030000}"/>
    <hyperlink ref="E989" location="A129177610L" display="A129177610L" xr:uid="{00000000-0004-0000-0000-0000D2030000}"/>
    <hyperlink ref="E990" location="A129177518W" display="A129177518W" xr:uid="{00000000-0004-0000-0000-0000D3030000}"/>
    <hyperlink ref="E991" location="A129177566R" display="A129177566R" xr:uid="{00000000-0004-0000-0000-0000D4030000}"/>
    <hyperlink ref="E992" location="A129177522L" display="A129177522L" xr:uid="{00000000-0004-0000-0000-0000D5030000}"/>
    <hyperlink ref="E993" location="A129177906X" display="A129177906X" xr:uid="{00000000-0004-0000-0000-0000D6030000}"/>
    <hyperlink ref="E994" location="A129177910R" display="A129177910R" xr:uid="{00000000-0004-0000-0000-0000D7030000}"/>
    <hyperlink ref="E995" location="A129177754X" display="A129177754X" xr:uid="{00000000-0004-0000-0000-0000D8030000}"/>
    <hyperlink ref="E996" location="A129177802F" display="A129177802F" xr:uid="{00000000-0004-0000-0000-0000D9030000}"/>
    <hyperlink ref="E997" location="A129177526W" display="A129177526W" xr:uid="{00000000-0004-0000-0000-0000DA030000}"/>
    <hyperlink ref="E998" location="A129177614W" display="A129177614W" xr:uid="{00000000-0004-0000-0000-0000DB030000}"/>
    <hyperlink ref="E999" location="A129177758J" display="A129177758J" xr:uid="{00000000-0004-0000-0000-0000DC030000}"/>
    <hyperlink ref="E1000" location="A129177530L" display="A129177530L" xr:uid="{00000000-0004-0000-0000-0000DD030000}"/>
    <hyperlink ref="E1001" location="A129177618F" display="A129177618F" xr:uid="{00000000-0004-0000-0000-0000DE030000}"/>
    <hyperlink ref="E1002" location="A129177762X" display="A129177762X" xr:uid="{00000000-0004-0000-0000-0000DF030000}"/>
    <hyperlink ref="E1003" location="A129177806R" display="A129177806R" xr:uid="{00000000-0004-0000-0000-0000E0030000}"/>
    <hyperlink ref="E1004" location="A129177810F" display="A129177810F" xr:uid="{00000000-0004-0000-0000-0000E1030000}"/>
    <hyperlink ref="E1005" location="A129177534W" display="A129177534W" xr:uid="{00000000-0004-0000-0000-0000E2030000}"/>
    <hyperlink ref="E1006" location="A129177686J" display="A129177686J" xr:uid="{00000000-0004-0000-0000-0000E3030000}"/>
    <hyperlink ref="E1007" location="A129177622W" display="A129177622W" xr:uid="{00000000-0004-0000-0000-0000E4030000}"/>
    <hyperlink ref="E1008" location="A129177690X" display="A129177690X" xr:uid="{00000000-0004-0000-0000-0000E5030000}"/>
    <hyperlink ref="E1009" location="A129177694J" display="A129177694J" xr:uid="{00000000-0004-0000-0000-0000E6030000}"/>
    <hyperlink ref="E1010" location="A129177570F" display="A129177570F" xr:uid="{00000000-0004-0000-0000-0000E7030000}"/>
    <hyperlink ref="E1011" location="A129177858T" display="A129177858T" xr:uid="{00000000-0004-0000-0000-0000E8030000}"/>
    <hyperlink ref="E1012" location="A129177626F" display="A129177626F" xr:uid="{00000000-0004-0000-0000-0000E9030000}"/>
    <hyperlink ref="E1013" location="A129177574R" display="A129177574R" xr:uid="{00000000-0004-0000-0000-0000EA030000}"/>
    <hyperlink ref="E1014" location="A129177630W" display="A129177630W" xr:uid="{00000000-0004-0000-0000-0000EB030000}"/>
    <hyperlink ref="E1015" location="A129177862J" display="A129177862J" xr:uid="{00000000-0004-0000-0000-0000EC030000}"/>
    <hyperlink ref="E1016" location="A129177634F" display="A129177634F" xr:uid="{00000000-0004-0000-0000-0000ED030000}"/>
    <hyperlink ref="E1017" location="A129177914X" display="A129177914X" xr:uid="{00000000-0004-0000-0000-0000EE030000}"/>
    <hyperlink ref="E1018" location="A129177866T" display="A129177866T" xr:uid="{00000000-0004-0000-0000-0000EF030000}"/>
    <hyperlink ref="E1019" location="A129177578X" display="A129177578X" xr:uid="{00000000-0004-0000-0000-0000F0030000}"/>
    <hyperlink ref="E1020" location="A129177638R" display="A129177638R" xr:uid="{00000000-0004-0000-0000-0000F1030000}"/>
    <hyperlink ref="E1021" location="A129177698T" display="A129177698T" xr:uid="{00000000-0004-0000-0000-0000F2030000}"/>
    <hyperlink ref="E1022" location="A129177582R" display="A129177582R" xr:uid="{00000000-0004-0000-0000-0000F3030000}"/>
    <hyperlink ref="E1023" location="A129177766J" display="A129177766J" xr:uid="{00000000-0004-0000-0000-0000F4030000}"/>
    <hyperlink ref="E1024" location="A129177918J" display="A129177918J" xr:uid="{00000000-0004-0000-0000-0000F5030000}"/>
    <hyperlink ref="E1025" location="A129177922X" display="A129177922X" xr:uid="{00000000-0004-0000-0000-0000F6030000}"/>
    <hyperlink ref="E1026" location="A129177814R" display="A129177814R" xr:uid="{00000000-0004-0000-0000-0000F7030000}"/>
    <hyperlink ref="E1027" location="A129177770X" display="A129177770X" xr:uid="{00000000-0004-0000-0000-0000F8030000}"/>
    <hyperlink ref="E1028" location="A129177926J" display="A129177926J" xr:uid="{00000000-0004-0000-0000-0000F903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7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2" sqref="B12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8" t="s">
        <v>2061</v>
      </c>
      <c r="C6" s="8" t="s">
        <v>2061</v>
      </c>
      <c r="D6" s="8" t="s">
        <v>2061</v>
      </c>
      <c r="E6" s="8" t="s">
        <v>2061</v>
      </c>
      <c r="F6" s="8" t="s">
        <v>2061</v>
      </c>
      <c r="G6" s="8" t="s">
        <v>2061</v>
      </c>
      <c r="H6" s="8" t="s">
        <v>2061</v>
      </c>
      <c r="I6" s="8" t="s">
        <v>2061</v>
      </c>
      <c r="J6" s="8" t="s">
        <v>2061</v>
      </c>
      <c r="K6" s="8" t="s">
        <v>2061</v>
      </c>
      <c r="L6" s="8" t="s">
        <v>2061</v>
      </c>
      <c r="M6" s="8" t="s">
        <v>2061</v>
      </c>
      <c r="N6" s="8" t="s">
        <v>2061</v>
      </c>
      <c r="O6" s="8" t="s">
        <v>2061</v>
      </c>
      <c r="P6" s="8" t="s">
        <v>2061</v>
      </c>
      <c r="Q6" s="8" t="s">
        <v>2061</v>
      </c>
      <c r="R6" s="8" t="s">
        <v>2061</v>
      </c>
      <c r="S6" s="8" t="s">
        <v>2061</v>
      </c>
      <c r="T6" s="8" t="s">
        <v>2061</v>
      </c>
      <c r="U6" s="8" t="s">
        <v>2060</v>
      </c>
      <c r="V6" s="8" t="s">
        <v>2060</v>
      </c>
      <c r="W6" s="8" t="s">
        <v>2060</v>
      </c>
      <c r="X6" s="8" t="s">
        <v>2060</v>
      </c>
      <c r="Y6" s="8" t="s">
        <v>2060</v>
      </c>
      <c r="Z6" s="8" t="s">
        <v>2060</v>
      </c>
      <c r="AA6" s="8" t="s">
        <v>2060</v>
      </c>
      <c r="AB6" s="8" t="s">
        <v>2060</v>
      </c>
      <c r="AC6" s="8" t="s">
        <v>2060</v>
      </c>
      <c r="AD6" s="8" t="s">
        <v>2060</v>
      </c>
      <c r="AE6" s="8" t="s">
        <v>2060</v>
      </c>
      <c r="AF6" s="8" t="s">
        <v>2060</v>
      </c>
      <c r="AG6" s="8" t="s">
        <v>2060</v>
      </c>
      <c r="AH6" s="8" t="s">
        <v>2060</v>
      </c>
      <c r="AI6" s="8" t="s">
        <v>2060</v>
      </c>
      <c r="AJ6" s="8" t="s">
        <v>2060</v>
      </c>
      <c r="AK6" s="8" t="s">
        <v>2060</v>
      </c>
      <c r="AL6" s="8" t="s">
        <v>2060</v>
      </c>
      <c r="AM6" s="8" t="s">
        <v>2060</v>
      </c>
      <c r="AN6" s="8" t="s">
        <v>2060</v>
      </c>
      <c r="AO6" s="8" t="s">
        <v>2060</v>
      </c>
      <c r="AP6" s="8" t="s">
        <v>2060</v>
      </c>
      <c r="AQ6" s="8" t="s">
        <v>2061</v>
      </c>
      <c r="AR6" s="8" t="s">
        <v>2061</v>
      </c>
      <c r="AS6" s="8" t="s">
        <v>2061</v>
      </c>
      <c r="AT6" s="8" t="s">
        <v>2061</v>
      </c>
      <c r="AU6" s="8" t="s">
        <v>2061</v>
      </c>
      <c r="AV6" s="8" t="s">
        <v>2061</v>
      </c>
      <c r="AW6" s="8" t="s">
        <v>2061</v>
      </c>
      <c r="AX6" s="8" t="s">
        <v>2061</v>
      </c>
      <c r="AY6" s="8" t="s">
        <v>2061</v>
      </c>
      <c r="AZ6" s="8" t="s">
        <v>2061</v>
      </c>
      <c r="BA6" s="8" t="s">
        <v>2061</v>
      </c>
      <c r="BB6" s="8" t="s">
        <v>2061</v>
      </c>
      <c r="BC6" s="8" t="s">
        <v>2061</v>
      </c>
      <c r="BD6" s="8" t="s">
        <v>2061</v>
      </c>
      <c r="BE6" s="8" t="s">
        <v>2061</v>
      </c>
      <c r="BF6" s="8" t="s">
        <v>2061</v>
      </c>
      <c r="BG6" s="8" t="s">
        <v>2061</v>
      </c>
      <c r="BH6" s="8" t="s">
        <v>2061</v>
      </c>
      <c r="BI6" s="8" t="s">
        <v>2061</v>
      </c>
      <c r="BJ6" s="8" t="s">
        <v>2061</v>
      </c>
      <c r="BK6" s="8" t="s">
        <v>2061</v>
      </c>
      <c r="BL6" s="8" t="s">
        <v>2061</v>
      </c>
      <c r="BM6" s="8" t="s">
        <v>2061</v>
      </c>
      <c r="BN6" s="8" t="s">
        <v>2061</v>
      </c>
      <c r="BO6" s="8" t="s">
        <v>2061</v>
      </c>
      <c r="BP6" s="8" t="s">
        <v>2061</v>
      </c>
      <c r="BQ6" s="8" t="s">
        <v>2061</v>
      </c>
      <c r="BR6" s="8" t="s">
        <v>2061</v>
      </c>
      <c r="BS6" s="8" t="s">
        <v>2061</v>
      </c>
      <c r="BT6" s="8" t="s">
        <v>2061</v>
      </c>
      <c r="BU6" s="8" t="s">
        <v>2061</v>
      </c>
      <c r="BV6" s="8" t="s">
        <v>2060</v>
      </c>
      <c r="BW6" s="8" t="s">
        <v>2060</v>
      </c>
      <c r="BX6" s="8" t="s">
        <v>2060</v>
      </c>
      <c r="BY6" s="8" t="s">
        <v>2060</v>
      </c>
      <c r="BZ6" s="8" t="s">
        <v>2060</v>
      </c>
      <c r="CA6" s="8" t="s">
        <v>2061</v>
      </c>
      <c r="CB6" s="8" t="s">
        <v>2061</v>
      </c>
      <c r="CC6" s="8" t="s">
        <v>2061</v>
      </c>
      <c r="CD6" s="8" t="s">
        <v>2061</v>
      </c>
      <c r="CE6" s="8" t="s">
        <v>2061</v>
      </c>
      <c r="CF6" s="8" t="s">
        <v>2061</v>
      </c>
      <c r="CG6" s="8" t="s">
        <v>2061</v>
      </c>
      <c r="CH6" s="8" t="s">
        <v>2061</v>
      </c>
      <c r="CI6" s="8" t="s">
        <v>2061</v>
      </c>
      <c r="CJ6" s="8" t="s">
        <v>2061</v>
      </c>
      <c r="CK6" s="8" t="s">
        <v>2061</v>
      </c>
      <c r="CL6" s="8" t="s">
        <v>2061</v>
      </c>
      <c r="CM6" s="8" t="s">
        <v>2061</v>
      </c>
      <c r="CN6" s="8" t="s">
        <v>2061</v>
      </c>
      <c r="CO6" s="8" t="s">
        <v>2061</v>
      </c>
      <c r="CP6" s="8" t="s">
        <v>2061</v>
      </c>
      <c r="CQ6" s="8" t="s">
        <v>2061</v>
      </c>
      <c r="CR6" s="8" t="s">
        <v>2061</v>
      </c>
      <c r="CS6" s="8" t="s">
        <v>2061</v>
      </c>
      <c r="CT6" s="8" t="s">
        <v>2061</v>
      </c>
      <c r="CU6" s="8" t="s">
        <v>2061</v>
      </c>
      <c r="CV6" s="8" t="s">
        <v>2061</v>
      </c>
      <c r="CW6" s="8" t="s">
        <v>2061</v>
      </c>
      <c r="CX6" s="8" t="s">
        <v>2061</v>
      </c>
      <c r="CY6" s="8" t="s">
        <v>2061</v>
      </c>
      <c r="CZ6" s="8" t="s">
        <v>2061</v>
      </c>
      <c r="DA6" s="8" t="s">
        <v>2061</v>
      </c>
      <c r="DB6" s="8" t="s">
        <v>2061</v>
      </c>
      <c r="DC6" s="8" t="s">
        <v>2061</v>
      </c>
      <c r="DD6" s="8" t="s">
        <v>2061</v>
      </c>
      <c r="DE6" s="8" t="s">
        <v>2060</v>
      </c>
      <c r="DF6" s="8" t="s">
        <v>2060</v>
      </c>
      <c r="DG6" s="8" t="s">
        <v>2060</v>
      </c>
      <c r="DH6" s="8" t="s">
        <v>2060</v>
      </c>
      <c r="DI6" s="8" t="s">
        <v>2060</v>
      </c>
      <c r="DJ6" s="8" t="s">
        <v>2060</v>
      </c>
      <c r="DK6" s="8" t="s">
        <v>2061</v>
      </c>
      <c r="DL6" s="8" t="s">
        <v>2061</v>
      </c>
      <c r="DM6" s="8" t="s">
        <v>2061</v>
      </c>
      <c r="DN6" s="8" t="s">
        <v>2061</v>
      </c>
      <c r="DO6" s="8" t="s">
        <v>2061</v>
      </c>
      <c r="DP6" s="8" t="s">
        <v>2061</v>
      </c>
      <c r="DQ6" s="8" t="s">
        <v>2061</v>
      </c>
      <c r="DR6" s="8" t="s">
        <v>2061</v>
      </c>
      <c r="DS6" s="8" t="s">
        <v>2061</v>
      </c>
      <c r="DT6" s="8" t="s">
        <v>2061</v>
      </c>
      <c r="DU6" s="8" t="s">
        <v>2061</v>
      </c>
      <c r="DV6" s="8" t="s">
        <v>2061</v>
      </c>
      <c r="DW6" s="8" t="s">
        <v>2061</v>
      </c>
      <c r="DX6" s="8" t="s">
        <v>2061</v>
      </c>
      <c r="DY6" s="8" t="s">
        <v>2061</v>
      </c>
      <c r="DZ6" s="8" t="s">
        <v>2061</v>
      </c>
      <c r="EA6" s="8" t="s">
        <v>2061</v>
      </c>
      <c r="EB6" s="8" t="s">
        <v>2061</v>
      </c>
      <c r="EC6" s="8" t="s">
        <v>2061</v>
      </c>
      <c r="ED6" s="8" t="s">
        <v>2060</v>
      </c>
      <c r="EE6" s="8" t="s">
        <v>2060</v>
      </c>
      <c r="EF6" s="8" t="s">
        <v>2060</v>
      </c>
      <c r="EG6" s="8" t="s">
        <v>2060</v>
      </c>
      <c r="EH6" s="8" t="s">
        <v>2060</v>
      </c>
      <c r="EI6" s="8" t="s">
        <v>2060</v>
      </c>
      <c r="EJ6" s="8" t="s">
        <v>2060</v>
      </c>
      <c r="EK6" s="8" t="s">
        <v>2060</v>
      </c>
      <c r="EL6" s="8" t="s">
        <v>2060</v>
      </c>
      <c r="EM6" s="8" t="s">
        <v>2060</v>
      </c>
      <c r="EN6" s="8" t="s">
        <v>2060</v>
      </c>
      <c r="EO6" s="8" t="s">
        <v>2060</v>
      </c>
      <c r="EP6" s="8" t="s">
        <v>2060</v>
      </c>
      <c r="EQ6" s="8" t="s">
        <v>2060</v>
      </c>
      <c r="ER6" s="8" t="s">
        <v>2060</v>
      </c>
      <c r="ES6" s="8" t="s">
        <v>2060</v>
      </c>
      <c r="ET6" s="8" t="s">
        <v>2060</v>
      </c>
      <c r="EU6" s="8" t="s">
        <v>2060</v>
      </c>
      <c r="EV6" s="8" t="s">
        <v>2060</v>
      </c>
      <c r="EW6" s="8" t="s">
        <v>2060</v>
      </c>
      <c r="EX6" s="8" t="s">
        <v>2060</v>
      </c>
      <c r="EY6" s="8" t="s">
        <v>2060</v>
      </c>
      <c r="EZ6" s="8" t="s">
        <v>2061</v>
      </c>
      <c r="FA6" s="8" t="s">
        <v>2061</v>
      </c>
      <c r="FB6" s="8" t="s">
        <v>2061</v>
      </c>
      <c r="FC6" s="8" t="s">
        <v>2061</v>
      </c>
      <c r="FD6" s="8" t="s">
        <v>2061</v>
      </c>
      <c r="FE6" s="8" t="s">
        <v>2061</v>
      </c>
      <c r="FF6" s="8" t="s">
        <v>2061</v>
      </c>
      <c r="FG6" s="8" t="s">
        <v>2061</v>
      </c>
      <c r="FH6" s="8" t="s">
        <v>2061</v>
      </c>
      <c r="FI6" s="8" t="s">
        <v>2061</v>
      </c>
      <c r="FJ6" s="8" t="s">
        <v>2061</v>
      </c>
      <c r="FK6" s="8" t="s">
        <v>2061</v>
      </c>
      <c r="FL6" s="8" t="s">
        <v>2061</v>
      </c>
      <c r="FM6" s="8" t="s">
        <v>2061</v>
      </c>
      <c r="FN6" s="8" t="s">
        <v>2061</v>
      </c>
      <c r="FO6" s="8" t="s">
        <v>2061</v>
      </c>
      <c r="FP6" s="8" t="s">
        <v>2061</v>
      </c>
      <c r="FQ6" s="8" t="s">
        <v>2061</v>
      </c>
      <c r="FR6" s="8" t="s">
        <v>2061</v>
      </c>
      <c r="FS6" s="8" t="s">
        <v>2060</v>
      </c>
      <c r="FT6" s="8" t="s">
        <v>2060</v>
      </c>
      <c r="FU6" s="8" t="s">
        <v>2060</v>
      </c>
      <c r="FV6" s="8" t="s">
        <v>2060</v>
      </c>
      <c r="FW6" s="8" t="s">
        <v>2060</v>
      </c>
      <c r="FX6" s="8" t="s">
        <v>2060</v>
      </c>
      <c r="FY6" s="8" t="s">
        <v>2060</v>
      </c>
      <c r="FZ6" s="8" t="s">
        <v>2060</v>
      </c>
      <c r="GA6" s="8" t="s">
        <v>2060</v>
      </c>
      <c r="GB6" s="8" t="s">
        <v>2060</v>
      </c>
      <c r="GC6" s="8" t="s">
        <v>2060</v>
      </c>
      <c r="GD6" s="8" t="s">
        <v>2060</v>
      </c>
      <c r="GE6" s="8" t="s">
        <v>2060</v>
      </c>
      <c r="GF6" s="8" t="s">
        <v>2060</v>
      </c>
      <c r="GG6" s="8" t="s">
        <v>2060</v>
      </c>
      <c r="GH6" s="8" t="s">
        <v>2060</v>
      </c>
      <c r="GI6" s="8" t="s">
        <v>2060</v>
      </c>
      <c r="GJ6" s="8" t="s">
        <v>2060</v>
      </c>
      <c r="GK6" s="8" t="s">
        <v>2060</v>
      </c>
      <c r="GL6" s="8" t="s">
        <v>2060</v>
      </c>
      <c r="GM6" s="8" t="s">
        <v>2060</v>
      </c>
      <c r="GN6" s="8" t="s">
        <v>2060</v>
      </c>
      <c r="GO6" s="8" t="s">
        <v>2060</v>
      </c>
      <c r="GP6" s="8" t="s">
        <v>2060</v>
      </c>
      <c r="GQ6" s="8" t="s">
        <v>2060</v>
      </c>
      <c r="GR6" s="8" t="s">
        <v>2060</v>
      </c>
      <c r="GS6" s="8" t="s">
        <v>2060</v>
      </c>
      <c r="GT6" s="8" t="s">
        <v>2060</v>
      </c>
      <c r="GU6" s="8" t="s">
        <v>2060</v>
      </c>
      <c r="GV6" s="8" t="s">
        <v>2060</v>
      </c>
      <c r="GW6" s="8" t="s">
        <v>2060</v>
      </c>
      <c r="GX6" s="8" t="s">
        <v>2060</v>
      </c>
      <c r="GY6" s="8" t="s">
        <v>2060</v>
      </c>
      <c r="GZ6" s="8" t="s">
        <v>2060</v>
      </c>
      <c r="HA6" s="8" t="s">
        <v>2060</v>
      </c>
      <c r="HB6" s="8" t="s">
        <v>2060</v>
      </c>
      <c r="HC6" s="8" t="s">
        <v>2060</v>
      </c>
      <c r="HD6" s="8" t="s">
        <v>2060</v>
      </c>
      <c r="HE6" s="8" t="s">
        <v>2060</v>
      </c>
      <c r="HF6" s="8" t="s">
        <v>2060</v>
      </c>
      <c r="HG6" s="8" t="s">
        <v>2060</v>
      </c>
      <c r="HH6" s="8" t="s">
        <v>2060</v>
      </c>
      <c r="HI6" s="8" t="s">
        <v>2060</v>
      </c>
      <c r="HJ6" s="8" t="s">
        <v>2060</v>
      </c>
      <c r="HK6" s="8" t="s">
        <v>2060</v>
      </c>
      <c r="HL6" s="8" t="s">
        <v>2060</v>
      </c>
      <c r="HM6" s="8" t="s">
        <v>2060</v>
      </c>
      <c r="HN6" s="8" t="s">
        <v>2060</v>
      </c>
      <c r="HO6" s="8" t="s">
        <v>2060</v>
      </c>
      <c r="HP6" s="8" t="s">
        <v>2060</v>
      </c>
      <c r="HQ6" s="8" t="s">
        <v>2060</v>
      </c>
      <c r="HR6" s="8" t="s">
        <v>2060</v>
      </c>
      <c r="HS6" s="8" t="s">
        <v>2060</v>
      </c>
      <c r="HT6" s="8" t="s">
        <v>2061</v>
      </c>
      <c r="HU6" s="8" t="s">
        <v>2061</v>
      </c>
      <c r="HV6" s="8" t="s">
        <v>2061</v>
      </c>
      <c r="HW6" s="8" t="s">
        <v>2061</v>
      </c>
      <c r="HX6" s="8" t="s">
        <v>2061</v>
      </c>
      <c r="HY6" s="8" t="s">
        <v>2061</v>
      </c>
      <c r="HZ6" s="8" t="s">
        <v>2061</v>
      </c>
      <c r="IA6" s="8" t="s">
        <v>2061</v>
      </c>
      <c r="IB6" s="8" t="s">
        <v>2061</v>
      </c>
      <c r="IC6" s="8" t="s">
        <v>2061</v>
      </c>
      <c r="ID6" s="8" t="s">
        <v>2061</v>
      </c>
      <c r="IE6" s="8" t="s">
        <v>2061</v>
      </c>
      <c r="IF6" s="8" t="s">
        <v>2061</v>
      </c>
      <c r="IG6" s="8" t="s">
        <v>2061</v>
      </c>
      <c r="IH6" s="8" t="s">
        <v>2061</v>
      </c>
      <c r="II6" s="8" t="s">
        <v>2061</v>
      </c>
      <c r="IJ6" s="8" t="s">
        <v>2061</v>
      </c>
      <c r="IK6" s="8" t="s">
        <v>2061</v>
      </c>
      <c r="IL6" s="8" t="s">
        <v>2061</v>
      </c>
      <c r="IM6" s="8" t="s">
        <v>2060</v>
      </c>
      <c r="IN6" s="8" t="s">
        <v>2060</v>
      </c>
      <c r="IO6" s="8" t="s">
        <v>2060</v>
      </c>
      <c r="IP6" s="8" t="s">
        <v>2060</v>
      </c>
      <c r="IQ6" s="8" t="s">
        <v>2060</v>
      </c>
    </row>
    <row r="7" spans="1:251" s="6" customFormat="1">
      <c r="A7" s="5" t="s">
        <v>255</v>
      </c>
      <c r="B7" s="6">
        <v>29037</v>
      </c>
      <c r="C7" s="6">
        <v>29037</v>
      </c>
      <c r="D7" s="6">
        <v>29037</v>
      </c>
      <c r="E7" s="6">
        <v>29037</v>
      </c>
      <c r="F7" s="6">
        <v>29037</v>
      </c>
      <c r="G7" s="6">
        <v>29037</v>
      </c>
      <c r="H7" s="6">
        <v>29037</v>
      </c>
      <c r="I7" s="6">
        <v>29037</v>
      </c>
      <c r="J7" s="6">
        <v>29037</v>
      </c>
      <c r="K7" s="6">
        <v>29037</v>
      </c>
      <c r="L7" s="6">
        <v>29037</v>
      </c>
      <c r="M7" s="6">
        <v>29037</v>
      </c>
      <c r="N7" s="6">
        <v>29037</v>
      </c>
      <c r="O7" s="6">
        <v>29037</v>
      </c>
      <c r="P7" s="6">
        <v>29037</v>
      </c>
      <c r="Q7" s="6">
        <v>29037</v>
      </c>
      <c r="R7" s="6">
        <v>29037</v>
      </c>
      <c r="S7" s="6">
        <v>29037</v>
      </c>
      <c r="T7" s="6">
        <v>29037</v>
      </c>
      <c r="U7" s="6">
        <v>34486</v>
      </c>
      <c r="V7" s="6">
        <v>34486</v>
      </c>
      <c r="W7" s="6">
        <v>34486</v>
      </c>
      <c r="X7" s="6">
        <v>34486</v>
      </c>
      <c r="Y7" s="6">
        <v>34486</v>
      </c>
      <c r="Z7" s="6">
        <v>34486</v>
      </c>
      <c r="AA7" s="6">
        <v>34486</v>
      </c>
      <c r="AB7" s="6">
        <v>34486</v>
      </c>
      <c r="AC7" s="6">
        <v>34486</v>
      </c>
      <c r="AD7" s="6">
        <v>34486</v>
      </c>
      <c r="AE7" s="6">
        <v>34486</v>
      </c>
      <c r="AF7" s="6">
        <v>34486</v>
      </c>
      <c r="AG7" s="6">
        <v>34486</v>
      </c>
      <c r="AH7" s="6">
        <v>34486</v>
      </c>
      <c r="AI7" s="6">
        <v>34486</v>
      </c>
      <c r="AJ7" s="6">
        <v>34486</v>
      </c>
      <c r="AK7" s="6">
        <v>38504</v>
      </c>
      <c r="AL7" s="6">
        <v>38504</v>
      </c>
      <c r="AM7" s="6">
        <v>38504</v>
      </c>
      <c r="AN7" s="6">
        <v>38504</v>
      </c>
      <c r="AO7" s="6">
        <v>38504</v>
      </c>
      <c r="AP7" s="6">
        <v>38504</v>
      </c>
      <c r="AQ7" s="6">
        <v>29037</v>
      </c>
      <c r="AR7" s="6">
        <v>29037</v>
      </c>
      <c r="AS7" s="6">
        <v>29037</v>
      </c>
      <c r="AT7" s="6">
        <v>29037</v>
      </c>
      <c r="AU7" s="6">
        <v>29037</v>
      </c>
      <c r="AV7" s="6">
        <v>29037</v>
      </c>
      <c r="AW7" s="6">
        <v>29037</v>
      </c>
      <c r="AX7" s="6">
        <v>29037</v>
      </c>
      <c r="AY7" s="6">
        <v>29037</v>
      </c>
      <c r="AZ7" s="6">
        <v>29037</v>
      </c>
      <c r="BA7" s="6">
        <v>29037</v>
      </c>
      <c r="BB7" s="6">
        <v>29037</v>
      </c>
      <c r="BC7" s="6">
        <v>29037</v>
      </c>
      <c r="BD7" s="6">
        <v>29037</v>
      </c>
      <c r="BE7" s="6">
        <v>29037</v>
      </c>
      <c r="BF7" s="6">
        <v>29037</v>
      </c>
      <c r="BG7" s="6">
        <v>29037</v>
      </c>
      <c r="BH7" s="6">
        <v>29037</v>
      </c>
      <c r="BI7" s="6">
        <v>29037</v>
      </c>
      <c r="BJ7" s="6">
        <v>29037</v>
      </c>
      <c r="BK7" s="6">
        <v>29037</v>
      </c>
      <c r="BL7" s="6">
        <v>29037</v>
      </c>
      <c r="BM7" s="6">
        <v>29037</v>
      </c>
      <c r="BN7" s="6">
        <v>29037</v>
      </c>
      <c r="BO7" s="6">
        <v>29037</v>
      </c>
      <c r="BP7" s="6">
        <v>29037</v>
      </c>
      <c r="BQ7" s="6">
        <v>29037</v>
      </c>
      <c r="BR7" s="6">
        <v>29037</v>
      </c>
      <c r="BS7" s="6">
        <v>29037</v>
      </c>
      <c r="BT7" s="6">
        <v>29037</v>
      </c>
      <c r="BU7" s="6">
        <v>29037</v>
      </c>
      <c r="BV7" s="6">
        <v>38504</v>
      </c>
      <c r="BW7" s="6">
        <v>38504</v>
      </c>
      <c r="BX7" s="6">
        <v>38504</v>
      </c>
      <c r="BY7" s="6">
        <v>38504</v>
      </c>
      <c r="BZ7" s="6">
        <v>38504</v>
      </c>
      <c r="CA7" s="6">
        <v>29037</v>
      </c>
      <c r="CB7" s="6">
        <v>29037</v>
      </c>
      <c r="CC7" s="6">
        <v>29037</v>
      </c>
      <c r="CD7" s="6">
        <v>29037</v>
      </c>
      <c r="CE7" s="6">
        <v>29037</v>
      </c>
      <c r="CF7" s="6">
        <v>29037</v>
      </c>
      <c r="CG7" s="6">
        <v>29037</v>
      </c>
      <c r="CH7" s="6">
        <v>29037</v>
      </c>
      <c r="CI7" s="6">
        <v>29037</v>
      </c>
      <c r="CJ7" s="6">
        <v>29037</v>
      </c>
      <c r="CK7" s="6">
        <v>29037</v>
      </c>
      <c r="CL7" s="6">
        <v>29037</v>
      </c>
      <c r="CM7" s="6">
        <v>29037</v>
      </c>
      <c r="CN7" s="6">
        <v>29037</v>
      </c>
      <c r="CO7" s="6">
        <v>29037</v>
      </c>
      <c r="CP7" s="6">
        <v>29037</v>
      </c>
      <c r="CQ7" s="6">
        <v>29037</v>
      </c>
      <c r="CR7" s="6">
        <v>29037</v>
      </c>
      <c r="CS7" s="6">
        <v>29037</v>
      </c>
      <c r="CT7" s="6">
        <v>29037</v>
      </c>
      <c r="CU7" s="6">
        <v>29037</v>
      </c>
      <c r="CV7" s="6">
        <v>29037</v>
      </c>
      <c r="CW7" s="6">
        <v>29037</v>
      </c>
      <c r="CX7" s="6">
        <v>29037</v>
      </c>
      <c r="CY7" s="6">
        <v>29037</v>
      </c>
      <c r="CZ7" s="6">
        <v>29037</v>
      </c>
      <c r="DA7" s="6">
        <v>29037</v>
      </c>
      <c r="DB7" s="6">
        <v>29037</v>
      </c>
      <c r="DC7" s="6">
        <v>29037</v>
      </c>
      <c r="DD7" s="6">
        <v>29037</v>
      </c>
      <c r="DE7" s="6">
        <v>38504</v>
      </c>
      <c r="DF7" s="6">
        <v>38504</v>
      </c>
      <c r="DG7" s="6">
        <v>38504</v>
      </c>
      <c r="DH7" s="6">
        <v>38504</v>
      </c>
      <c r="DI7" s="6">
        <v>38504</v>
      </c>
      <c r="DJ7" s="6">
        <v>38504</v>
      </c>
      <c r="DK7" s="6">
        <v>30133</v>
      </c>
      <c r="DL7" s="6">
        <v>30864</v>
      </c>
      <c r="DM7" s="6">
        <v>30864</v>
      </c>
      <c r="DN7" s="6">
        <v>30864</v>
      </c>
      <c r="DO7" s="6">
        <v>30133</v>
      </c>
      <c r="DP7" s="6">
        <v>30864</v>
      </c>
      <c r="DQ7" s="6">
        <v>30864</v>
      </c>
      <c r="DR7" s="6">
        <v>30864</v>
      </c>
      <c r="DS7" s="6">
        <v>30133</v>
      </c>
      <c r="DT7" s="6">
        <v>30864</v>
      </c>
      <c r="DU7" s="6">
        <v>30864</v>
      </c>
      <c r="DV7" s="6">
        <v>30864</v>
      </c>
      <c r="DW7" s="6">
        <v>30133</v>
      </c>
      <c r="DX7" s="6">
        <v>30864</v>
      </c>
      <c r="DY7" s="6">
        <v>30864</v>
      </c>
      <c r="DZ7" s="6">
        <v>30864</v>
      </c>
      <c r="EA7" s="6">
        <v>30864</v>
      </c>
      <c r="EB7" s="6">
        <v>30864</v>
      </c>
      <c r="EC7" s="6">
        <v>30864</v>
      </c>
      <c r="ED7" s="6">
        <v>34486</v>
      </c>
      <c r="EE7" s="6">
        <v>34486</v>
      </c>
      <c r="EF7" s="6">
        <v>34486</v>
      </c>
      <c r="EG7" s="6">
        <v>34486</v>
      </c>
      <c r="EH7" s="6">
        <v>34486</v>
      </c>
      <c r="EI7" s="6">
        <v>34486</v>
      </c>
      <c r="EJ7" s="6">
        <v>34486</v>
      </c>
      <c r="EK7" s="6">
        <v>34486</v>
      </c>
      <c r="EL7" s="6">
        <v>34486</v>
      </c>
      <c r="EM7" s="6">
        <v>34486</v>
      </c>
      <c r="EN7" s="6">
        <v>34486</v>
      </c>
      <c r="EO7" s="6">
        <v>34486</v>
      </c>
      <c r="EP7" s="6">
        <v>34486</v>
      </c>
      <c r="EQ7" s="6">
        <v>34486</v>
      </c>
      <c r="ER7" s="6">
        <v>34486</v>
      </c>
      <c r="ES7" s="6">
        <v>34486</v>
      </c>
      <c r="ET7" s="6">
        <v>38504</v>
      </c>
      <c r="EU7" s="6">
        <v>38504</v>
      </c>
      <c r="EV7" s="6">
        <v>38504</v>
      </c>
      <c r="EW7" s="6">
        <v>38504</v>
      </c>
      <c r="EX7" s="6">
        <v>38504</v>
      </c>
      <c r="EY7" s="6">
        <v>38504</v>
      </c>
      <c r="EZ7" s="6">
        <v>30133</v>
      </c>
      <c r="FA7" s="6">
        <v>30864</v>
      </c>
      <c r="FB7" s="6">
        <v>30864</v>
      </c>
      <c r="FC7" s="6">
        <v>30864</v>
      </c>
      <c r="FD7" s="6">
        <v>30133</v>
      </c>
      <c r="FE7" s="6">
        <v>30864</v>
      </c>
      <c r="FF7" s="6">
        <v>30864</v>
      </c>
      <c r="FG7" s="6">
        <v>30864</v>
      </c>
      <c r="FH7" s="6">
        <v>30133</v>
      </c>
      <c r="FI7" s="6">
        <v>30864</v>
      </c>
      <c r="FJ7" s="6">
        <v>30864</v>
      </c>
      <c r="FK7" s="6">
        <v>30864</v>
      </c>
      <c r="FL7" s="6">
        <v>30133</v>
      </c>
      <c r="FM7" s="6">
        <v>30864</v>
      </c>
      <c r="FN7" s="6">
        <v>30864</v>
      </c>
      <c r="FO7" s="6">
        <v>30864</v>
      </c>
      <c r="FP7" s="6">
        <v>30864</v>
      </c>
      <c r="FQ7" s="6">
        <v>30864</v>
      </c>
      <c r="FR7" s="6">
        <v>30864</v>
      </c>
      <c r="FS7" s="6">
        <v>34486</v>
      </c>
      <c r="FT7" s="6">
        <v>34486</v>
      </c>
      <c r="FU7" s="6">
        <v>34486</v>
      </c>
      <c r="FV7" s="6">
        <v>34486</v>
      </c>
      <c r="FW7" s="6">
        <v>34486</v>
      </c>
      <c r="FX7" s="6">
        <v>34486</v>
      </c>
      <c r="FY7" s="6">
        <v>34486</v>
      </c>
      <c r="FZ7" s="6">
        <v>34486</v>
      </c>
      <c r="GA7" s="6">
        <v>34486</v>
      </c>
      <c r="GB7" s="6">
        <v>34486</v>
      </c>
      <c r="GC7" s="6">
        <v>34486</v>
      </c>
      <c r="GD7" s="6">
        <v>34486</v>
      </c>
      <c r="GE7" s="6">
        <v>38504</v>
      </c>
      <c r="GF7" s="6">
        <v>38504</v>
      </c>
      <c r="GG7" s="6">
        <v>38504</v>
      </c>
      <c r="GH7" s="6">
        <v>38504</v>
      </c>
      <c r="GI7" s="6">
        <v>38504</v>
      </c>
      <c r="GJ7" s="6">
        <v>34486</v>
      </c>
      <c r="GK7" s="6">
        <v>34486</v>
      </c>
      <c r="GL7" s="6">
        <v>34486</v>
      </c>
      <c r="GM7" s="6">
        <v>34486</v>
      </c>
      <c r="GN7" s="6">
        <v>34486</v>
      </c>
      <c r="GO7" s="6">
        <v>34486</v>
      </c>
      <c r="GP7" s="6">
        <v>34486</v>
      </c>
      <c r="GQ7" s="6">
        <v>34486</v>
      </c>
      <c r="GR7" s="6">
        <v>34486</v>
      </c>
      <c r="GS7" s="6">
        <v>34486</v>
      </c>
      <c r="GT7" s="6">
        <v>34486</v>
      </c>
      <c r="GU7" s="6">
        <v>34486</v>
      </c>
      <c r="GV7" s="6">
        <v>34486</v>
      </c>
      <c r="GW7" s="6">
        <v>34486</v>
      </c>
      <c r="GX7" s="6">
        <v>34486</v>
      </c>
      <c r="GY7" s="6">
        <v>34486</v>
      </c>
      <c r="GZ7" s="6">
        <v>34486</v>
      </c>
      <c r="HA7" s="6">
        <v>34486</v>
      </c>
      <c r="HB7" s="6">
        <v>34486</v>
      </c>
      <c r="HC7" s="6">
        <v>34486</v>
      </c>
      <c r="HD7" s="6">
        <v>34486</v>
      </c>
      <c r="HE7" s="6">
        <v>34486</v>
      </c>
      <c r="HF7" s="6">
        <v>34486</v>
      </c>
      <c r="HG7" s="6">
        <v>34486</v>
      </c>
      <c r="HH7" s="6">
        <v>34486</v>
      </c>
      <c r="HI7" s="6">
        <v>34486</v>
      </c>
      <c r="HJ7" s="6">
        <v>34486</v>
      </c>
      <c r="HK7" s="6">
        <v>34486</v>
      </c>
      <c r="HL7" s="6">
        <v>34486</v>
      </c>
      <c r="HM7" s="6">
        <v>34486</v>
      </c>
      <c r="HN7" s="6">
        <v>34486</v>
      </c>
      <c r="HO7" s="6">
        <v>38504</v>
      </c>
      <c r="HP7" s="6">
        <v>38504</v>
      </c>
      <c r="HQ7" s="6">
        <v>38504</v>
      </c>
      <c r="HR7" s="6">
        <v>38504</v>
      </c>
      <c r="HS7" s="6">
        <v>38504</v>
      </c>
      <c r="HT7" s="6">
        <v>30133</v>
      </c>
      <c r="HU7" s="6">
        <v>30864</v>
      </c>
      <c r="HV7" s="6">
        <v>30864</v>
      </c>
      <c r="HW7" s="6">
        <v>30864</v>
      </c>
      <c r="HX7" s="6">
        <v>30133</v>
      </c>
      <c r="HY7" s="6">
        <v>30864</v>
      </c>
      <c r="HZ7" s="6">
        <v>30864</v>
      </c>
      <c r="IA7" s="6">
        <v>30864</v>
      </c>
      <c r="IB7" s="6">
        <v>30133</v>
      </c>
      <c r="IC7" s="6">
        <v>30864</v>
      </c>
      <c r="ID7" s="6">
        <v>30864</v>
      </c>
      <c r="IE7" s="6">
        <v>30864</v>
      </c>
      <c r="IF7" s="6">
        <v>30133</v>
      </c>
      <c r="IG7" s="6">
        <v>30864</v>
      </c>
      <c r="IH7" s="6">
        <v>30864</v>
      </c>
      <c r="II7" s="6">
        <v>30864</v>
      </c>
      <c r="IJ7" s="6">
        <v>30864</v>
      </c>
      <c r="IK7" s="6">
        <v>30864</v>
      </c>
      <c r="IL7" s="6">
        <v>30864</v>
      </c>
      <c r="IM7" s="6">
        <v>34486</v>
      </c>
      <c r="IN7" s="6">
        <v>34486</v>
      </c>
      <c r="IO7" s="6">
        <v>34486</v>
      </c>
      <c r="IP7" s="6">
        <v>34486</v>
      </c>
      <c r="IQ7" s="6">
        <v>34486</v>
      </c>
    </row>
    <row r="8" spans="1:251" s="6" customFormat="1">
      <c r="A8" s="5" t="s">
        <v>256</v>
      </c>
      <c r="B8" s="6">
        <v>44713</v>
      </c>
      <c r="C8" s="6">
        <v>44713</v>
      </c>
      <c r="D8" s="6">
        <v>44713</v>
      </c>
      <c r="E8" s="6">
        <v>44713</v>
      </c>
      <c r="F8" s="6">
        <v>44713</v>
      </c>
      <c r="G8" s="6">
        <v>44713</v>
      </c>
      <c r="H8" s="6">
        <v>44713</v>
      </c>
      <c r="I8" s="6">
        <v>44713</v>
      </c>
      <c r="J8" s="6">
        <v>44713</v>
      </c>
      <c r="K8" s="6">
        <v>44713</v>
      </c>
      <c r="L8" s="6">
        <v>44713</v>
      </c>
      <c r="M8" s="6">
        <v>44713</v>
      </c>
      <c r="N8" s="6">
        <v>44713</v>
      </c>
      <c r="O8" s="6">
        <v>44713</v>
      </c>
      <c r="P8" s="6">
        <v>44713</v>
      </c>
      <c r="Q8" s="6">
        <v>44713</v>
      </c>
      <c r="R8" s="6">
        <v>44713</v>
      </c>
      <c r="S8" s="6">
        <v>44713</v>
      </c>
      <c r="T8" s="6">
        <v>44713</v>
      </c>
      <c r="U8" s="6">
        <v>44713</v>
      </c>
      <c r="V8" s="6">
        <v>44713</v>
      </c>
      <c r="W8" s="6">
        <v>44713</v>
      </c>
      <c r="X8" s="6">
        <v>44713</v>
      </c>
      <c r="Y8" s="6">
        <v>44713</v>
      </c>
      <c r="Z8" s="6">
        <v>44713</v>
      </c>
      <c r="AA8" s="6">
        <v>44713</v>
      </c>
      <c r="AB8" s="6">
        <v>44713</v>
      </c>
      <c r="AC8" s="6">
        <v>44713</v>
      </c>
      <c r="AD8" s="6">
        <v>44713</v>
      </c>
      <c r="AE8" s="6">
        <v>44713</v>
      </c>
      <c r="AF8" s="6">
        <v>44713</v>
      </c>
      <c r="AG8" s="6">
        <v>44713</v>
      </c>
      <c r="AH8" s="6">
        <v>44713</v>
      </c>
      <c r="AI8" s="6">
        <v>44713</v>
      </c>
      <c r="AJ8" s="6">
        <v>44713</v>
      </c>
      <c r="AK8" s="6">
        <v>44713</v>
      </c>
      <c r="AL8" s="6">
        <v>44713</v>
      </c>
      <c r="AM8" s="6">
        <v>44713</v>
      </c>
      <c r="AN8" s="6">
        <v>44713</v>
      </c>
      <c r="AO8" s="6">
        <v>44713</v>
      </c>
      <c r="AP8" s="6">
        <v>44713</v>
      </c>
      <c r="AQ8" s="6">
        <v>44713</v>
      </c>
      <c r="AR8" s="6">
        <v>44713</v>
      </c>
      <c r="AS8" s="6">
        <v>44713</v>
      </c>
      <c r="AT8" s="6">
        <v>44713</v>
      </c>
      <c r="AU8" s="6">
        <v>44713</v>
      </c>
      <c r="AV8" s="6">
        <v>44713</v>
      </c>
      <c r="AW8" s="6">
        <v>44713</v>
      </c>
      <c r="AX8" s="6">
        <v>44713</v>
      </c>
      <c r="AY8" s="6">
        <v>44713</v>
      </c>
      <c r="AZ8" s="6">
        <v>44713</v>
      </c>
      <c r="BA8" s="6">
        <v>44713</v>
      </c>
      <c r="BB8" s="6">
        <v>44713</v>
      </c>
      <c r="BC8" s="6">
        <v>44713</v>
      </c>
      <c r="BD8" s="6">
        <v>44713</v>
      </c>
      <c r="BE8" s="6">
        <v>44713</v>
      </c>
      <c r="BF8" s="6">
        <v>44713</v>
      </c>
      <c r="BG8" s="6">
        <v>44713</v>
      </c>
      <c r="BH8" s="6">
        <v>44713</v>
      </c>
      <c r="BI8" s="6">
        <v>44713</v>
      </c>
      <c r="BJ8" s="6">
        <v>44713</v>
      </c>
      <c r="BK8" s="6">
        <v>44713</v>
      </c>
      <c r="BL8" s="6">
        <v>44713</v>
      </c>
      <c r="BM8" s="6">
        <v>44713</v>
      </c>
      <c r="BN8" s="6">
        <v>44713</v>
      </c>
      <c r="BO8" s="6">
        <v>44713</v>
      </c>
      <c r="BP8" s="6">
        <v>44713</v>
      </c>
      <c r="BQ8" s="6">
        <v>44713</v>
      </c>
      <c r="BR8" s="6">
        <v>44713</v>
      </c>
      <c r="BS8" s="6">
        <v>44713</v>
      </c>
      <c r="BT8" s="6">
        <v>44713</v>
      </c>
      <c r="BU8" s="6">
        <v>44713</v>
      </c>
      <c r="BV8" s="6">
        <v>44713</v>
      </c>
      <c r="BW8" s="6">
        <v>44713</v>
      </c>
      <c r="BX8" s="6">
        <v>44713</v>
      </c>
      <c r="BY8" s="6">
        <v>44713</v>
      </c>
      <c r="BZ8" s="6">
        <v>44713</v>
      </c>
      <c r="CA8" s="6">
        <v>44713</v>
      </c>
      <c r="CB8" s="6">
        <v>44713</v>
      </c>
      <c r="CC8" s="6">
        <v>44713</v>
      </c>
      <c r="CD8" s="6">
        <v>44713</v>
      </c>
      <c r="CE8" s="6">
        <v>44713</v>
      </c>
      <c r="CF8" s="6">
        <v>44713</v>
      </c>
      <c r="CG8" s="6">
        <v>44713</v>
      </c>
      <c r="CH8" s="6">
        <v>44713</v>
      </c>
      <c r="CI8" s="6">
        <v>44713</v>
      </c>
      <c r="CJ8" s="6">
        <v>44713</v>
      </c>
      <c r="CK8" s="6">
        <v>44713</v>
      </c>
      <c r="CL8" s="6">
        <v>44713</v>
      </c>
      <c r="CM8" s="6">
        <v>44713</v>
      </c>
      <c r="CN8" s="6">
        <v>44713</v>
      </c>
      <c r="CO8" s="6">
        <v>44713</v>
      </c>
      <c r="CP8" s="6">
        <v>44713</v>
      </c>
      <c r="CQ8" s="6">
        <v>44713</v>
      </c>
      <c r="CR8" s="6">
        <v>44713</v>
      </c>
      <c r="CS8" s="6">
        <v>44713</v>
      </c>
      <c r="CT8" s="6">
        <v>44713</v>
      </c>
      <c r="CU8" s="6">
        <v>44713</v>
      </c>
      <c r="CV8" s="6">
        <v>44713</v>
      </c>
      <c r="CW8" s="6">
        <v>44713</v>
      </c>
      <c r="CX8" s="6">
        <v>44713</v>
      </c>
      <c r="CY8" s="6">
        <v>44713</v>
      </c>
      <c r="CZ8" s="6">
        <v>44713</v>
      </c>
      <c r="DA8" s="6">
        <v>44713</v>
      </c>
      <c r="DB8" s="6">
        <v>44713</v>
      </c>
      <c r="DC8" s="6">
        <v>44713</v>
      </c>
      <c r="DD8" s="6">
        <v>44713</v>
      </c>
      <c r="DE8" s="6">
        <v>44713</v>
      </c>
      <c r="DF8" s="6">
        <v>44713</v>
      </c>
      <c r="DG8" s="6">
        <v>44713</v>
      </c>
      <c r="DH8" s="6">
        <v>44713</v>
      </c>
      <c r="DI8" s="6">
        <v>44713</v>
      </c>
      <c r="DJ8" s="6">
        <v>44713</v>
      </c>
      <c r="DK8" s="6">
        <v>44713</v>
      </c>
      <c r="DL8" s="6">
        <v>44713</v>
      </c>
      <c r="DM8" s="6">
        <v>44713</v>
      </c>
      <c r="DN8" s="6">
        <v>44713</v>
      </c>
      <c r="DO8" s="6">
        <v>44713</v>
      </c>
      <c r="DP8" s="6">
        <v>44713</v>
      </c>
      <c r="DQ8" s="6">
        <v>44713</v>
      </c>
      <c r="DR8" s="6">
        <v>44713</v>
      </c>
      <c r="DS8" s="6">
        <v>44713</v>
      </c>
      <c r="DT8" s="6">
        <v>44713</v>
      </c>
      <c r="DU8" s="6">
        <v>44713</v>
      </c>
      <c r="DV8" s="6">
        <v>44713</v>
      </c>
      <c r="DW8" s="6">
        <v>44713</v>
      </c>
      <c r="DX8" s="6">
        <v>44713</v>
      </c>
      <c r="DY8" s="6">
        <v>44713</v>
      </c>
      <c r="DZ8" s="6">
        <v>44713</v>
      </c>
      <c r="EA8" s="6">
        <v>44713</v>
      </c>
      <c r="EB8" s="6">
        <v>44713</v>
      </c>
      <c r="EC8" s="6">
        <v>44713</v>
      </c>
      <c r="ED8" s="6">
        <v>44713</v>
      </c>
      <c r="EE8" s="6">
        <v>44713</v>
      </c>
      <c r="EF8" s="6">
        <v>44713</v>
      </c>
      <c r="EG8" s="6">
        <v>44713</v>
      </c>
      <c r="EH8" s="6">
        <v>44713</v>
      </c>
      <c r="EI8" s="6">
        <v>44713</v>
      </c>
      <c r="EJ8" s="6">
        <v>44713</v>
      </c>
      <c r="EK8" s="6">
        <v>44713</v>
      </c>
      <c r="EL8" s="6">
        <v>44713</v>
      </c>
      <c r="EM8" s="6">
        <v>44713</v>
      </c>
      <c r="EN8" s="6">
        <v>44713</v>
      </c>
      <c r="EO8" s="6">
        <v>44713</v>
      </c>
      <c r="EP8" s="6">
        <v>44713</v>
      </c>
      <c r="EQ8" s="6">
        <v>44713</v>
      </c>
      <c r="ER8" s="6">
        <v>44713</v>
      </c>
      <c r="ES8" s="6">
        <v>44713</v>
      </c>
      <c r="ET8" s="6">
        <v>44713</v>
      </c>
      <c r="EU8" s="6">
        <v>44713</v>
      </c>
      <c r="EV8" s="6">
        <v>44713</v>
      </c>
      <c r="EW8" s="6">
        <v>44713</v>
      </c>
      <c r="EX8" s="6">
        <v>44713</v>
      </c>
      <c r="EY8" s="6">
        <v>44713</v>
      </c>
      <c r="EZ8" s="6">
        <v>44713</v>
      </c>
      <c r="FA8" s="6">
        <v>44713</v>
      </c>
      <c r="FB8" s="6">
        <v>44713</v>
      </c>
      <c r="FC8" s="6">
        <v>44713</v>
      </c>
      <c r="FD8" s="6">
        <v>44713</v>
      </c>
      <c r="FE8" s="6">
        <v>44713</v>
      </c>
      <c r="FF8" s="6">
        <v>44713</v>
      </c>
      <c r="FG8" s="6">
        <v>44713</v>
      </c>
      <c r="FH8" s="6">
        <v>44713</v>
      </c>
      <c r="FI8" s="6">
        <v>44713</v>
      </c>
      <c r="FJ8" s="6">
        <v>44713</v>
      </c>
      <c r="FK8" s="6">
        <v>44713</v>
      </c>
      <c r="FL8" s="6">
        <v>44713</v>
      </c>
      <c r="FM8" s="6">
        <v>44713</v>
      </c>
      <c r="FN8" s="6">
        <v>44713</v>
      </c>
      <c r="FO8" s="6">
        <v>44713</v>
      </c>
      <c r="FP8" s="6">
        <v>44713</v>
      </c>
      <c r="FQ8" s="6">
        <v>44713</v>
      </c>
      <c r="FR8" s="6">
        <v>44713</v>
      </c>
      <c r="FS8" s="6">
        <v>44713</v>
      </c>
      <c r="FT8" s="6">
        <v>44713</v>
      </c>
      <c r="FU8" s="6">
        <v>44713</v>
      </c>
      <c r="FV8" s="6">
        <v>44713</v>
      </c>
      <c r="FW8" s="6">
        <v>44713</v>
      </c>
      <c r="FX8" s="6">
        <v>44713</v>
      </c>
      <c r="FY8" s="6">
        <v>44713</v>
      </c>
      <c r="FZ8" s="6">
        <v>44713</v>
      </c>
      <c r="GA8" s="6">
        <v>44713</v>
      </c>
      <c r="GB8" s="6">
        <v>44713</v>
      </c>
      <c r="GC8" s="6">
        <v>44713</v>
      </c>
      <c r="GD8" s="6">
        <v>44713</v>
      </c>
      <c r="GE8" s="6">
        <v>44713</v>
      </c>
      <c r="GF8" s="6">
        <v>44713</v>
      </c>
      <c r="GG8" s="6">
        <v>44713</v>
      </c>
      <c r="GH8" s="6">
        <v>44713</v>
      </c>
      <c r="GI8" s="6">
        <v>44713</v>
      </c>
      <c r="GJ8" s="6">
        <v>44713</v>
      </c>
      <c r="GK8" s="6">
        <v>44713</v>
      </c>
      <c r="GL8" s="6">
        <v>44713</v>
      </c>
      <c r="GM8" s="6">
        <v>44713</v>
      </c>
      <c r="GN8" s="6">
        <v>44713</v>
      </c>
      <c r="GO8" s="6">
        <v>44713</v>
      </c>
      <c r="GP8" s="6">
        <v>44713</v>
      </c>
      <c r="GQ8" s="6">
        <v>44713</v>
      </c>
      <c r="GR8" s="6">
        <v>44713</v>
      </c>
      <c r="GS8" s="6">
        <v>44713</v>
      </c>
      <c r="GT8" s="6">
        <v>44713</v>
      </c>
      <c r="GU8" s="6">
        <v>44713</v>
      </c>
      <c r="GV8" s="6">
        <v>44713</v>
      </c>
      <c r="GW8" s="6">
        <v>44713</v>
      </c>
      <c r="GX8" s="6">
        <v>44713</v>
      </c>
      <c r="GY8" s="6">
        <v>44713</v>
      </c>
      <c r="GZ8" s="6">
        <v>44713</v>
      </c>
      <c r="HA8" s="6">
        <v>44713</v>
      </c>
      <c r="HB8" s="6">
        <v>44713</v>
      </c>
      <c r="HC8" s="6">
        <v>44713</v>
      </c>
      <c r="HD8" s="6">
        <v>44713</v>
      </c>
      <c r="HE8" s="6">
        <v>44713</v>
      </c>
      <c r="HF8" s="6">
        <v>44713</v>
      </c>
      <c r="HG8" s="6">
        <v>44713</v>
      </c>
      <c r="HH8" s="6">
        <v>44713</v>
      </c>
      <c r="HI8" s="6">
        <v>44713</v>
      </c>
      <c r="HJ8" s="6">
        <v>44713</v>
      </c>
      <c r="HK8" s="6">
        <v>44713</v>
      </c>
      <c r="HL8" s="6">
        <v>44713</v>
      </c>
      <c r="HM8" s="6">
        <v>44713</v>
      </c>
      <c r="HN8" s="6">
        <v>44713</v>
      </c>
      <c r="HO8" s="6">
        <v>44713</v>
      </c>
      <c r="HP8" s="6">
        <v>44713</v>
      </c>
      <c r="HQ8" s="6">
        <v>44713</v>
      </c>
      <c r="HR8" s="6">
        <v>44713</v>
      </c>
      <c r="HS8" s="6">
        <v>44713</v>
      </c>
      <c r="HT8" s="6">
        <v>44713</v>
      </c>
      <c r="HU8" s="6">
        <v>44713</v>
      </c>
      <c r="HV8" s="6">
        <v>44713</v>
      </c>
      <c r="HW8" s="6">
        <v>44713</v>
      </c>
      <c r="HX8" s="6">
        <v>44713</v>
      </c>
      <c r="HY8" s="6">
        <v>44713</v>
      </c>
      <c r="HZ8" s="6">
        <v>44713</v>
      </c>
      <c r="IA8" s="6">
        <v>44713</v>
      </c>
      <c r="IB8" s="6">
        <v>44713</v>
      </c>
      <c r="IC8" s="6">
        <v>44713</v>
      </c>
      <c r="ID8" s="6">
        <v>44713</v>
      </c>
      <c r="IE8" s="6">
        <v>44713</v>
      </c>
      <c r="IF8" s="6">
        <v>44713</v>
      </c>
      <c r="IG8" s="6">
        <v>44713</v>
      </c>
      <c r="IH8" s="6">
        <v>44713</v>
      </c>
      <c r="II8" s="6">
        <v>44713</v>
      </c>
      <c r="IJ8" s="6">
        <v>44713</v>
      </c>
      <c r="IK8" s="6">
        <v>44713</v>
      </c>
      <c r="IL8" s="6">
        <v>44713</v>
      </c>
      <c r="IM8" s="6">
        <v>44713</v>
      </c>
      <c r="IN8" s="6">
        <v>44713</v>
      </c>
      <c r="IO8" s="6">
        <v>44713</v>
      </c>
      <c r="IP8" s="6">
        <v>44713</v>
      </c>
      <c r="IQ8" s="6">
        <v>44713</v>
      </c>
    </row>
    <row r="9" spans="1:251">
      <c r="A9" s="4" t="s">
        <v>257</v>
      </c>
      <c r="B9" s="1">
        <v>57</v>
      </c>
      <c r="C9" s="1">
        <v>57</v>
      </c>
      <c r="D9" s="1">
        <v>57</v>
      </c>
      <c r="E9" s="1">
        <v>57</v>
      </c>
      <c r="F9" s="1">
        <v>57</v>
      </c>
      <c r="G9" s="1">
        <v>57</v>
      </c>
      <c r="H9" s="1">
        <v>57</v>
      </c>
      <c r="I9" s="1">
        <v>57</v>
      </c>
      <c r="J9" s="1">
        <v>57</v>
      </c>
      <c r="K9" s="1">
        <v>57</v>
      </c>
      <c r="L9" s="1">
        <v>57</v>
      </c>
      <c r="M9" s="1">
        <v>57</v>
      </c>
      <c r="N9" s="1">
        <v>57</v>
      </c>
      <c r="O9" s="1">
        <v>57</v>
      </c>
      <c r="P9" s="1">
        <v>57</v>
      </c>
      <c r="Q9" s="1">
        <v>57</v>
      </c>
      <c r="R9" s="1">
        <v>57</v>
      </c>
      <c r="S9" s="1">
        <v>57</v>
      </c>
      <c r="T9" s="1">
        <v>57</v>
      </c>
      <c r="U9" s="1">
        <v>42</v>
      </c>
      <c r="V9" s="1">
        <v>42</v>
      </c>
      <c r="W9" s="1">
        <v>42</v>
      </c>
      <c r="X9" s="1">
        <v>42</v>
      </c>
      <c r="Y9" s="1">
        <v>42</v>
      </c>
      <c r="Z9" s="1">
        <v>42</v>
      </c>
      <c r="AA9" s="1">
        <v>42</v>
      </c>
      <c r="AB9" s="1">
        <v>42</v>
      </c>
      <c r="AC9" s="1">
        <v>42</v>
      </c>
      <c r="AD9" s="1">
        <v>42</v>
      </c>
      <c r="AE9" s="1">
        <v>42</v>
      </c>
      <c r="AF9" s="1">
        <v>42</v>
      </c>
      <c r="AG9" s="1">
        <v>42</v>
      </c>
      <c r="AH9" s="1">
        <v>42</v>
      </c>
      <c r="AI9" s="1">
        <v>42</v>
      </c>
      <c r="AJ9" s="1">
        <v>42</v>
      </c>
      <c r="AK9" s="1">
        <v>28</v>
      </c>
      <c r="AL9" s="1">
        <v>28</v>
      </c>
      <c r="AM9" s="1">
        <v>28</v>
      </c>
      <c r="AN9" s="1">
        <v>28</v>
      </c>
      <c r="AO9" s="1">
        <v>28</v>
      </c>
      <c r="AP9" s="1">
        <v>28</v>
      </c>
      <c r="AQ9" s="1">
        <v>57</v>
      </c>
      <c r="AR9" s="1">
        <v>57</v>
      </c>
      <c r="AS9" s="1">
        <v>57</v>
      </c>
      <c r="AT9" s="1">
        <v>57</v>
      </c>
      <c r="AU9" s="1">
        <v>57</v>
      </c>
      <c r="AV9" s="1">
        <v>57</v>
      </c>
      <c r="AW9" s="1">
        <v>57</v>
      </c>
      <c r="AX9" s="1">
        <v>57</v>
      </c>
      <c r="AY9" s="1">
        <v>57</v>
      </c>
      <c r="AZ9" s="1">
        <v>57</v>
      </c>
      <c r="BA9" s="1">
        <v>57</v>
      </c>
      <c r="BB9" s="1">
        <v>57</v>
      </c>
      <c r="BC9" s="1">
        <v>57</v>
      </c>
      <c r="BD9" s="1">
        <v>57</v>
      </c>
      <c r="BE9" s="1">
        <v>57</v>
      </c>
      <c r="BF9" s="1">
        <v>57</v>
      </c>
      <c r="BG9" s="1">
        <v>57</v>
      </c>
      <c r="BH9" s="1">
        <v>57</v>
      </c>
      <c r="BI9" s="1">
        <v>57</v>
      </c>
      <c r="BJ9" s="1">
        <v>57</v>
      </c>
      <c r="BK9" s="1">
        <v>57</v>
      </c>
      <c r="BL9" s="1">
        <v>57</v>
      </c>
      <c r="BM9" s="1">
        <v>57</v>
      </c>
      <c r="BN9" s="1">
        <v>57</v>
      </c>
      <c r="BO9" s="1">
        <v>57</v>
      </c>
      <c r="BP9" s="1">
        <v>57</v>
      </c>
      <c r="BQ9" s="1">
        <v>57</v>
      </c>
      <c r="BR9" s="1">
        <v>57</v>
      </c>
      <c r="BS9" s="1">
        <v>57</v>
      </c>
      <c r="BT9" s="1">
        <v>57</v>
      </c>
      <c r="BU9" s="1">
        <v>57</v>
      </c>
      <c r="BV9" s="1">
        <v>28</v>
      </c>
      <c r="BW9" s="1">
        <v>28</v>
      </c>
      <c r="BX9" s="1">
        <v>28</v>
      </c>
      <c r="BY9" s="1">
        <v>28</v>
      </c>
      <c r="BZ9" s="1">
        <v>28</v>
      </c>
      <c r="CA9" s="1">
        <v>57</v>
      </c>
      <c r="CB9" s="1">
        <v>57</v>
      </c>
      <c r="CC9" s="1">
        <v>57</v>
      </c>
      <c r="CD9" s="1">
        <v>57</v>
      </c>
      <c r="CE9" s="1">
        <v>57</v>
      </c>
      <c r="CF9" s="1">
        <v>57</v>
      </c>
      <c r="CG9" s="1">
        <v>57</v>
      </c>
      <c r="CH9" s="1">
        <v>57</v>
      </c>
      <c r="CI9" s="1">
        <v>57</v>
      </c>
      <c r="CJ9" s="1">
        <v>57</v>
      </c>
      <c r="CK9" s="1">
        <v>57</v>
      </c>
      <c r="CL9" s="1">
        <v>57</v>
      </c>
      <c r="CM9" s="1">
        <v>57</v>
      </c>
      <c r="CN9" s="1">
        <v>57</v>
      </c>
      <c r="CO9" s="1">
        <v>57</v>
      </c>
      <c r="CP9" s="1">
        <v>57</v>
      </c>
      <c r="CQ9" s="1">
        <v>57</v>
      </c>
      <c r="CR9" s="1">
        <v>57</v>
      </c>
      <c r="CS9" s="1">
        <v>57</v>
      </c>
      <c r="CT9" s="1">
        <v>57</v>
      </c>
      <c r="CU9" s="1">
        <v>57</v>
      </c>
      <c r="CV9" s="1">
        <v>57</v>
      </c>
      <c r="CW9" s="1">
        <v>57</v>
      </c>
      <c r="CX9" s="1">
        <v>57</v>
      </c>
      <c r="CY9" s="1">
        <v>57</v>
      </c>
      <c r="CZ9" s="1">
        <v>57</v>
      </c>
      <c r="DA9" s="1">
        <v>57</v>
      </c>
      <c r="DB9" s="1">
        <v>57</v>
      </c>
      <c r="DC9" s="1">
        <v>57</v>
      </c>
      <c r="DD9" s="1">
        <v>57</v>
      </c>
      <c r="DE9" s="1">
        <v>28</v>
      </c>
      <c r="DF9" s="1">
        <v>28</v>
      </c>
      <c r="DG9" s="1">
        <v>28</v>
      </c>
      <c r="DH9" s="1">
        <v>28</v>
      </c>
      <c r="DI9" s="1">
        <v>28</v>
      </c>
      <c r="DJ9" s="1">
        <v>28</v>
      </c>
      <c r="DK9" s="1">
        <v>54</v>
      </c>
      <c r="DL9" s="1">
        <v>52</v>
      </c>
      <c r="DM9" s="1">
        <v>52</v>
      </c>
      <c r="DN9" s="1">
        <v>52</v>
      </c>
      <c r="DO9" s="1">
        <v>54</v>
      </c>
      <c r="DP9" s="1">
        <v>52</v>
      </c>
      <c r="DQ9" s="1">
        <v>52</v>
      </c>
      <c r="DR9" s="1">
        <v>52</v>
      </c>
      <c r="DS9" s="1">
        <v>54</v>
      </c>
      <c r="DT9" s="1">
        <v>52</v>
      </c>
      <c r="DU9" s="1">
        <v>52</v>
      </c>
      <c r="DV9" s="1">
        <v>52</v>
      </c>
      <c r="DW9" s="1">
        <v>54</v>
      </c>
      <c r="DX9" s="1">
        <v>52</v>
      </c>
      <c r="DY9" s="1">
        <v>52</v>
      </c>
      <c r="DZ9" s="1">
        <v>52</v>
      </c>
      <c r="EA9" s="1">
        <v>52</v>
      </c>
      <c r="EB9" s="1">
        <v>52</v>
      </c>
      <c r="EC9" s="1">
        <v>52</v>
      </c>
      <c r="ED9" s="1">
        <v>42</v>
      </c>
      <c r="EE9" s="1">
        <v>42</v>
      </c>
      <c r="EF9" s="1">
        <v>42</v>
      </c>
      <c r="EG9" s="1">
        <v>42</v>
      </c>
      <c r="EH9" s="1">
        <v>42</v>
      </c>
      <c r="EI9" s="1">
        <v>42</v>
      </c>
      <c r="EJ9" s="1">
        <v>42</v>
      </c>
      <c r="EK9" s="1">
        <v>42</v>
      </c>
      <c r="EL9" s="1">
        <v>42</v>
      </c>
      <c r="EM9" s="1">
        <v>42</v>
      </c>
      <c r="EN9" s="1">
        <v>42</v>
      </c>
      <c r="EO9" s="1">
        <v>42</v>
      </c>
      <c r="EP9" s="1">
        <v>42</v>
      </c>
      <c r="EQ9" s="1">
        <v>42</v>
      </c>
      <c r="ER9" s="1">
        <v>42</v>
      </c>
      <c r="ES9" s="1">
        <v>42</v>
      </c>
      <c r="ET9" s="1">
        <v>28</v>
      </c>
      <c r="EU9" s="1">
        <v>28</v>
      </c>
      <c r="EV9" s="1">
        <v>28</v>
      </c>
      <c r="EW9" s="1">
        <v>28</v>
      </c>
      <c r="EX9" s="1">
        <v>28</v>
      </c>
      <c r="EY9" s="1">
        <v>28</v>
      </c>
      <c r="EZ9" s="1">
        <v>54</v>
      </c>
      <c r="FA9" s="1">
        <v>52</v>
      </c>
      <c r="FB9" s="1">
        <v>52</v>
      </c>
      <c r="FC9" s="1">
        <v>52</v>
      </c>
      <c r="FD9" s="1">
        <v>54</v>
      </c>
      <c r="FE9" s="1">
        <v>52</v>
      </c>
      <c r="FF9" s="1">
        <v>52</v>
      </c>
      <c r="FG9" s="1">
        <v>52</v>
      </c>
      <c r="FH9" s="1">
        <v>54</v>
      </c>
      <c r="FI9" s="1">
        <v>52</v>
      </c>
      <c r="FJ9" s="1">
        <v>52</v>
      </c>
      <c r="FK9" s="1">
        <v>52</v>
      </c>
      <c r="FL9" s="1">
        <v>54</v>
      </c>
      <c r="FM9" s="1">
        <v>52</v>
      </c>
      <c r="FN9" s="1">
        <v>52</v>
      </c>
      <c r="FO9" s="1">
        <v>52</v>
      </c>
      <c r="FP9" s="1">
        <v>52</v>
      </c>
      <c r="FQ9" s="1">
        <v>52</v>
      </c>
      <c r="FR9" s="1">
        <v>52</v>
      </c>
      <c r="FS9" s="1">
        <v>42</v>
      </c>
      <c r="FT9" s="1">
        <v>42</v>
      </c>
      <c r="FU9" s="1">
        <v>42</v>
      </c>
      <c r="FV9" s="1">
        <v>42</v>
      </c>
      <c r="FW9" s="1">
        <v>42</v>
      </c>
      <c r="FX9" s="1">
        <v>42</v>
      </c>
      <c r="FY9" s="1">
        <v>42</v>
      </c>
      <c r="FZ9" s="1">
        <v>42</v>
      </c>
      <c r="GA9" s="1">
        <v>42</v>
      </c>
      <c r="GB9" s="1">
        <v>42</v>
      </c>
      <c r="GC9" s="1">
        <v>42</v>
      </c>
      <c r="GD9" s="1">
        <v>42</v>
      </c>
      <c r="GE9" s="1">
        <v>28</v>
      </c>
      <c r="GF9" s="1">
        <v>28</v>
      </c>
      <c r="GG9" s="1">
        <v>28</v>
      </c>
      <c r="GH9" s="1">
        <v>28</v>
      </c>
      <c r="GI9" s="1">
        <v>28</v>
      </c>
      <c r="GJ9" s="1">
        <v>42</v>
      </c>
      <c r="GK9" s="1">
        <v>42</v>
      </c>
      <c r="GL9" s="1">
        <v>42</v>
      </c>
      <c r="GM9" s="1">
        <v>42</v>
      </c>
      <c r="GN9" s="1">
        <v>42</v>
      </c>
      <c r="GO9" s="1">
        <v>42</v>
      </c>
      <c r="GP9" s="1">
        <v>42</v>
      </c>
      <c r="GQ9" s="1">
        <v>42</v>
      </c>
      <c r="GR9" s="1">
        <v>42</v>
      </c>
      <c r="GS9" s="1">
        <v>42</v>
      </c>
      <c r="GT9" s="1">
        <v>42</v>
      </c>
      <c r="GU9" s="1">
        <v>42</v>
      </c>
      <c r="GV9" s="1">
        <v>42</v>
      </c>
      <c r="GW9" s="1">
        <v>42</v>
      </c>
      <c r="GX9" s="1">
        <v>42</v>
      </c>
      <c r="GY9" s="1">
        <v>42</v>
      </c>
      <c r="GZ9" s="1">
        <v>42</v>
      </c>
      <c r="HA9" s="1">
        <v>42</v>
      </c>
      <c r="HB9" s="1">
        <v>42</v>
      </c>
      <c r="HC9" s="1">
        <v>42</v>
      </c>
      <c r="HD9" s="1">
        <v>42</v>
      </c>
      <c r="HE9" s="1">
        <v>42</v>
      </c>
      <c r="HF9" s="1">
        <v>42</v>
      </c>
      <c r="HG9" s="1">
        <v>42</v>
      </c>
      <c r="HH9" s="1">
        <v>42</v>
      </c>
      <c r="HI9" s="1">
        <v>42</v>
      </c>
      <c r="HJ9" s="1">
        <v>42</v>
      </c>
      <c r="HK9" s="1">
        <v>42</v>
      </c>
      <c r="HL9" s="1">
        <v>42</v>
      </c>
      <c r="HM9" s="1">
        <v>42</v>
      </c>
      <c r="HN9" s="1">
        <v>42</v>
      </c>
      <c r="HO9" s="1">
        <v>28</v>
      </c>
      <c r="HP9" s="1">
        <v>28</v>
      </c>
      <c r="HQ9" s="1">
        <v>28</v>
      </c>
      <c r="HR9" s="1">
        <v>28</v>
      </c>
      <c r="HS9" s="1">
        <v>28</v>
      </c>
      <c r="HT9" s="1">
        <v>54</v>
      </c>
      <c r="HU9" s="1">
        <v>52</v>
      </c>
      <c r="HV9" s="1">
        <v>52</v>
      </c>
      <c r="HW9" s="1">
        <v>52</v>
      </c>
      <c r="HX9" s="1">
        <v>54</v>
      </c>
      <c r="HY9" s="1">
        <v>52</v>
      </c>
      <c r="HZ9" s="1">
        <v>52</v>
      </c>
      <c r="IA9" s="1">
        <v>52</v>
      </c>
      <c r="IB9" s="1">
        <v>54</v>
      </c>
      <c r="IC9" s="1">
        <v>52</v>
      </c>
      <c r="ID9" s="1">
        <v>52</v>
      </c>
      <c r="IE9" s="1">
        <v>52</v>
      </c>
      <c r="IF9" s="1">
        <v>54</v>
      </c>
      <c r="IG9" s="1">
        <v>52</v>
      </c>
      <c r="IH9" s="1">
        <v>52</v>
      </c>
      <c r="II9" s="1">
        <v>52</v>
      </c>
      <c r="IJ9" s="1">
        <v>52</v>
      </c>
      <c r="IK9" s="1">
        <v>52</v>
      </c>
      <c r="IL9" s="1">
        <v>52</v>
      </c>
      <c r="IM9" s="1">
        <v>42</v>
      </c>
      <c r="IN9" s="1">
        <v>42</v>
      </c>
      <c r="IO9" s="1">
        <v>42</v>
      </c>
      <c r="IP9" s="1">
        <v>42</v>
      </c>
      <c r="IQ9" s="1">
        <v>42</v>
      </c>
    </row>
    <row r="10" spans="1:251">
      <c r="A10" s="4" t="s">
        <v>258</v>
      </c>
      <c r="B10" s="8" t="s">
        <v>263</v>
      </c>
      <c r="C10" s="8" t="s">
        <v>264</v>
      </c>
      <c r="D10" s="8" t="s">
        <v>265</v>
      </c>
      <c r="E10" s="8" t="s">
        <v>266</v>
      </c>
      <c r="F10" s="8" t="s">
        <v>267</v>
      </c>
      <c r="G10" s="8" t="s">
        <v>268</v>
      </c>
      <c r="H10" s="8" t="s">
        <v>269</v>
      </c>
      <c r="I10" s="8" t="s">
        <v>270</v>
      </c>
      <c r="J10" s="8" t="s">
        <v>271</v>
      </c>
      <c r="K10" s="8" t="s">
        <v>272</v>
      </c>
      <c r="L10" s="8" t="s">
        <v>273</v>
      </c>
      <c r="M10" s="8" t="s">
        <v>274</v>
      </c>
      <c r="N10" s="8" t="s">
        <v>275</v>
      </c>
      <c r="O10" s="8" t="s">
        <v>276</v>
      </c>
      <c r="P10" s="8" t="s">
        <v>277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20" t="s">
        <v>2056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</row>
    <row r="12" spans="1:251">
      <c r="A12" s="10">
        <v>29037</v>
      </c>
      <c r="B12" s="9">
        <v>3301.6</v>
      </c>
      <c r="C12" s="9">
        <v>1259.7</v>
      </c>
      <c r="D12" s="9">
        <v>2729.7</v>
      </c>
      <c r="E12" s="9">
        <v>571.9</v>
      </c>
      <c r="F12" s="9">
        <v>2672.1</v>
      </c>
      <c r="G12" s="9">
        <v>1259.7</v>
      </c>
      <c r="H12" s="9">
        <v>57.1</v>
      </c>
      <c r="I12" s="9">
        <v>1355.3</v>
      </c>
      <c r="J12" s="9">
        <v>63.2</v>
      </c>
      <c r="K12" s="9">
        <v>12.7</v>
      </c>
      <c r="L12" s="9">
        <v>5.5</v>
      </c>
      <c r="M12" s="9">
        <v>45</v>
      </c>
      <c r="N12" s="9">
        <v>566.29999999999995</v>
      </c>
      <c r="O12" s="9">
        <v>44.9</v>
      </c>
      <c r="P12" s="9">
        <v>1.5</v>
      </c>
      <c r="Q12" s="9">
        <v>519.9</v>
      </c>
      <c r="R12" s="9">
        <v>1317.3</v>
      </c>
      <c r="S12" s="9">
        <v>64.099999999999994</v>
      </c>
      <c r="T12" s="9">
        <v>1920.2</v>
      </c>
      <c r="AQ12" s="9">
        <v>1844.4</v>
      </c>
      <c r="AR12" s="9">
        <v>756.2</v>
      </c>
      <c r="AS12" s="9">
        <v>1753.2</v>
      </c>
      <c r="AT12" s="9">
        <v>91.2</v>
      </c>
      <c r="AU12" s="9">
        <v>1733.4</v>
      </c>
      <c r="AV12" s="9">
        <v>756.2</v>
      </c>
      <c r="AW12" s="9">
        <v>42.9</v>
      </c>
      <c r="AX12" s="9">
        <v>934.4</v>
      </c>
      <c r="AY12" s="9">
        <v>38.6</v>
      </c>
      <c r="AZ12" s="9">
        <v>5.0999999999999996</v>
      </c>
      <c r="BA12" s="9">
        <v>3.5</v>
      </c>
      <c r="BB12" s="9">
        <v>30</v>
      </c>
      <c r="BC12" s="9">
        <v>72.400000000000006</v>
      </c>
      <c r="BD12" s="9">
        <v>14.7</v>
      </c>
      <c r="BE12" s="9">
        <v>1.1000000000000001</v>
      </c>
      <c r="BF12" s="9">
        <v>56.6</v>
      </c>
      <c r="BG12" s="9">
        <v>776.1</v>
      </c>
      <c r="BH12" s="9">
        <v>47.4</v>
      </c>
      <c r="BI12" s="9">
        <v>1021</v>
      </c>
      <c r="BJ12" s="9">
        <v>270</v>
      </c>
      <c r="BK12" s="9">
        <v>122.4</v>
      </c>
      <c r="BL12" s="9">
        <v>14.5</v>
      </c>
      <c r="BM12" s="9">
        <v>133.1</v>
      </c>
      <c r="BN12" s="9">
        <v>224.6</v>
      </c>
      <c r="BO12" s="9">
        <v>85</v>
      </c>
      <c r="BP12" s="9">
        <v>12.4</v>
      </c>
      <c r="BQ12" s="9">
        <v>127.2</v>
      </c>
      <c r="BR12" s="9">
        <v>45.4</v>
      </c>
      <c r="BS12" s="9">
        <v>37.4</v>
      </c>
      <c r="BT12" s="9">
        <v>2.1</v>
      </c>
      <c r="BU12" s="9">
        <v>5.9</v>
      </c>
      <c r="CA12" s="9">
        <v>1669.1</v>
      </c>
      <c r="CB12" s="9">
        <v>666</v>
      </c>
      <c r="CC12" s="9">
        <v>1589.8</v>
      </c>
      <c r="CD12" s="9">
        <v>79.3</v>
      </c>
      <c r="CE12" s="9">
        <v>1574.7</v>
      </c>
      <c r="CF12" s="9">
        <v>666</v>
      </c>
      <c r="CG12" s="9">
        <v>41.1</v>
      </c>
      <c r="CH12" s="9">
        <v>867.7</v>
      </c>
      <c r="CI12" s="9">
        <v>36.700000000000003</v>
      </c>
      <c r="CJ12" s="9">
        <v>4.8</v>
      </c>
      <c r="CK12" s="9">
        <v>3.1</v>
      </c>
      <c r="CL12" s="9">
        <v>28.8</v>
      </c>
      <c r="CM12" s="9">
        <v>57.7</v>
      </c>
      <c r="CN12" s="9">
        <v>10.3</v>
      </c>
      <c r="CO12" s="9">
        <v>1.1000000000000001</v>
      </c>
      <c r="CP12" s="9">
        <v>46.3</v>
      </c>
      <c r="CQ12" s="9">
        <v>681.2</v>
      </c>
      <c r="CR12" s="9">
        <v>45.3</v>
      </c>
      <c r="CS12" s="9">
        <v>942.8</v>
      </c>
      <c r="CT12" s="9">
        <v>235</v>
      </c>
      <c r="CU12" s="9">
        <v>103</v>
      </c>
      <c r="CV12" s="9">
        <v>13.1</v>
      </c>
      <c r="CW12" s="9">
        <v>118.9</v>
      </c>
      <c r="CX12" s="9">
        <v>198.2</v>
      </c>
      <c r="CY12" s="9">
        <v>72.2</v>
      </c>
      <c r="CZ12" s="9">
        <v>11.4</v>
      </c>
      <c r="DA12" s="9">
        <v>114.6</v>
      </c>
      <c r="DB12" s="9">
        <v>36.799999999999997</v>
      </c>
      <c r="DC12" s="9">
        <v>30.8</v>
      </c>
      <c r="DD12" s="9">
        <v>1.7</v>
      </c>
    </row>
    <row r="13" spans="1:251">
      <c r="A13" s="10">
        <v>29403</v>
      </c>
      <c r="B13" s="9">
        <v>3347.8</v>
      </c>
      <c r="C13" s="9">
        <v>1316.7</v>
      </c>
      <c r="D13" s="9">
        <v>2743.5</v>
      </c>
      <c r="E13" s="9">
        <v>604.20000000000005</v>
      </c>
      <c r="F13" s="9">
        <v>2683.2</v>
      </c>
      <c r="G13" s="9">
        <v>1316.7</v>
      </c>
      <c r="H13" s="9">
        <v>51.1</v>
      </c>
      <c r="I13" s="9">
        <v>1315.4</v>
      </c>
      <c r="J13" s="9">
        <v>67.3</v>
      </c>
      <c r="K13" s="9">
        <v>11.8</v>
      </c>
      <c r="L13" s="9">
        <v>8.5</v>
      </c>
      <c r="M13" s="9">
        <v>47</v>
      </c>
      <c r="N13" s="9">
        <v>597.20000000000005</v>
      </c>
      <c r="O13" s="9">
        <v>48.5</v>
      </c>
      <c r="P13" s="9">
        <v>3.1</v>
      </c>
      <c r="Q13" s="9">
        <v>545.6</v>
      </c>
      <c r="R13" s="9">
        <v>1377</v>
      </c>
      <c r="S13" s="9">
        <v>62.7</v>
      </c>
      <c r="T13" s="9">
        <v>1908</v>
      </c>
      <c r="AQ13" s="9">
        <v>1856.2</v>
      </c>
      <c r="AR13" s="9">
        <v>789.4</v>
      </c>
      <c r="AS13" s="9">
        <v>1761</v>
      </c>
      <c r="AT13" s="9">
        <v>95.2</v>
      </c>
      <c r="AU13" s="9">
        <v>1737.3</v>
      </c>
      <c r="AV13" s="9">
        <v>789.4</v>
      </c>
      <c r="AW13" s="9">
        <v>37.200000000000003</v>
      </c>
      <c r="AX13" s="9">
        <v>910.8</v>
      </c>
      <c r="AY13" s="9">
        <v>43.2</v>
      </c>
      <c r="AZ13" s="9">
        <v>6.6</v>
      </c>
      <c r="BA13" s="9">
        <v>4.3</v>
      </c>
      <c r="BB13" s="9">
        <v>32.299999999999997</v>
      </c>
      <c r="BC13" s="9">
        <v>75.7</v>
      </c>
      <c r="BD13" s="9">
        <v>17.100000000000001</v>
      </c>
      <c r="BE13" s="9">
        <v>1.9</v>
      </c>
      <c r="BF13" s="9">
        <v>56.7</v>
      </c>
      <c r="BG13" s="9">
        <v>813.1</v>
      </c>
      <c r="BH13" s="9">
        <v>43.4</v>
      </c>
      <c r="BI13" s="9">
        <v>999.7</v>
      </c>
      <c r="BJ13" s="9">
        <v>268.7</v>
      </c>
      <c r="BK13" s="9">
        <v>116.5</v>
      </c>
      <c r="BL13" s="9">
        <v>13</v>
      </c>
      <c r="BM13" s="9">
        <v>139.19999999999999</v>
      </c>
      <c r="BN13" s="9">
        <v>228.7</v>
      </c>
      <c r="BO13" s="9">
        <v>86.7</v>
      </c>
      <c r="BP13" s="9">
        <v>11.3</v>
      </c>
      <c r="BQ13" s="9">
        <v>130.69999999999999</v>
      </c>
      <c r="BR13" s="9">
        <v>40</v>
      </c>
      <c r="BS13" s="9">
        <v>29.8</v>
      </c>
      <c r="BT13" s="9">
        <v>1.7</v>
      </c>
      <c r="BU13" s="9">
        <v>8.5</v>
      </c>
      <c r="CA13" s="9">
        <v>1680.9</v>
      </c>
      <c r="CB13" s="9">
        <v>699.2</v>
      </c>
      <c r="CC13" s="9">
        <v>1597.6</v>
      </c>
      <c r="CD13" s="9">
        <v>83.3</v>
      </c>
      <c r="CE13" s="9">
        <v>1578.6</v>
      </c>
      <c r="CF13" s="9">
        <v>699.2</v>
      </c>
      <c r="CG13" s="9">
        <v>35.4</v>
      </c>
      <c r="CH13" s="9">
        <v>844.1</v>
      </c>
      <c r="CI13" s="9">
        <v>41.3</v>
      </c>
      <c r="CJ13" s="9">
        <v>6.3</v>
      </c>
      <c r="CK13" s="9">
        <v>3.9</v>
      </c>
      <c r="CL13" s="9">
        <v>31.1</v>
      </c>
      <c r="CM13" s="9">
        <v>61</v>
      </c>
      <c r="CN13" s="9">
        <v>12.7</v>
      </c>
      <c r="CO13" s="9">
        <v>1.9</v>
      </c>
      <c r="CP13" s="9">
        <v>46.4</v>
      </c>
      <c r="CQ13" s="9">
        <v>718.2</v>
      </c>
      <c r="CR13" s="9">
        <v>41.3</v>
      </c>
      <c r="CS13" s="9">
        <v>921.5</v>
      </c>
      <c r="CT13" s="9">
        <v>233.7</v>
      </c>
      <c r="CU13" s="9">
        <v>97.1</v>
      </c>
      <c r="CV13" s="9">
        <v>11.6</v>
      </c>
      <c r="CW13" s="9">
        <v>125</v>
      </c>
      <c r="CX13" s="9">
        <v>202.3</v>
      </c>
      <c r="CY13" s="9">
        <v>73.900000000000006</v>
      </c>
      <c r="CZ13" s="9">
        <v>10.3</v>
      </c>
      <c r="DA13" s="9">
        <v>118.1</v>
      </c>
      <c r="DB13" s="9">
        <v>31.4</v>
      </c>
      <c r="DC13" s="9">
        <v>23.2</v>
      </c>
      <c r="DD13" s="9">
        <v>1.3</v>
      </c>
    </row>
    <row r="14" spans="1:251">
      <c r="A14" s="10">
        <v>29738</v>
      </c>
      <c r="B14" s="9">
        <v>3389.7</v>
      </c>
      <c r="C14" s="9">
        <v>1313.8</v>
      </c>
      <c r="D14" s="9">
        <v>2745.5</v>
      </c>
      <c r="E14" s="9">
        <v>644.20000000000005</v>
      </c>
      <c r="F14" s="9">
        <v>2682.5</v>
      </c>
      <c r="G14" s="9">
        <v>1313.8</v>
      </c>
      <c r="H14" s="9">
        <v>51.6</v>
      </c>
      <c r="I14" s="9">
        <v>1317.1</v>
      </c>
      <c r="J14" s="9">
        <v>65.599999999999994</v>
      </c>
      <c r="K14" s="9">
        <v>12.9</v>
      </c>
      <c r="L14" s="9">
        <v>7.9</v>
      </c>
      <c r="M14" s="9">
        <v>44.8</v>
      </c>
      <c r="N14" s="9">
        <v>641.6</v>
      </c>
      <c r="O14" s="9">
        <v>50.1</v>
      </c>
      <c r="P14" s="9">
        <v>1.7</v>
      </c>
      <c r="Q14" s="9">
        <v>589.79999999999995</v>
      </c>
      <c r="R14" s="9">
        <v>1376.7</v>
      </c>
      <c r="S14" s="9">
        <v>61.3</v>
      </c>
      <c r="T14" s="9">
        <v>1951.6</v>
      </c>
      <c r="AQ14" s="9">
        <v>1860.4</v>
      </c>
      <c r="AR14" s="9">
        <v>781.6</v>
      </c>
      <c r="AS14" s="9">
        <v>1763.3</v>
      </c>
      <c r="AT14" s="9">
        <v>97.1</v>
      </c>
      <c r="AU14" s="9">
        <v>1740.1</v>
      </c>
      <c r="AV14" s="9">
        <v>781.6</v>
      </c>
      <c r="AW14" s="9">
        <v>37.9</v>
      </c>
      <c r="AX14" s="9">
        <v>920.6</v>
      </c>
      <c r="AY14" s="9">
        <v>42.6</v>
      </c>
      <c r="AZ14" s="9">
        <v>8</v>
      </c>
      <c r="BA14" s="9">
        <v>5.6</v>
      </c>
      <c r="BB14" s="9">
        <v>29</v>
      </c>
      <c r="BC14" s="9">
        <v>77.599999999999994</v>
      </c>
      <c r="BD14" s="9">
        <v>15.2</v>
      </c>
      <c r="BE14" s="9">
        <v>1.1000000000000001</v>
      </c>
      <c r="BF14" s="9">
        <v>61.4</v>
      </c>
      <c r="BG14" s="9">
        <v>804.7</v>
      </c>
      <c r="BH14" s="9">
        <v>44.6</v>
      </c>
      <c r="BI14" s="9">
        <v>1011.1</v>
      </c>
      <c r="BJ14" s="9">
        <v>282.10000000000002</v>
      </c>
      <c r="BK14" s="9">
        <v>126.4</v>
      </c>
      <c r="BL14" s="9">
        <v>11.1</v>
      </c>
      <c r="BM14" s="9">
        <v>144.80000000000001</v>
      </c>
      <c r="BN14" s="9">
        <v>236.8</v>
      </c>
      <c r="BO14" s="9">
        <v>89</v>
      </c>
      <c r="BP14" s="9">
        <v>8.6</v>
      </c>
      <c r="BQ14" s="9">
        <v>139.30000000000001</v>
      </c>
      <c r="BR14" s="9">
        <v>45.3</v>
      </c>
      <c r="BS14" s="9">
        <v>37.4</v>
      </c>
      <c r="BT14" s="9">
        <v>2.5</v>
      </c>
      <c r="BU14" s="9">
        <v>5.5</v>
      </c>
      <c r="CA14" s="9">
        <v>1698.9</v>
      </c>
      <c r="CB14" s="9">
        <v>696.1</v>
      </c>
      <c r="CC14" s="9">
        <v>1614.6</v>
      </c>
      <c r="CD14" s="9">
        <v>84.2</v>
      </c>
      <c r="CE14" s="9">
        <v>1594.8</v>
      </c>
      <c r="CF14" s="9">
        <v>696.1</v>
      </c>
      <c r="CG14" s="9">
        <v>36.4</v>
      </c>
      <c r="CH14" s="9">
        <v>862.3</v>
      </c>
      <c r="CI14" s="9">
        <v>40.5</v>
      </c>
      <c r="CJ14" s="9">
        <v>7.2</v>
      </c>
      <c r="CK14" s="9">
        <v>5.6</v>
      </c>
      <c r="CL14" s="9">
        <v>27.6</v>
      </c>
      <c r="CM14" s="9">
        <v>63.5</v>
      </c>
      <c r="CN14" s="9">
        <v>12.6</v>
      </c>
      <c r="CO14" s="9">
        <v>1</v>
      </c>
      <c r="CP14" s="9">
        <v>50</v>
      </c>
      <c r="CQ14" s="9">
        <v>715.8</v>
      </c>
      <c r="CR14" s="9">
        <v>43.1</v>
      </c>
      <c r="CS14" s="9">
        <v>940</v>
      </c>
      <c r="CT14" s="9">
        <v>242.3</v>
      </c>
      <c r="CU14" s="9">
        <v>104.6</v>
      </c>
      <c r="CV14" s="9">
        <v>10.6</v>
      </c>
      <c r="CW14" s="9">
        <v>127.3</v>
      </c>
      <c r="CX14" s="9">
        <v>205.8</v>
      </c>
      <c r="CY14" s="9">
        <v>75.2</v>
      </c>
      <c r="CZ14" s="9">
        <v>8.1</v>
      </c>
      <c r="DA14" s="9">
        <v>122.6</v>
      </c>
      <c r="DB14" s="9">
        <v>36.5</v>
      </c>
      <c r="DC14" s="9">
        <v>29.4</v>
      </c>
      <c r="DD14" s="9">
        <v>2.5</v>
      </c>
    </row>
    <row r="15" spans="1:251">
      <c r="A15" s="10">
        <v>30133</v>
      </c>
      <c r="B15" s="9">
        <v>3466.4</v>
      </c>
      <c r="C15" s="9">
        <v>1336</v>
      </c>
      <c r="D15" s="9">
        <v>2763.3</v>
      </c>
      <c r="E15" s="9">
        <v>703</v>
      </c>
      <c r="F15" s="9">
        <v>2697.7</v>
      </c>
      <c r="G15" s="9">
        <v>1336</v>
      </c>
      <c r="H15" s="9">
        <v>63.3</v>
      </c>
      <c r="I15" s="9">
        <v>1298.4000000000001</v>
      </c>
      <c r="J15" s="9">
        <v>87.3</v>
      </c>
      <c r="K15" s="9">
        <v>18.7</v>
      </c>
      <c r="L15" s="9">
        <v>9</v>
      </c>
      <c r="M15" s="9">
        <v>59.6</v>
      </c>
      <c r="N15" s="9">
        <v>681.3</v>
      </c>
      <c r="O15" s="9">
        <v>46.9</v>
      </c>
      <c r="P15" s="9">
        <v>3.4</v>
      </c>
      <c r="Q15" s="9">
        <v>631</v>
      </c>
      <c r="R15" s="9">
        <v>1401.6</v>
      </c>
      <c r="S15" s="9">
        <v>75.7</v>
      </c>
      <c r="T15" s="9">
        <v>1989</v>
      </c>
      <c r="AQ15" s="9">
        <v>1864.3</v>
      </c>
      <c r="AR15" s="9">
        <v>782.7</v>
      </c>
      <c r="AS15" s="9">
        <v>1749.7</v>
      </c>
      <c r="AT15" s="9">
        <v>114.7</v>
      </c>
      <c r="AU15" s="9">
        <v>1726.4</v>
      </c>
      <c r="AV15" s="9">
        <v>782.7</v>
      </c>
      <c r="AW15" s="9">
        <v>43.4</v>
      </c>
      <c r="AX15" s="9">
        <v>900.3</v>
      </c>
      <c r="AY15" s="9">
        <v>57</v>
      </c>
      <c r="AZ15" s="9">
        <v>9.3000000000000007</v>
      </c>
      <c r="BA15" s="9">
        <v>4.5999999999999996</v>
      </c>
      <c r="BB15" s="9">
        <v>43</v>
      </c>
      <c r="BC15" s="9">
        <v>80.900000000000006</v>
      </c>
      <c r="BD15" s="9">
        <v>14</v>
      </c>
      <c r="BE15" s="9">
        <v>2.1</v>
      </c>
      <c r="BF15" s="9">
        <v>65</v>
      </c>
      <c r="BG15" s="9">
        <v>806</v>
      </c>
      <c r="BH15" s="9">
        <v>50.1</v>
      </c>
      <c r="BI15" s="9">
        <v>1008.3</v>
      </c>
      <c r="BJ15" s="9">
        <v>306.2</v>
      </c>
      <c r="BK15" s="9">
        <v>125.2</v>
      </c>
      <c r="BL15" s="9">
        <v>15.3</v>
      </c>
      <c r="BM15" s="9">
        <v>165.7</v>
      </c>
      <c r="BN15" s="9">
        <v>260.7</v>
      </c>
      <c r="BO15" s="9">
        <v>91.1</v>
      </c>
      <c r="BP15" s="9">
        <v>11.4</v>
      </c>
      <c r="BQ15" s="9">
        <v>158.19999999999999</v>
      </c>
      <c r="BR15" s="9">
        <v>45.5</v>
      </c>
      <c r="BS15" s="9">
        <v>34.1</v>
      </c>
      <c r="BT15" s="9">
        <v>3.9</v>
      </c>
      <c r="BU15" s="9">
        <v>7.5</v>
      </c>
      <c r="CA15" s="9">
        <v>1698.7</v>
      </c>
      <c r="CB15" s="9">
        <v>697.3</v>
      </c>
      <c r="CC15" s="9">
        <v>1599.5</v>
      </c>
      <c r="CD15" s="9">
        <v>99.3</v>
      </c>
      <c r="CE15" s="9">
        <v>1580.3</v>
      </c>
      <c r="CF15" s="9">
        <v>697.3</v>
      </c>
      <c r="CG15" s="9">
        <v>41.4</v>
      </c>
      <c r="CH15" s="9">
        <v>841.6</v>
      </c>
      <c r="CI15" s="9">
        <v>54.3</v>
      </c>
      <c r="CJ15" s="9">
        <v>8.3000000000000007</v>
      </c>
      <c r="CK15" s="9">
        <v>4.5</v>
      </c>
      <c r="CL15" s="9">
        <v>41.3</v>
      </c>
      <c r="CM15" s="9">
        <v>64.099999999999994</v>
      </c>
      <c r="CN15" s="9">
        <v>10.9</v>
      </c>
      <c r="CO15" s="9">
        <v>2.1</v>
      </c>
      <c r="CP15" s="9">
        <v>51.4</v>
      </c>
      <c r="CQ15" s="9">
        <v>716.5</v>
      </c>
      <c r="CR15" s="9">
        <v>48</v>
      </c>
      <c r="CS15" s="9">
        <v>934.3</v>
      </c>
      <c r="CT15" s="9">
        <v>264.60000000000002</v>
      </c>
      <c r="CU15" s="9">
        <v>102.7</v>
      </c>
      <c r="CV15" s="9">
        <v>13.9</v>
      </c>
      <c r="CW15" s="9">
        <v>148</v>
      </c>
      <c r="CX15" s="9">
        <v>229.4</v>
      </c>
      <c r="CY15" s="9">
        <v>76.599999999999994</v>
      </c>
      <c r="CZ15" s="9">
        <v>10.1</v>
      </c>
      <c r="DA15" s="9">
        <v>142.80000000000001</v>
      </c>
      <c r="DB15" s="9">
        <v>35.200000000000003</v>
      </c>
      <c r="DC15" s="9">
        <v>26.2</v>
      </c>
      <c r="DD15" s="9">
        <v>3.7</v>
      </c>
      <c r="DK15" s="9">
        <v>1206.5</v>
      </c>
      <c r="DO15" s="9">
        <v>937.3</v>
      </c>
      <c r="DS15" s="9">
        <v>31.9</v>
      </c>
      <c r="DW15" s="9">
        <v>237.3</v>
      </c>
      <c r="EZ15" s="9">
        <v>635.70000000000005</v>
      </c>
      <c r="FD15" s="9">
        <v>586.9</v>
      </c>
      <c r="FH15" s="9">
        <v>21.7</v>
      </c>
      <c r="FL15" s="9">
        <v>27.1</v>
      </c>
      <c r="HT15" s="9">
        <v>917</v>
      </c>
      <c r="HX15" s="9">
        <v>722.8</v>
      </c>
      <c r="IB15" s="9">
        <v>19.2</v>
      </c>
      <c r="IF15" s="9">
        <v>174.9</v>
      </c>
    </row>
    <row r="16" spans="1:251">
      <c r="A16" s="10">
        <v>30498</v>
      </c>
      <c r="B16" s="9">
        <v>3429.2</v>
      </c>
      <c r="C16" s="9">
        <v>1280.4000000000001</v>
      </c>
      <c r="D16" s="9">
        <v>2662.6</v>
      </c>
      <c r="E16" s="9">
        <v>766.6</v>
      </c>
      <c r="F16" s="9">
        <v>2582.8000000000002</v>
      </c>
      <c r="G16" s="9">
        <v>1280.4000000000001</v>
      </c>
      <c r="H16" s="9">
        <v>75.8</v>
      </c>
      <c r="I16" s="9">
        <v>1226.5999999999999</v>
      </c>
      <c r="J16" s="9">
        <v>166.3</v>
      </c>
      <c r="K16" s="9">
        <v>29.8</v>
      </c>
      <c r="L16" s="9">
        <v>24.6</v>
      </c>
      <c r="M16" s="9">
        <v>111.9</v>
      </c>
      <c r="N16" s="9">
        <v>680.1</v>
      </c>
      <c r="O16" s="9">
        <v>50</v>
      </c>
      <c r="P16" s="9">
        <v>3.7</v>
      </c>
      <c r="Q16" s="9">
        <v>626.4</v>
      </c>
      <c r="R16" s="9">
        <v>1360.2</v>
      </c>
      <c r="S16" s="9">
        <v>104.1</v>
      </c>
      <c r="T16" s="9">
        <v>1964.9</v>
      </c>
      <c r="AQ16" s="9">
        <v>1876.9</v>
      </c>
      <c r="AR16" s="9">
        <v>757.3</v>
      </c>
      <c r="AS16" s="9">
        <v>1711.2</v>
      </c>
      <c r="AT16" s="9">
        <v>165.7</v>
      </c>
      <c r="AU16" s="9">
        <v>1678.9</v>
      </c>
      <c r="AV16" s="9">
        <v>757.3</v>
      </c>
      <c r="AW16" s="9">
        <v>56.8</v>
      </c>
      <c r="AX16" s="9">
        <v>864.8</v>
      </c>
      <c r="AY16" s="9">
        <v>110.1</v>
      </c>
      <c r="AZ16" s="9">
        <v>15.3</v>
      </c>
      <c r="BA16" s="9">
        <v>16.5</v>
      </c>
      <c r="BB16" s="9">
        <v>78.3</v>
      </c>
      <c r="BC16" s="9">
        <v>87.9</v>
      </c>
      <c r="BD16" s="9">
        <v>17</v>
      </c>
      <c r="BE16" s="9">
        <v>2.6</v>
      </c>
      <c r="BF16" s="9">
        <v>68.3</v>
      </c>
      <c r="BG16" s="9">
        <v>789.6</v>
      </c>
      <c r="BH16" s="9">
        <v>75.900000000000006</v>
      </c>
      <c r="BI16" s="9">
        <v>1011.4</v>
      </c>
      <c r="BJ16" s="9">
        <v>295.3</v>
      </c>
      <c r="BK16" s="9">
        <v>107.2</v>
      </c>
      <c r="BL16" s="9">
        <v>22.4</v>
      </c>
      <c r="BM16" s="9">
        <v>165.6</v>
      </c>
      <c r="BN16" s="9">
        <v>258.60000000000002</v>
      </c>
      <c r="BO16" s="9">
        <v>83.1</v>
      </c>
      <c r="BP16" s="9">
        <v>17.3</v>
      </c>
      <c r="BQ16" s="9">
        <v>158.19999999999999</v>
      </c>
      <c r="BR16" s="9">
        <v>36.6</v>
      </c>
      <c r="BS16" s="9">
        <v>24.1</v>
      </c>
      <c r="BT16" s="9">
        <v>5.0999999999999996</v>
      </c>
      <c r="BU16" s="9">
        <v>7.4</v>
      </c>
      <c r="CA16" s="9">
        <v>1707.2</v>
      </c>
      <c r="CB16" s="9">
        <v>672.3</v>
      </c>
      <c r="CC16" s="9">
        <v>1562.3</v>
      </c>
      <c r="CD16" s="9">
        <v>144.80000000000001</v>
      </c>
      <c r="CE16" s="9">
        <v>1534.4</v>
      </c>
      <c r="CF16" s="9">
        <v>672.3</v>
      </c>
      <c r="CG16" s="9">
        <v>53.1</v>
      </c>
      <c r="CH16" s="9">
        <v>809.1</v>
      </c>
      <c r="CI16" s="9">
        <v>103.9</v>
      </c>
      <c r="CJ16" s="9">
        <v>13.9</v>
      </c>
      <c r="CK16" s="9">
        <v>15.7</v>
      </c>
      <c r="CL16" s="9">
        <v>74.099999999999994</v>
      </c>
      <c r="CM16" s="9">
        <v>68.900000000000006</v>
      </c>
      <c r="CN16" s="9">
        <v>14</v>
      </c>
      <c r="CO16" s="9">
        <v>2.6</v>
      </c>
      <c r="CP16" s="9">
        <v>52.4</v>
      </c>
      <c r="CQ16" s="9">
        <v>700.2</v>
      </c>
      <c r="CR16" s="9">
        <v>71.400000000000006</v>
      </c>
      <c r="CS16" s="9">
        <v>935.6</v>
      </c>
      <c r="CT16" s="9">
        <v>257.5</v>
      </c>
      <c r="CU16" s="9">
        <v>86.8</v>
      </c>
      <c r="CV16" s="9">
        <v>19.899999999999999</v>
      </c>
      <c r="CW16" s="9">
        <v>150.69999999999999</v>
      </c>
      <c r="CX16" s="9">
        <v>228.6</v>
      </c>
      <c r="CY16" s="9">
        <v>68.900000000000006</v>
      </c>
      <c r="CZ16" s="9">
        <v>15.4</v>
      </c>
      <c r="DA16" s="9">
        <v>144.30000000000001</v>
      </c>
      <c r="DB16" s="9">
        <v>29</v>
      </c>
      <c r="DC16" s="9">
        <v>18.100000000000001</v>
      </c>
      <c r="DD16" s="9">
        <v>4.5</v>
      </c>
      <c r="DK16" s="9">
        <v>1192.8</v>
      </c>
      <c r="DO16" s="9">
        <v>883.4</v>
      </c>
      <c r="DS16" s="9">
        <v>61.8</v>
      </c>
      <c r="DW16" s="9">
        <v>247.6</v>
      </c>
      <c r="EZ16" s="9">
        <v>638.29999999999995</v>
      </c>
      <c r="FD16" s="9">
        <v>565.79999999999995</v>
      </c>
      <c r="FH16" s="9">
        <v>38.5</v>
      </c>
      <c r="FL16" s="9">
        <v>34</v>
      </c>
      <c r="HT16" s="9">
        <v>895.1</v>
      </c>
      <c r="HX16" s="9">
        <v>683.1</v>
      </c>
      <c r="IB16" s="9">
        <v>35.6</v>
      </c>
      <c r="IF16" s="9">
        <v>176.4</v>
      </c>
    </row>
    <row r="17" spans="1:251">
      <c r="A17" s="10">
        <v>30864</v>
      </c>
      <c r="B17" s="9">
        <v>3440.2</v>
      </c>
      <c r="C17" s="9">
        <v>1341.3</v>
      </c>
      <c r="D17" s="9">
        <v>2706.1</v>
      </c>
      <c r="E17" s="9">
        <v>734.2</v>
      </c>
      <c r="F17" s="9">
        <v>2628.8</v>
      </c>
      <c r="G17" s="9">
        <v>1341.3</v>
      </c>
      <c r="H17" s="9">
        <v>63.1</v>
      </c>
      <c r="I17" s="9">
        <v>1224.4000000000001</v>
      </c>
      <c r="J17" s="9">
        <v>133</v>
      </c>
      <c r="K17" s="9">
        <v>23</v>
      </c>
      <c r="L17" s="9">
        <v>19.8</v>
      </c>
      <c r="M17" s="9">
        <v>90.2</v>
      </c>
      <c r="N17" s="9">
        <v>678.5</v>
      </c>
      <c r="O17" s="9">
        <v>54.3</v>
      </c>
      <c r="P17" s="9">
        <v>4.0999999999999996</v>
      </c>
      <c r="Q17" s="9">
        <v>620.1</v>
      </c>
      <c r="R17" s="9">
        <v>1418.6</v>
      </c>
      <c r="S17" s="9">
        <v>87</v>
      </c>
      <c r="T17" s="9">
        <v>1934.7</v>
      </c>
      <c r="AQ17" s="9">
        <v>1882.1</v>
      </c>
      <c r="AR17" s="9">
        <v>798.5</v>
      </c>
      <c r="AS17" s="9">
        <v>1736.5</v>
      </c>
      <c r="AT17" s="9">
        <v>145.6</v>
      </c>
      <c r="AU17" s="9">
        <v>1708.3</v>
      </c>
      <c r="AV17" s="9">
        <v>798.5</v>
      </c>
      <c r="AW17" s="9">
        <v>45.6</v>
      </c>
      <c r="AX17" s="9">
        <v>864.2</v>
      </c>
      <c r="AY17" s="9">
        <v>87.6</v>
      </c>
      <c r="AZ17" s="9">
        <v>9.8000000000000007</v>
      </c>
      <c r="BA17" s="9">
        <v>12.9</v>
      </c>
      <c r="BB17" s="9">
        <v>64.900000000000006</v>
      </c>
      <c r="BC17" s="9">
        <v>86.1</v>
      </c>
      <c r="BD17" s="9">
        <v>18.399999999999999</v>
      </c>
      <c r="BE17" s="9">
        <v>3</v>
      </c>
      <c r="BF17" s="9">
        <v>64.8</v>
      </c>
      <c r="BG17" s="9">
        <v>826.7</v>
      </c>
      <c r="BH17" s="9">
        <v>61.5</v>
      </c>
      <c r="BI17" s="9">
        <v>993.9</v>
      </c>
      <c r="BJ17" s="9">
        <v>313.8</v>
      </c>
      <c r="BK17" s="9">
        <v>120.9</v>
      </c>
      <c r="BL17" s="9">
        <v>20.7</v>
      </c>
      <c r="BM17" s="9">
        <v>172.2</v>
      </c>
      <c r="BN17" s="9">
        <v>274.3</v>
      </c>
      <c r="BO17" s="9">
        <v>93.4</v>
      </c>
      <c r="BP17" s="9">
        <v>17.600000000000001</v>
      </c>
      <c r="BQ17" s="9">
        <v>163.30000000000001</v>
      </c>
      <c r="BR17" s="9">
        <v>39.5</v>
      </c>
      <c r="BS17" s="9">
        <v>27.5</v>
      </c>
      <c r="BT17" s="9">
        <v>3.1</v>
      </c>
      <c r="BU17" s="9">
        <v>8.9</v>
      </c>
      <c r="CA17" s="9">
        <v>1696.9</v>
      </c>
      <c r="CB17" s="9">
        <v>702.6</v>
      </c>
      <c r="CC17" s="9">
        <v>1568.9</v>
      </c>
      <c r="CD17" s="9">
        <v>128.1</v>
      </c>
      <c r="CE17" s="9">
        <v>1545</v>
      </c>
      <c r="CF17" s="9">
        <v>702.6</v>
      </c>
      <c r="CG17" s="9">
        <v>43</v>
      </c>
      <c r="CH17" s="9">
        <v>799.3</v>
      </c>
      <c r="CI17" s="9">
        <v>82.5</v>
      </c>
      <c r="CJ17" s="9">
        <v>8.9</v>
      </c>
      <c r="CK17" s="9">
        <v>12</v>
      </c>
      <c r="CL17" s="9">
        <v>61.7</v>
      </c>
      <c r="CM17" s="9">
        <v>69.3</v>
      </c>
      <c r="CN17" s="9">
        <v>15</v>
      </c>
      <c r="CO17" s="9">
        <v>2.9</v>
      </c>
      <c r="CP17" s="9">
        <v>51.5</v>
      </c>
      <c r="CQ17" s="9">
        <v>726.5</v>
      </c>
      <c r="CR17" s="9">
        <v>57.9</v>
      </c>
      <c r="CS17" s="9">
        <v>912.5</v>
      </c>
      <c r="CT17" s="9">
        <v>270.10000000000002</v>
      </c>
      <c r="CU17" s="9">
        <v>95.5</v>
      </c>
      <c r="CV17" s="9">
        <v>18.100000000000001</v>
      </c>
      <c r="CW17" s="9">
        <v>156.5</v>
      </c>
      <c r="CX17" s="9">
        <v>240.3</v>
      </c>
      <c r="CY17" s="9">
        <v>75.8</v>
      </c>
      <c r="CZ17" s="9">
        <v>15.6</v>
      </c>
      <c r="DA17" s="9">
        <v>148.9</v>
      </c>
      <c r="DB17" s="9">
        <v>29.8</v>
      </c>
      <c r="DC17" s="9">
        <v>19.8</v>
      </c>
      <c r="DD17" s="9">
        <v>2.4</v>
      </c>
      <c r="DK17" s="9">
        <v>1187.5999999999999</v>
      </c>
      <c r="DL17" s="9">
        <v>457.9</v>
      </c>
      <c r="DM17" s="9">
        <v>913</v>
      </c>
      <c r="DN17" s="9">
        <v>274.60000000000002</v>
      </c>
      <c r="DO17" s="9">
        <v>889.4</v>
      </c>
      <c r="DP17" s="9">
        <v>457.9</v>
      </c>
      <c r="DQ17" s="9">
        <v>21.6</v>
      </c>
      <c r="DR17" s="9">
        <v>409.9</v>
      </c>
      <c r="DS17" s="9">
        <v>50.6</v>
      </c>
      <c r="DT17" s="9">
        <v>8</v>
      </c>
      <c r="DU17" s="9">
        <v>7.7</v>
      </c>
      <c r="DV17" s="9">
        <v>34.9</v>
      </c>
      <c r="DW17" s="9">
        <v>247.6</v>
      </c>
      <c r="DX17" s="9">
        <v>15.6</v>
      </c>
      <c r="DY17" s="9">
        <v>1.6</v>
      </c>
      <c r="DZ17" s="9">
        <v>230.4</v>
      </c>
      <c r="EA17" s="9">
        <v>481.4</v>
      </c>
      <c r="EB17" s="9">
        <v>30.9</v>
      </c>
      <c r="EC17" s="9">
        <v>675.3</v>
      </c>
      <c r="EZ17" s="9">
        <v>635.5</v>
      </c>
      <c r="FA17" s="9">
        <v>267.5</v>
      </c>
      <c r="FB17" s="9">
        <v>580</v>
      </c>
      <c r="FC17" s="9">
        <v>55.5</v>
      </c>
      <c r="FD17" s="9">
        <v>571.79999999999995</v>
      </c>
      <c r="FE17" s="9">
        <v>267.5</v>
      </c>
      <c r="FF17" s="9">
        <v>16.399999999999999</v>
      </c>
      <c r="FG17" s="9">
        <v>287.89999999999998</v>
      </c>
      <c r="FH17" s="9">
        <v>34.5</v>
      </c>
      <c r="FI17" s="9">
        <v>2.7</v>
      </c>
      <c r="FJ17" s="9">
        <v>4.9000000000000004</v>
      </c>
      <c r="FK17" s="9">
        <v>26.9</v>
      </c>
      <c r="FL17" s="9">
        <v>29.2</v>
      </c>
      <c r="FM17" s="9">
        <v>5.5</v>
      </c>
      <c r="FN17" s="9">
        <v>1.2</v>
      </c>
      <c r="FO17" s="9">
        <v>22.5</v>
      </c>
      <c r="FP17" s="9">
        <v>275.60000000000002</v>
      </c>
      <c r="FQ17" s="9">
        <v>22.5</v>
      </c>
      <c r="FR17" s="9">
        <v>337.4</v>
      </c>
      <c r="HT17" s="9">
        <v>907.7</v>
      </c>
      <c r="HU17" s="9">
        <v>366.8</v>
      </c>
      <c r="HV17" s="9">
        <v>731.6</v>
      </c>
      <c r="HW17" s="9">
        <v>176.1</v>
      </c>
      <c r="HX17" s="9">
        <v>708.3</v>
      </c>
      <c r="HY17" s="9">
        <v>366.8</v>
      </c>
      <c r="HZ17" s="9">
        <v>17.899999999999999</v>
      </c>
      <c r="IA17" s="9">
        <v>323.60000000000002</v>
      </c>
      <c r="IB17" s="9"/>
      <c r="IC17" s="9">
        <v>4.7</v>
      </c>
      <c r="ID17" s="9"/>
      <c r="IE17" s="9">
        <v>15.2</v>
      </c>
      <c r="IF17" s="9"/>
      <c r="IG17" s="9">
        <v>18.600000000000001</v>
      </c>
      <c r="IH17" s="9"/>
      <c r="II17" s="9">
        <v>155.69999999999999</v>
      </c>
      <c r="IJ17" s="9">
        <v>390.2</v>
      </c>
      <c r="IK17" s="9">
        <v>23.1</v>
      </c>
      <c r="IL17" s="9">
        <v>494.4</v>
      </c>
    </row>
    <row r="18" spans="1:251">
      <c r="A18" s="10">
        <v>31229</v>
      </c>
      <c r="B18" s="9">
        <v>3480.6</v>
      </c>
      <c r="C18" s="9">
        <v>1405.1</v>
      </c>
      <c r="D18" s="9">
        <v>2706</v>
      </c>
      <c r="E18" s="9">
        <v>774.7</v>
      </c>
      <c r="F18" s="9">
        <v>2626.4</v>
      </c>
      <c r="G18" s="9">
        <v>1405.1</v>
      </c>
      <c r="H18" s="9">
        <v>66.099999999999994</v>
      </c>
      <c r="I18" s="9">
        <v>1155.2</v>
      </c>
      <c r="J18" s="9">
        <v>127.8</v>
      </c>
      <c r="K18" s="9">
        <v>19.5</v>
      </c>
      <c r="L18" s="9">
        <v>16.600000000000001</v>
      </c>
      <c r="M18" s="9">
        <v>91.7</v>
      </c>
      <c r="N18" s="9">
        <v>726.5</v>
      </c>
      <c r="O18" s="9">
        <v>60.1</v>
      </c>
      <c r="P18" s="9">
        <v>3.8</v>
      </c>
      <c r="Q18" s="9">
        <v>662.6</v>
      </c>
      <c r="R18" s="9">
        <v>1484.7</v>
      </c>
      <c r="S18" s="9">
        <v>86.5</v>
      </c>
      <c r="T18" s="9">
        <v>1909.5</v>
      </c>
      <c r="AQ18" s="9">
        <v>1884.4</v>
      </c>
      <c r="AR18" s="9">
        <v>856.5</v>
      </c>
      <c r="AS18" s="9">
        <v>1739.6</v>
      </c>
      <c r="AT18" s="9">
        <v>144.80000000000001</v>
      </c>
      <c r="AU18" s="9">
        <v>1708.7</v>
      </c>
      <c r="AV18" s="9">
        <v>856.5</v>
      </c>
      <c r="AW18" s="9">
        <v>50.8</v>
      </c>
      <c r="AX18" s="9">
        <v>801.4</v>
      </c>
      <c r="AY18" s="9">
        <v>80.7</v>
      </c>
      <c r="AZ18" s="9">
        <v>9.6</v>
      </c>
      <c r="BA18" s="9">
        <v>10.8</v>
      </c>
      <c r="BB18" s="9">
        <v>60.2</v>
      </c>
      <c r="BC18" s="9">
        <v>95</v>
      </c>
      <c r="BD18" s="9">
        <v>21.3</v>
      </c>
      <c r="BE18" s="9">
        <v>2.9</v>
      </c>
      <c r="BF18" s="9">
        <v>70.900000000000006</v>
      </c>
      <c r="BG18" s="9">
        <v>887.4</v>
      </c>
      <c r="BH18" s="9">
        <v>64.5</v>
      </c>
      <c r="BI18" s="9">
        <v>932.5</v>
      </c>
      <c r="BJ18" s="9">
        <v>316.39999999999998</v>
      </c>
      <c r="BK18" s="9">
        <v>126.5</v>
      </c>
      <c r="BL18" s="9">
        <v>16.899999999999999</v>
      </c>
      <c r="BM18" s="9">
        <v>173</v>
      </c>
      <c r="BN18" s="9">
        <v>279</v>
      </c>
      <c r="BO18" s="9">
        <v>98.7</v>
      </c>
      <c r="BP18" s="9">
        <v>15.2</v>
      </c>
      <c r="BQ18" s="9">
        <v>165.1</v>
      </c>
      <c r="BR18" s="9">
        <v>37.4</v>
      </c>
      <c r="BS18" s="9">
        <v>27.8</v>
      </c>
      <c r="BT18" s="9">
        <v>1.7</v>
      </c>
      <c r="BU18" s="9">
        <v>7.9</v>
      </c>
      <c r="CA18" s="9">
        <v>1685.6</v>
      </c>
      <c r="CB18" s="9">
        <v>750</v>
      </c>
      <c r="CC18" s="9">
        <v>1561.2</v>
      </c>
      <c r="CD18" s="9">
        <v>124.4</v>
      </c>
      <c r="CE18" s="9">
        <v>1536.3</v>
      </c>
      <c r="CF18" s="9">
        <v>750</v>
      </c>
      <c r="CG18" s="9">
        <v>48.1</v>
      </c>
      <c r="CH18" s="9">
        <v>738.2</v>
      </c>
      <c r="CI18" s="9">
        <v>74.099999999999994</v>
      </c>
      <c r="CJ18" s="9">
        <v>7.7</v>
      </c>
      <c r="CK18" s="9">
        <v>10</v>
      </c>
      <c r="CL18" s="9">
        <v>56.3</v>
      </c>
      <c r="CM18" s="9">
        <v>75.2</v>
      </c>
      <c r="CN18" s="9">
        <v>17.2</v>
      </c>
      <c r="CO18" s="9">
        <v>2.8</v>
      </c>
      <c r="CP18" s="9">
        <v>55.3</v>
      </c>
      <c r="CQ18" s="9">
        <v>774.9</v>
      </c>
      <c r="CR18" s="9">
        <v>60.9</v>
      </c>
      <c r="CS18" s="9">
        <v>849.8</v>
      </c>
      <c r="CT18" s="9">
        <v>268</v>
      </c>
      <c r="CU18" s="9">
        <v>100.3</v>
      </c>
      <c r="CV18" s="9">
        <v>15.4</v>
      </c>
      <c r="CW18" s="9">
        <v>152.30000000000001</v>
      </c>
      <c r="CX18" s="9">
        <v>241.8</v>
      </c>
      <c r="CY18" s="9">
        <v>80.900000000000006</v>
      </c>
      <c r="CZ18" s="9">
        <v>14.1</v>
      </c>
      <c r="DA18" s="9">
        <v>146.80000000000001</v>
      </c>
      <c r="DB18" s="9">
        <v>26.2</v>
      </c>
      <c r="DC18" s="9">
        <v>19.399999999999999</v>
      </c>
      <c r="DD18" s="9">
        <v>1.3</v>
      </c>
      <c r="DK18" s="9">
        <v>1187.5999999999999</v>
      </c>
      <c r="DL18" s="9">
        <v>466.7</v>
      </c>
      <c r="DM18" s="9">
        <v>907.8</v>
      </c>
      <c r="DN18" s="9">
        <v>279.8</v>
      </c>
      <c r="DO18" s="9">
        <v>883.2</v>
      </c>
      <c r="DP18" s="9">
        <v>466.7</v>
      </c>
      <c r="DQ18" s="9">
        <v>21.4</v>
      </c>
      <c r="DR18" s="9">
        <v>395.1</v>
      </c>
      <c r="DS18" s="9">
        <v>48.4</v>
      </c>
      <c r="DT18" s="9">
        <v>6.4</v>
      </c>
      <c r="DU18" s="9">
        <v>5.5</v>
      </c>
      <c r="DV18" s="9">
        <v>36.5</v>
      </c>
      <c r="DW18" s="9">
        <v>256</v>
      </c>
      <c r="DX18" s="9">
        <v>18.2</v>
      </c>
      <c r="DY18" s="9">
        <v>1.1000000000000001</v>
      </c>
      <c r="DZ18" s="9">
        <v>236.7</v>
      </c>
      <c r="EA18" s="9">
        <v>491.2</v>
      </c>
      <c r="EB18" s="9">
        <v>28</v>
      </c>
      <c r="EC18" s="9">
        <v>668.4</v>
      </c>
      <c r="EZ18" s="9">
        <v>626.1</v>
      </c>
      <c r="FA18" s="9">
        <v>278.10000000000002</v>
      </c>
      <c r="FB18" s="9">
        <v>574.20000000000005</v>
      </c>
      <c r="FC18" s="9">
        <v>51.9</v>
      </c>
      <c r="FD18" s="9">
        <v>565.79999999999995</v>
      </c>
      <c r="FE18" s="9">
        <v>278.10000000000002</v>
      </c>
      <c r="FF18" s="9">
        <v>16.399999999999999</v>
      </c>
      <c r="FG18" s="9">
        <v>271.3</v>
      </c>
      <c r="FH18" s="9"/>
      <c r="FI18" s="9">
        <v>2.9</v>
      </c>
      <c r="FJ18" s="9"/>
      <c r="FK18" s="9">
        <v>22.7</v>
      </c>
      <c r="FL18" s="9"/>
      <c r="FM18" s="9">
        <v>5.5</v>
      </c>
      <c r="FN18" s="9"/>
      <c r="FO18" s="9">
        <v>24.6</v>
      </c>
      <c r="FP18" s="9">
        <v>286.5</v>
      </c>
      <c r="FQ18" s="9">
        <v>21</v>
      </c>
      <c r="FR18" s="9">
        <v>318.60000000000002</v>
      </c>
      <c r="HT18" s="9">
        <v>925.7</v>
      </c>
      <c r="HU18" s="9">
        <v>388.7</v>
      </c>
      <c r="HV18" s="9">
        <v>729.8</v>
      </c>
      <c r="HW18" s="9">
        <v>195.9</v>
      </c>
      <c r="HX18" s="9">
        <v>706.7</v>
      </c>
      <c r="HY18" s="9">
        <v>388.7</v>
      </c>
      <c r="HZ18" s="9">
        <v>14.2</v>
      </c>
      <c r="IA18" s="9">
        <v>303.8</v>
      </c>
      <c r="IB18" s="9"/>
      <c r="IC18" s="9">
        <v>5.4</v>
      </c>
      <c r="ID18" s="9"/>
      <c r="IE18" s="9">
        <v>18.600000000000001</v>
      </c>
      <c r="IF18" s="9"/>
      <c r="IG18" s="9">
        <v>17.7</v>
      </c>
      <c r="IH18" s="9"/>
      <c r="II18" s="9">
        <v>173.7</v>
      </c>
      <c r="IJ18" s="9">
        <v>411.9</v>
      </c>
      <c r="IK18" s="9">
        <v>17.7</v>
      </c>
      <c r="IL18" s="9">
        <v>496.1</v>
      </c>
    </row>
    <row r="19" spans="1:251">
      <c r="A19" s="20" t="s">
        <v>2057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</row>
    <row r="20" spans="1:251">
      <c r="A20" s="10">
        <v>31564</v>
      </c>
      <c r="B20" s="9">
        <v>3524.9</v>
      </c>
      <c r="C20" s="9">
        <v>1519.7</v>
      </c>
      <c r="D20" s="9">
        <v>2745.8</v>
      </c>
      <c r="E20" s="9">
        <v>779.1</v>
      </c>
      <c r="F20" s="9">
        <v>2664</v>
      </c>
      <c r="G20" s="9">
        <v>1519.7</v>
      </c>
      <c r="H20" s="9">
        <v>69</v>
      </c>
      <c r="I20" s="9">
        <v>1075.2</v>
      </c>
      <c r="J20" s="9">
        <v>123.3</v>
      </c>
      <c r="K20" s="9">
        <v>18.600000000000001</v>
      </c>
      <c r="L20" s="9">
        <v>19.600000000000001</v>
      </c>
      <c r="M20" s="9">
        <v>85.1</v>
      </c>
      <c r="N20" s="9">
        <v>737.6</v>
      </c>
      <c r="O20" s="9">
        <v>63.2</v>
      </c>
      <c r="P20" s="9">
        <v>4.3</v>
      </c>
      <c r="Q20" s="9">
        <v>670.1</v>
      </c>
      <c r="R20" s="9">
        <v>1601.5</v>
      </c>
      <c r="S20" s="9">
        <v>93</v>
      </c>
      <c r="T20" s="9">
        <v>1830.5</v>
      </c>
      <c r="AQ20" s="9">
        <v>1874</v>
      </c>
      <c r="AR20" s="9">
        <v>909</v>
      </c>
      <c r="AS20" s="9">
        <v>1731.6</v>
      </c>
      <c r="AT20" s="9">
        <v>142.4</v>
      </c>
      <c r="AU20" s="9">
        <v>1698.6</v>
      </c>
      <c r="AV20" s="9">
        <v>909</v>
      </c>
      <c r="AW20" s="9">
        <v>53.5</v>
      </c>
      <c r="AX20" s="9">
        <v>736.1</v>
      </c>
      <c r="AY20" s="9">
        <v>83.1</v>
      </c>
      <c r="AZ20" s="9">
        <v>8.6</v>
      </c>
      <c r="BA20" s="9">
        <v>12</v>
      </c>
      <c r="BB20" s="9">
        <v>62.5</v>
      </c>
      <c r="BC20" s="9">
        <v>92.3</v>
      </c>
      <c r="BD20" s="9">
        <v>24.4</v>
      </c>
      <c r="BE20" s="9">
        <v>2.7</v>
      </c>
      <c r="BF20" s="9">
        <v>65.2</v>
      </c>
      <c r="BG20" s="9">
        <v>942</v>
      </c>
      <c r="BH20" s="9">
        <v>68.2</v>
      </c>
      <c r="BI20" s="9">
        <v>863.8</v>
      </c>
      <c r="BJ20" s="9">
        <v>319.89999999999998</v>
      </c>
      <c r="BK20" s="9">
        <v>136</v>
      </c>
      <c r="BL20" s="9">
        <v>21.2</v>
      </c>
      <c r="BM20" s="9">
        <v>162.6</v>
      </c>
      <c r="BN20" s="9">
        <v>279.60000000000002</v>
      </c>
      <c r="BO20" s="9">
        <v>109.3</v>
      </c>
      <c r="BP20" s="9">
        <v>17.100000000000001</v>
      </c>
      <c r="BQ20" s="9">
        <v>153.30000000000001</v>
      </c>
      <c r="BR20" s="9">
        <v>40.299999999999997</v>
      </c>
      <c r="BS20" s="9">
        <v>26.8</v>
      </c>
      <c r="BT20" s="9">
        <v>4.2</v>
      </c>
      <c r="BU20" s="9">
        <v>9.3000000000000007</v>
      </c>
      <c r="CA20" s="9">
        <v>1654.9</v>
      </c>
      <c r="CB20" s="9">
        <v>790.4</v>
      </c>
      <c r="CC20" s="9">
        <v>1534.7</v>
      </c>
      <c r="CD20" s="9">
        <v>120.1</v>
      </c>
      <c r="CE20" s="9">
        <v>1507.8</v>
      </c>
      <c r="CF20" s="9">
        <v>790.4</v>
      </c>
      <c r="CG20" s="9">
        <v>48.4</v>
      </c>
      <c r="CH20" s="9">
        <v>669.1</v>
      </c>
      <c r="CI20" s="9">
        <v>77.7</v>
      </c>
      <c r="CJ20" s="9">
        <v>7.6</v>
      </c>
      <c r="CK20" s="9">
        <v>11.3</v>
      </c>
      <c r="CL20" s="9">
        <v>58.7</v>
      </c>
      <c r="CM20" s="9">
        <v>69.400000000000006</v>
      </c>
      <c r="CN20" s="9">
        <v>19.3</v>
      </c>
      <c r="CO20" s="9">
        <v>2.4</v>
      </c>
      <c r="CP20" s="9">
        <v>47.7</v>
      </c>
      <c r="CQ20" s="9">
        <v>817.3</v>
      </c>
      <c r="CR20" s="9">
        <v>62.1</v>
      </c>
      <c r="CS20" s="9">
        <v>775.5</v>
      </c>
      <c r="CT20" s="9">
        <v>265.2</v>
      </c>
      <c r="CU20" s="9">
        <v>106.1</v>
      </c>
      <c r="CV20" s="9">
        <v>18.100000000000001</v>
      </c>
      <c r="CW20" s="9">
        <v>140.80000000000001</v>
      </c>
      <c r="CX20" s="9">
        <v>236.9</v>
      </c>
      <c r="CY20" s="9">
        <v>87.6</v>
      </c>
      <c r="CZ20" s="9">
        <v>14.8</v>
      </c>
      <c r="DA20" s="9">
        <v>134.5</v>
      </c>
      <c r="DB20" s="9">
        <v>28.3</v>
      </c>
      <c r="DC20" s="9">
        <v>18.600000000000001</v>
      </c>
      <c r="DD20" s="9">
        <v>3.4</v>
      </c>
      <c r="DK20" s="9">
        <v>1225.7</v>
      </c>
      <c r="DL20" s="9">
        <v>512.20000000000005</v>
      </c>
      <c r="DM20" s="9">
        <v>938</v>
      </c>
      <c r="DN20" s="9">
        <v>287.60000000000002</v>
      </c>
      <c r="DO20" s="9">
        <v>911</v>
      </c>
      <c r="DP20" s="9">
        <v>512.20000000000005</v>
      </c>
      <c r="DQ20" s="9">
        <v>24.1</v>
      </c>
      <c r="DR20" s="9">
        <v>374.7</v>
      </c>
      <c r="DS20" s="9">
        <v>49.8</v>
      </c>
      <c r="DT20" s="9">
        <v>6.2</v>
      </c>
      <c r="DU20" s="9">
        <v>8.6</v>
      </c>
      <c r="DV20" s="9">
        <v>35</v>
      </c>
      <c r="DW20" s="9">
        <v>264.8</v>
      </c>
      <c r="DX20" s="9">
        <v>20.8</v>
      </c>
      <c r="DY20" s="9">
        <v>0.6</v>
      </c>
      <c r="DZ20" s="9">
        <v>243.4</v>
      </c>
      <c r="EA20" s="9">
        <v>539.29999999999995</v>
      </c>
      <c r="EB20" s="9">
        <v>33.299999999999997</v>
      </c>
      <c r="EC20" s="9">
        <v>653.1</v>
      </c>
      <c r="EZ20" s="9">
        <v>638.29999999999995</v>
      </c>
      <c r="FA20" s="9">
        <v>301.7</v>
      </c>
      <c r="FB20" s="9">
        <v>584.5</v>
      </c>
      <c r="FC20" s="9">
        <v>53.8</v>
      </c>
      <c r="FD20" s="9">
        <v>573.20000000000005</v>
      </c>
      <c r="FE20" s="9">
        <v>301.7</v>
      </c>
      <c r="FF20" s="9">
        <v>17.8</v>
      </c>
      <c r="FG20" s="9">
        <v>253.7</v>
      </c>
      <c r="FH20" s="9">
        <v>32.299999999999997</v>
      </c>
      <c r="FI20" s="9">
        <v>2.9</v>
      </c>
      <c r="FJ20" s="9">
        <v>5.6</v>
      </c>
      <c r="FK20" s="9">
        <v>23.8</v>
      </c>
      <c r="FL20" s="9">
        <v>32.799999999999997</v>
      </c>
      <c r="FM20" s="9">
        <v>8.4</v>
      </c>
      <c r="FN20" s="9">
        <v>0.4</v>
      </c>
      <c r="FO20" s="9">
        <v>24</v>
      </c>
      <c r="FP20" s="9">
        <v>313</v>
      </c>
      <c r="FQ20" s="9">
        <v>23.8</v>
      </c>
      <c r="FR20" s="9">
        <v>301.39999999999998</v>
      </c>
      <c r="HT20" s="9">
        <v>932.8</v>
      </c>
      <c r="HU20" s="9">
        <v>416.9</v>
      </c>
      <c r="HV20" s="9">
        <v>739.4</v>
      </c>
      <c r="HW20" s="9">
        <v>193.4</v>
      </c>
      <c r="HX20" s="9">
        <v>718.3</v>
      </c>
      <c r="HY20" s="9">
        <v>416.9</v>
      </c>
      <c r="HZ20" s="9">
        <v>19</v>
      </c>
      <c r="IA20" s="9">
        <v>282.39999999999998</v>
      </c>
      <c r="IB20" s="9"/>
      <c r="IC20" s="9">
        <v>3.5</v>
      </c>
      <c r="ID20" s="9"/>
      <c r="IE20" s="9">
        <v>12.3</v>
      </c>
      <c r="IF20" s="9"/>
      <c r="IG20" s="9">
        <v>17.600000000000001</v>
      </c>
      <c r="IH20" s="9"/>
      <c r="II20" s="9">
        <v>176</v>
      </c>
      <c r="IJ20" s="9">
        <v>438</v>
      </c>
      <c r="IK20" s="9">
        <v>24</v>
      </c>
      <c r="IL20" s="9">
        <v>470.8</v>
      </c>
    </row>
    <row r="21" spans="1:251">
      <c r="A21" s="10">
        <v>31929</v>
      </c>
      <c r="B21" s="9">
        <v>3564.3</v>
      </c>
      <c r="C21" s="9">
        <v>1576.3</v>
      </c>
      <c r="D21" s="9">
        <v>2759.8</v>
      </c>
      <c r="E21" s="9">
        <v>804.5</v>
      </c>
      <c r="F21" s="9">
        <v>2672.6</v>
      </c>
      <c r="G21" s="9">
        <v>1576.3</v>
      </c>
      <c r="H21" s="9">
        <v>70.099999999999994</v>
      </c>
      <c r="I21" s="9">
        <v>1026.2</v>
      </c>
      <c r="J21" s="9">
        <v>132.30000000000001</v>
      </c>
      <c r="K21" s="9">
        <v>24.6</v>
      </c>
      <c r="L21" s="9">
        <v>20.3</v>
      </c>
      <c r="M21" s="9">
        <v>87.4</v>
      </c>
      <c r="N21" s="9">
        <v>759.4</v>
      </c>
      <c r="O21" s="9">
        <v>62.6</v>
      </c>
      <c r="P21" s="9">
        <v>5.7</v>
      </c>
      <c r="Q21" s="9">
        <v>691.1</v>
      </c>
      <c r="R21" s="9">
        <v>1663.5</v>
      </c>
      <c r="S21" s="9">
        <v>96.1</v>
      </c>
      <c r="T21" s="9">
        <v>1804.7</v>
      </c>
      <c r="AQ21" s="9">
        <v>1887</v>
      </c>
      <c r="AR21" s="9">
        <v>948.1</v>
      </c>
      <c r="AS21" s="9">
        <v>1730.4</v>
      </c>
      <c r="AT21" s="9">
        <v>156.5</v>
      </c>
      <c r="AU21" s="9">
        <v>1691.4</v>
      </c>
      <c r="AV21" s="9">
        <v>948.1</v>
      </c>
      <c r="AW21" s="9">
        <v>50.8</v>
      </c>
      <c r="AX21" s="9">
        <v>692.5</v>
      </c>
      <c r="AY21" s="9">
        <v>88.4</v>
      </c>
      <c r="AZ21" s="9">
        <v>13</v>
      </c>
      <c r="BA21" s="9">
        <v>11.4</v>
      </c>
      <c r="BB21" s="9">
        <v>64</v>
      </c>
      <c r="BC21" s="9">
        <v>107.1</v>
      </c>
      <c r="BD21" s="9">
        <v>26</v>
      </c>
      <c r="BE21" s="9">
        <v>3.3</v>
      </c>
      <c r="BF21" s="9">
        <v>77.8</v>
      </c>
      <c r="BG21" s="9">
        <v>987.1</v>
      </c>
      <c r="BH21" s="9">
        <v>65.5</v>
      </c>
      <c r="BI21" s="9">
        <v>834.3</v>
      </c>
      <c r="BJ21" s="9">
        <v>348.3</v>
      </c>
      <c r="BK21" s="9">
        <v>146.9</v>
      </c>
      <c r="BL21" s="9">
        <v>20.399999999999999</v>
      </c>
      <c r="BM21" s="9">
        <v>181</v>
      </c>
      <c r="BN21" s="9">
        <v>306.7</v>
      </c>
      <c r="BO21" s="9">
        <v>118</v>
      </c>
      <c r="BP21" s="9">
        <v>17.3</v>
      </c>
      <c r="BQ21" s="9">
        <v>171.4</v>
      </c>
      <c r="BR21" s="9">
        <v>41.6</v>
      </c>
      <c r="BS21" s="9">
        <v>28.9</v>
      </c>
      <c r="BT21" s="9">
        <v>3.1</v>
      </c>
      <c r="BU21" s="9">
        <v>9.6</v>
      </c>
      <c r="CA21" s="9">
        <v>1649.9</v>
      </c>
      <c r="CB21" s="9">
        <v>811.2</v>
      </c>
      <c r="CC21" s="9">
        <v>1519.2</v>
      </c>
      <c r="CD21" s="9">
        <v>130.6</v>
      </c>
      <c r="CE21" s="9">
        <v>1489.2</v>
      </c>
      <c r="CF21" s="9">
        <v>811.2</v>
      </c>
      <c r="CG21" s="9">
        <v>46.6</v>
      </c>
      <c r="CH21" s="9">
        <v>631.4</v>
      </c>
      <c r="CI21" s="9">
        <v>81.5</v>
      </c>
      <c r="CJ21" s="9">
        <v>11.3</v>
      </c>
      <c r="CK21" s="9">
        <v>9.6</v>
      </c>
      <c r="CL21" s="9">
        <v>60.6</v>
      </c>
      <c r="CM21" s="9">
        <v>79.099999999999994</v>
      </c>
      <c r="CN21" s="9">
        <v>18.7</v>
      </c>
      <c r="CO21" s="9">
        <v>3.1</v>
      </c>
      <c r="CP21" s="9">
        <v>57.3</v>
      </c>
      <c r="CQ21" s="9">
        <v>841.2</v>
      </c>
      <c r="CR21" s="9">
        <v>59.3</v>
      </c>
      <c r="CS21" s="9">
        <v>749.3</v>
      </c>
      <c r="CT21" s="9">
        <v>283.7</v>
      </c>
      <c r="CU21" s="9">
        <v>110</v>
      </c>
      <c r="CV21" s="9">
        <v>17.5</v>
      </c>
      <c r="CW21" s="9">
        <v>156.1</v>
      </c>
      <c r="CX21" s="9">
        <v>257.10000000000002</v>
      </c>
      <c r="CY21" s="9">
        <v>92.2</v>
      </c>
      <c r="CZ21" s="9">
        <v>15.3</v>
      </c>
      <c r="DA21" s="9">
        <v>149.5</v>
      </c>
      <c r="DB21" s="9">
        <v>26.6</v>
      </c>
      <c r="DC21" s="9">
        <v>17.8</v>
      </c>
      <c r="DD21" s="9">
        <v>2.2000000000000002</v>
      </c>
      <c r="DK21" s="9">
        <v>1230.5999999999999</v>
      </c>
      <c r="DL21" s="9">
        <v>528.70000000000005</v>
      </c>
      <c r="DM21" s="9">
        <v>942.4</v>
      </c>
      <c r="DN21" s="9">
        <v>288.3</v>
      </c>
      <c r="DO21" s="9">
        <v>913</v>
      </c>
      <c r="DP21" s="9">
        <v>528.70000000000005</v>
      </c>
      <c r="DQ21" s="9">
        <v>26.6</v>
      </c>
      <c r="DR21" s="9">
        <v>357.7</v>
      </c>
      <c r="DS21" s="9">
        <v>51.8</v>
      </c>
      <c r="DT21" s="9">
        <v>10</v>
      </c>
      <c r="DU21" s="9">
        <v>8.1999999999999993</v>
      </c>
      <c r="DV21" s="9">
        <v>33.6</v>
      </c>
      <c r="DW21" s="9">
        <v>265.89999999999998</v>
      </c>
      <c r="DX21" s="9">
        <v>19.399999999999999</v>
      </c>
      <c r="DY21" s="9">
        <v>2.5</v>
      </c>
      <c r="DZ21" s="9">
        <v>244</v>
      </c>
      <c r="EA21" s="9">
        <v>558.1</v>
      </c>
      <c r="EB21" s="9">
        <v>37.200000000000003</v>
      </c>
      <c r="EC21" s="9">
        <v>635.29999999999995</v>
      </c>
      <c r="EZ21" s="9">
        <v>639.9</v>
      </c>
      <c r="FA21" s="9">
        <v>316.5</v>
      </c>
      <c r="FB21" s="9">
        <v>580.20000000000005</v>
      </c>
      <c r="FC21" s="9">
        <v>59.7</v>
      </c>
      <c r="FD21" s="9">
        <v>569</v>
      </c>
      <c r="FE21" s="9">
        <v>316.5</v>
      </c>
      <c r="FF21" s="9">
        <v>17.899999999999999</v>
      </c>
      <c r="FG21" s="9">
        <v>234.6</v>
      </c>
      <c r="FH21" s="9">
        <v>35.1</v>
      </c>
      <c r="FI21" s="9">
        <v>5.0999999999999996</v>
      </c>
      <c r="FJ21" s="9">
        <v>4.0999999999999996</v>
      </c>
      <c r="FK21" s="9">
        <v>25.9</v>
      </c>
      <c r="FL21" s="9">
        <v>35.799999999999997</v>
      </c>
      <c r="FM21" s="9">
        <v>6.1</v>
      </c>
      <c r="FN21" s="9">
        <v>2.2999999999999998</v>
      </c>
      <c r="FO21" s="9">
        <v>27.4</v>
      </c>
      <c r="FP21" s="9">
        <v>327.7</v>
      </c>
      <c r="FQ21" s="9">
        <v>24.3</v>
      </c>
      <c r="FR21" s="9">
        <v>287.89999999999998</v>
      </c>
      <c r="HT21" s="9">
        <v>940.9</v>
      </c>
      <c r="HU21" s="9">
        <v>431</v>
      </c>
      <c r="HV21" s="9">
        <v>740.8</v>
      </c>
      <c r="HW21" s="9">
        <v>200.1</v>
      </c>
      <c r="HX21" s="9">
        <v>714.9</v>
      </c>
      <c r="HY21" s="9">
        <v>431</v>
      </c>
      <c r="HZ21" s="9">
        <v>14.5</v>
      </c>
      <c r="IA21" s="9">
        <v>269.39999999999998</v>
      </c>
      <c r="IB21" s="9">
        <v>25.2</v>
      </c>
      <c r="IC21" s="9">
        <v>5.6</v>
      </c>
      <c r="ID21" s="9">
        <v>4.5</v>
      </c>
      <c r="IE21" s="9">
        <v>15.1</v>
      </c>
      <c r="IF21" s="9">
        <v>200.8</v>
      </c>
      <c r="IG21" s="9">
        <v>20.3</v>
      </c>
      <c r="IH21" s="9">
        <v>1.4</v>
      </c>
      <c r="II21" s="9">
        <v>179.1</v>
      </c>
      <c r="IJ21" s="9">
        <v>456.9</v>
      </c>
      <c r="IK21" s="9">
        <v>20.399999999999999</v>
      </c>
      <c r="IL21" s="9">
        <v>463.6</v>
      </c>
    </row>
    <row r="22" spans="1:251">
      <c r="A22" s="10">
        <v>32295</v>
      </c>
      <c r="B22" s="9">
        <v>3660.2</v>
      </c>
      <c r="C22" s="9">
        <v>1654.8</v>
      </c>
      <c r="D22" s="9">
        <v>2838.1</v>
      </c>
      <c r="E22" s="9">
        <v>822.2</v>
      </c>
      <c r="F22" s="9">
        <v>2743.3</v>
      </c>
      <c r="G22" s="9">
        <v>1654.8</v>
      </c>
      <c r="H22" s="9">
        <v>74.2</v>
      </c>
      <c r="I22" s="9">
        <v>1014.3</v>
      </c>
      <c r="J22" s="9">
        <v>122.7</v>
      </c>
      <c r="K22" s="9">
        <v>25.2</v>
      </c>
      <c r="L22" s="9">
        <v>16.899999999999999</v>
      </c>
      <c r="M22" s="9">
        <v>80.599999999999994</v>
      </c>
      <c r="N22" s="9">
        <v>794.3</v>
      </c>
      <c r="O22" s="9">
        <v>69.599999999999994</v>
      </c>
      <c r="P22" s="9">
        <v>5.3</v>
      </c>
      <c r="Q22" s="9">
        <v>719.4</v>
      </c>
      <c r="R22" s="9">
        <v>1749.6</v>
      </c>
      <c r="S22" s="9">
        <v>96.4</v>
      </c>
      <c r="T22" s="9">
        <v>1814.3</v>
      </c>
      <c r="AQ22" s="9">
        <v>1934.1</v>
      </c>
      <c r="AR22" s="9">
        <v>984.1</v>
      </c>
      <c r="AS22" s="9">
        <v>1780.4</v>
      </c>
      <c r="AT22" s="9">
        <v>153.80000000000001</v>
      </c>
      <c r="AU22" s="9">
        <v>1738.2</v>
      </c>
      <c r="AV22" s="9">
        <v>984.1</v>
      </c>
      <c r="AW22" s="9">
        <v>54.7</v>
      </c>
      <c r="AX22" s="9">
        <v>699.4</v>
      </c>
      <c r="AY22" s="9">
        <v>82.3</v>
      </c>
      <c r="AZ22" s="9">
        <v>13.6</v>
      </c>
      <c r="BA22" s="9">
        <v>10.6</v>
      </c>
      <c r="BB22" s="9">
        <v>58.1</v>
      </c>
      <c r="BC22" s="9">
        <v>113.7</v>
      </c>
      <c r="BD22" s="9">
        <v>28.6</v>
      </c>
      <c r="BE22" s="9">
        <v>3.1</v>
      </c>
      <c r="BF22" s="9">
        <v>82</v>
      </c>
      <c r="BG22" s="9">
        <v>1026.3</v>
      </c>
      <c r="BH22" s="9">
        <v>68.400000000000006</v>
      </c>
      <c r="BI22" s="9">
        <v>839.5</v>
      </c>
      <c r="BJ22" s="9">
        <v>342.5</v>
      </c>
      <c r="BK22" s="9">
        <v>150.19999999999999</v>
      </c>
      <c r="BL22" s="9">
        <v>26.4</v>
      </c>
      <c r="BM22" s="9">
        <v>165.9</v>
      </c>
      <c r="BN22" s="9">
        <v>300</v>
      </c>
      <c r="BO22" s="9">
        <v>117.7</v>
      </c>
      <c r="BP22" s="9">
        <v>23.4</v>
      </c>
      <c r="BQ22" s="9">
        <v>158.9</v>
      </c>
      <c r="BR22" s="9">
        <v>42.5</v>
      </c>
      <c r="BS22" s="9">
        <v>32.5</v>
      </c>
      <c r="BT22" s="9">
        <v>3</v>
      </c>
      <c r="BU22" s="9">
        <v>7</v>
      </c>
      <c r="CA22" s="9">
        <v>1678.5</v>
      </c>
      <c r="CB22" s="9">
        <v>846</v>
      </c>
      <c r="CC22" s="9">
        <v>1557.2</v>
      </c>
      <c r="CD22" s="9">
        <v>121.3</v>
      </c>
      <c r="CE22" s="9">
        <v>1525.9</v>
      </c>
      <c r="CF22" s="9">
        <v>846</v>
      </c>
      <c r="CG22" s="9">
        <v>52.5</v>
      </c>
      <c r="CH22" s="9">
        <v>627.4</v>
      </c>
      <c r="CI22" s="9">
        <v>75.599999999999994</v>
      </c>
      <c r="CJ22" s="9">
        <v>12.6</v>
      </c>
      <c r="CK22" s="9">
        <v>9.3000000000000007</v>
      </c>
      <c r="CL22" s="9">
        <v>53.7</v>
      </c>
      <c r="CM22" s="9">
        <v>77</v>
      </c>
      <c r="CN22" s="9">
        <v>18.7</v>
      </c>
      <c r="CO22" s="9">
        <v>2.8</v>
      </c>
      <c r="CP22" s="9">
        <v>55.5</v>
      </c>
      <c r="CQ22" s="9">
        <v>877.3</v>
      </c>
      <c r="CR22" s="9">
        <v>64.599999999999994</v>
      </c>
      <c r="CS22" s="9">
        <v>736.6</v>
      </c>
      <c r="CT22" s="9">
        <v>283.3</v>
      </c>
      <c r="CU22" s="9">
        <v>113.1</v>
      </c>
      <c r="CV22" s="9">
        <v>21.5</v>
      </c>
      <c r="CW22" s="9">
        <v>148.6</v>
      </c>
      <c r="CX22" s="9">
        <v>255.4</v>
      </c>
      <c r="CY22" s="9">
        <v>92.7</v>
      </c>
      <c r="CZ22" s="9">
        <v>19.3</v>
      </c>
      <c r="DA22" s="9">
        <v>143.4</v>
      </c>
      <c r="DB22" s="9">
        <v>27.8</v>
      </c>
      <c r="DC22" s="9">
        <v>20.399999999999999</v>
      </c>
      <c r="DD22" s="9">
        <v>2.2000000000000002</v>
      </c>
      <c r="DK22" s="9">
        <v>1270.5999999999999</v>
      </c>
      <c r="DL22" s="9">
        <v>567.70000000000005</v>
      </c>
      <c r="DM22" s="9">
        <v>970.3</v>
      </c>
      <c r="DN22" s="9">
        <v>300.3</v>
      </c>
      <c r="DO22" s="9">
        <v>938.1</v>
      </c>
      <c r="DP22" s="9">
        <v>567.70000000000005</v>
      </c>
      <c r="DQ22" s="9">
        <v>25.4</v>
      </c>
      <c r="DR22" s="9">
        <v>345</v>
      </c>
      <c r="DS22" s="9">
        <v>45.5</v>
      </c>
      <c r="DT22" s="9">
        <v>7.7</v>
      </c>
      <c r="DU22" s="9">
        <v>5.6</v>
      </c>
      <c r="DV22" s="9">
        <v>32.200000000000003</v>
      </c>
      <c r="DW22" s="9">
        <v>287</v>
      </c>
      <c r="DX22" s="9">
        <v>24.5</v>
      </c>
      <c r="DY22" s="9">
        <v>1.9</v>
      </c>
      <c r="DZ22" s="9">
        <v>260.60000000000002</v>
      </c>
      <c r="EA22" s="9">
        <v>599.9</v>
      </c>
      <c r="EB22" s="9">
        <v>32.9</v>
      </c>
      <c r="EC22" s="9">
        <v>637.79999999999995</v>
      </c>
      <c r="EZ22" s="9">
        <v>660.3</v>
      </c>
      <c r="FA22" s="9">
        <v>333.4</v>
      </c>
      <c r="FB22" s="9">
        <v>603.29999999999995</v>
      </c>
      <c r="FC22" s="9">
        <v>57</v>
      </c>
      <c r="FD22" s="9">
        <v>588.79999999999995</v>
      </c>
      <c r="FE22" s="9">
        <v>333.4</v>
      </c>
      <c r="FF22" s="9">
        <v>18.3</v>
      </c>
      <c r="FG22" s="9">
        <v>237.1</v>
      </c>
      <c r="FH22" s="9">
        <v>31.5</v>
      </c>
      <c r="FI22" s="9">
        <v>4.2</v>
      </c>
      <c r="FJ22" s="9">
        <v>3.5</v>
      </c>
      <c r="FK22" s="9">
        <v>23.8</v>
      </c>
      <c r="FL22" s="9">
        <v>40</v>
      </c>
      <c r="FM22" s="9">
        <v>10.3</v>
      </c>
      <c r="FN22" s="9">
        <v>0.9</v>
      </c>
      <c r="FO22" s="9">
        <v>28.8</v>
      </c>
      <c r="FP22" s="9">
        <v>347.9</v>
      </c>
      <c r="FQ22" s="9">
        <v>22.7</v>
      </c>
      <c r="FR22" s="9">
        <v>289.7</v>
      </c>
      <c r="HT22" s="9">
        <v>952.8</v>
      </c>
      <c r="HU22" s="9">
        <v>432.5</v>
      </c>
      <c r="HV22" s="9">
        <v>749.8</v>
      </c>
      <c r="HW22" s="9">
        <v>203</v>
      </c>
      <c r="HX22" s="9">
        <v>725.6</v>
      </c>
      <c r="HY22" s="9">
        <v>432.5</v>
      </c>
      <c r="HZ22" s="9">
        <v>19</v>
      </c>
      <c r="IA22" s="9">
        <v>274.10000000000002</v>
      </c>
      <c r="IB22" s="9">
        <v>22.4</v>
      </c>
      <c r="IC22" s="9">
        <v>6.3</v>
      </c>
      <c r="ID22" s="9">
        <v>3.2</v>
      </c>
      <c r="IE22" s="9">
        <v>12.9</v>
      </c>
      <c r="IF22" s="9">
        <v>204.8</v>
      </c>
      <c r="IG22" s="9">
        <v>17.899999999999999</v>
      </c>
      <c r="IH22" s="9">
        <v>1.7</v>
      </c>
      <c r="II22" s="9">
        <v>185.2</v>
      </c>
      <c r="IJ22" s="9">
        <v>456.6</v>
      </c>
      <c r="IK22" s="9">
        <v>23.9</v>
      </c>
      <c r="IL22" s="9">
        <v>472.3</v>
      </c>
    </row>
    <row r="23" spans="1:251">
      <c r="A23" s="10">
        <v>32660</v>
      </c>
      <c r="B23" s="9">
        <v>3729</v>
      </c>
      <c r="C23" s="9">
        <v>1745.5</v>
      </c>
      <c r="D23" s="9">
        <v>2905.3</v>
      </c>
      <c r="E23" s="9">
        <v>823.8</v>
      </c>
      <c r="F23" s="9">
        <v>2810.9</v>
      </c>
      <c r="G23" s="9">
        <v>1745.5</v>
      </c>
      <c r="H23" s="9">
        <v>61.8</v>
      </c>
      <c r="I23" s="9">
        <v>1003.6</v>
      </c>
      <c r="J23" s="9">
        <v>108.1</v>
      </c>
      <c r="K23" s="9">
        <v>21.9</v>
      </c>
      <c r="L23" s="9">
        <v>17.3</v>
      </c>
      <c r="M23" s="9">
        <v>68.900000000000006</v>
      </c>
      <c r="N23" s="9">
        <v>810.1</v>
      </c>
      <c r="O23" s="9">
        <v>72.5</v>
      </c>
      <c r="P23" s="9">
        <v>6.1</v>
      </c>
      <c r="Q23" s="9">
        <v>731.5</v>
      </c>
      <c r="R23" s="9">
        <v>1839.9</v>
      </c>
      <c r="S23" s="9">
        <v>85.2</v>
      </c>
      <c r="T23" s="9">
        <v>1804</v>
      </c>
      <c r="AQ23" s="9">
        <v>1930.5</v>
      </c>
      <c r="AR23" s="9">
        <v>1038.4000000000001</v>
      </c>
      <c r="AS23" s="9">
        <v>1791.4</v>
      </c>
      <c r="AT23" s="9">
        <v>139.19999999999999</v>
      </c>
      <c r="AU23" s="9">
        <v>1748.9</v>
      </c>
      <c r="AV23" s="9">
        <v>1038.4000000000001</v>
      </c>
      <c r="AW23" s="9">
        <v>41.5</v>
      </c>
      <c r="AX23" s="9">
        <v>669</v>
      </c>
      <c r="AY23" s="9">
        <v>70.8</v>
      </c>
      <c r="AZ23" s="9">
        <v>12.2</v>
      </c>
      <c r="BA23" s="9">
        <v>12.5</v>
      </c>
      <c r="BB23" s="9">
        <v>46.1</v>
      </c>
      <c r="BC23" s="9">
        <v>110.9</v>
      </c>
      <c r="BD23" s="9">
        <v>30.3</v>
      </c>
      <c r="BE23" s="9">
        <v>3.1</v>
      </c>
      <c r="BF23" s="9">
        <v>77.5</v>
      </c>
      <c r="BG23" s="9">
        <v>1080.9000000000001</v>
      </c>
      <c r="BH23" s="9">
        <v>57.1</v>
      </c>
      <c r="BI23" s="9">
        <v>792.6</v>
      </c>
      <c r="BJ23" s="9">
        <v>330.3</v>
      </c>
      <c r="BK23" s="9">
        <v>165.9</v>
      </c>
      <c r="BL23" s="9">
        <v>18.2</v>
      </c>
      <c r="BM23" s="9">
        <v>146.19999999999999</v>
      </c>
      <c r="BN23" s="9">
        <v>292.8</v>
      </c>
      <c r="BO23" s="9">
        <v>135.9</v>
      </c>
      <c r="BP23" s="9">
        <v>16.2</v>
      </c>
      <c r="BQ23" s="9">
        <v>140.69999999999999</v>
      </c>
      <c r="BR23" s="9">
        <v>37.5</v>
      </c>
      <c r="BS23" s="9">
        <v>30</v>
      </c>
      <c r="BT23" s="9">
        <v>2</v>
      </c>
      <c r="BU23" s="9">
        <v>5.5</v>
      </c>
      <c r="CA23" s="9">
        <v>1674.6</v>
      </c>
      <c r="CB23" s="9">
        <v>880.8</v>
      </c>
      <c r="CC23" s="9">
        <v>1559.3</v>
      </c>
      <c r="CD23" s="9">
        <v>115.1</v>
      </c>
      <c r="CE23" s="9">
        <v>1528</v>
      </c>
      <c r="CF23" s="9">
        <v>880.8</v>
      </c>
      <c r="CG23" s="9">
        <v>38.6</v>
      </c>
      <c r="CH23" s="9">
        <v>608.6</v>
      </c>
      <c r="CI23" s="9">
        <v>65.900000000000006</v>
      </c>
      <c r="CJ23" s="9">
        <v>9.6999999999999993</v>
      </c>
      <c r="CK23" s="9">
        <v>11.9</v>
      </c>
      <c r="CL23" s="9">
        <v>44.3</v>
      </c>
      <c r="CM23" s="9">
        <v>80.5</v>
      </c>
      <c r="CN23" s="9">
        <v>21.6</v>
      </c>
      <c r="CO23" s="9">
        <v>2.9</v>
      </c>
      <c r="CP23" s="9">
        <v>56</v>
      </c>
      <c r="CQ23" s="9">
        <v>912.1</v>
      </c>
      <c r="CR23" s="9">
        <v>53.4</v>
      </c>
      <c r="CS23" s="9">
        <v>708.9</v>
      </c>
      <c r="CT23" s="9">
        <v>272.2</v>
      </c>
      <c r="CU23" s="9">
        <v>125.4</v>
      </c>
      <c r="CV23" s="9">
        <v>15</v>
      </c>
      <c r="CW23" s="9">
        <v>131.69999999999999</v>
      </c>
      <c r="CX23" s="9">
        <v>245.7</v>
      </c>
      <c r="CY23" s="9">
        <v>104.6</v>
      </c>
      <c r="CZ23" s="9">
        <v>14</v>
      </c>
      <c r="DA23" s="9">
        <v>127.1</v>
      </c>
      <c r="DB23" s="9">
        <v>26.5</v>
      </c>
      <c r="DC23" s="9">
        <v>20.8</v>
      </c>
      <c r="DD23" s="9">
        <v>1.1000000000000001</v>
      </c>
      <c r="DK23" s="9">
        <v>1273.0999999999999</v>
      </c>
      <c r="DL23" s="9">
        <v>571</v>
      </c>
      <c r="DM23" s="9">
        <v>968.2</v>
      </c>
      <c r="DN23" s="9">
        <v>304.89999999999998</v>
      </c>
      <c r="DO23" s="9">
        <v>937.6</v>
      </c>
      <c r="DP23" s="9">
        <v>571</v>
      </c>
      <c r="DQ23" s="9">
        <v>19.399999999999999</v>
      </c>
      <c r="DR23" s="9">
        <v>347.2</v>
      </c>
      <c r="DS23" s="9">
        <v>43.7</v>
      </c>
      <c r="DT23" s="9">
        <v>7.3</v>
      </c>
      <c r="DU23" s="9">
        <v>8.6999999999999993</v>
      </c>
      <c r="DV23" s="9">
        <v>27.7</v>
      </c>
      <c r="DW23" s="9">
        <v>291.8</v>
      </c>
      <c r="DX23" s="9">
        <v>23.3</v>
      </c>
      <c r="DY23" s="9">
        <v>2.8</v>
      </c>
      <c r="DZ23" s="9">
        <v>265.7</v>
      </c>
      <c r="EA23" s="9">
        <v>601.6</v>
      </c>
      <c r="EB23" s="9">
        <v>30.9</v>
      </c>
      <c r="EC23" s="9">
        <v>640.6</v>
      </c>
      <c r="EZ23" s="9">
        <v>656.9</v>
      </c>
      <c r="FA23" s="9">
        <v>347.2</v>
      </c>
      <c r="FB23" s="9">
        <v>603.70000000000005</v>
      </c>
      <c r="FC23" s="9">
        <v>53.2</v>
      </c>
      <c r="FD23" s="9">
        <v>588.20000000000005</v>
      </c>
      <c r="FE23" s="9">
        <v>347.2</v>
      </c>
      <c r="FF23" s="9">
        <v>12.6</v>
      </c>
      <c r="FG23" s="9">
        <v>228.4</v>
      </c>
      <c r="FH23" s="9">
        <v>27.5</v>
      </c>
      <c r="FI23" s="9">
        <v>4.3</v>
      </c>
      <c r="FJ23" s="9">
        <v>5.6</v>
      </c>
      <c r="FK23" s="9">
        <v>17.600000000000001</v>
      </c>
      <c r="FL23" s="9">
        <v>41.2</v>
      </c>
      <c r="FM23" s="9">
        <v>11.2</v>
      </c>
      <c r="FN23" s="9">
        <v>1.5</v>
      </c>
      <c r="FO23" s="9">
        <v>28.5</v>
      </c>
      <c r="FP23" s="9">
        <v>362.7</v>
      </c>
      <c r="FQ23" s="9">
        <v>19.8</v>
      </c>
      <c r="FR23" s="9">
        <v>274.5</v>
      </c>
      <c r="HT23" s="9">
        <v>961.1</v>
      </c>
      <c r="HU23" s="9">
        <v>472.2</v>
      </c>
      <c r="HV23" s="9">
        <v>763.3</v>
      </c>
      <c r="HW23" s="9">
        <v>197.8</v>
      </c>
      <c r="HX23" s="9">
        <v>739.4</v>
      </c>
      <c r="HY23" s="9">
        <v>472.2</v>
      </c>
      <c r="HZ23" s="9">
        <v>15.3</v>
      </c>
      <c r="IA23" s="9">
        <v>251.9</v>
      </c>
      <c r="IB23" s="9">
        <v>16.600000000000001</v>
      </c>
      <c r="IC23" s="9">
        <v>4.5</v>
      </c>
      <c r="ID23" s="9">
        <v>2.9</v>
      </c>
      <c r="IE23" s="9">
        <v>9.1999999999999993</v>
      </c>
      <c r="IF23" s="9">
        <v>205.1</v>
      </c>
      <c r="IG23" s="9">
        <v>19.399999999999999</v>
      </c>
      <c r="IH23" s="9">
        <v>0.8</v>
      </c>
      <c r="II23" s="9">
        <v>184.9</v>
      </c>
      <c r="IJ23" s="9">
        <v>496.1</v>
      </c>
      <c r="IK23" s="9">
        <v>18.899999999999999</v>
      </c>
      <c r="IL23" s="9">
        <v>446</v>
      </c>
    </row>
    <row r="24" spans="1:251">
      <c r="A24" s="10">
        <v>33025</v>
      </c>
      <c r="B24" s="9">
        <v>3812.3</v>
      </c>
      <c r="C24" s="9">
        <v>1858</v>
      </c>
      <c r="D24" s="9">
        <v>2987</v>
      </c>
      <c r="E24" s="9">
        <v>825.2</v>
      </c>
      <c r="F24" s="9">
        <v>2888.7</v>
      </c>
      <c r="G24" s="9">
        <v>1858</v>
      </c>
      <c r="H24" s="9">
        <v>70.5</v>
      </c>
      <c r="I24" s="9">
        <v>960.2</v>
      </c>
      <c r="J24" s="9">
        <v>108.7</v>
      </c>
      <c r="K24" s="9">
        <v>23.4</v>
      </c>
      <c r="L24" s="9">
        <v>18.100000000000001</v>
      </c>
      <c r="M24" s="9">
        <v>67.2</v>
      </c>
      <c r="N24" s="9">
        <v>814.8</v>
      </c>
      <c r="O24" s="9">
        <v>74.900000000000006</v>
      </c>
      <c r="P24" s="9">
        <v>8.1999999999999993</v>
      </c>
      <c r="Q24" s="9">
        <v>731.7</v>
      </c>
      <c r="R24" s="9">
        <v>1956.3</v>
      </c>
      <c r="S24" s="9">
        <v>96.8</v>
      </c>
      <c r="T24" s="9">
        <v>1759.1</v>
      </c>
      <c r="AQ24" s="9">
        <v>1976.3</v>
      </c>
      <c r="AR24" s="9">
        <v>1104</v>
      </c>
      <c r="AS24" s="9">
        <v>1841.6</v>
      </c>
      <c r="AT24" s="9">
        <v>134.6</v>
      </c>
      <c r="AU24" s="9">
        <v>1801.9</v>
      </c>
      <c r="AV24" s="9">
        <v>1104</v>
      </c>
      <c r="AW24" s="9">
        <v>50.5</v>
      </c>
      <c r="AX24" s="9">
        <v>647.4</v>
      </c>
      <c r="AY24" s="9">
        <v>71.5</v>
      </c>
      <c r="AZ24" s="9">
        <v>13.2</v>
      </c>
      <c r="BA24" s="9">
        <v>11.5</v>
      </c>
      <c r="BB24" s="9">
        <v>46.8</v>
      </c>
      <c r="BC24" s="9">
        <v>102.8</v>
      </c>
      <c r="BD24" s="9">
        <v>26.5</v>
      </c>
      <c r="BE24" s="9">
        <v>4.7</v>
      </c>
      <c r="BF24" s="9">
        <v>71.599999999999994</v>
      </c>
      <c r="BG24" s="9">
        <v>1143.7</v>
      </c>
      <c r="BH24" s="9">
        <v>66.7</v>
      </c>
      <c r="BI24" s="9">
        <v>765.8</v>
      </c>
      <c r="BJ24" s="9">
        <v>361.1</v>
      </c>
      <c r="BK24" s="9">
        <v>176.9</v>
      </c>
      <c r="BL24" s="9">
        <v>23.7</v>
      </c>
      <c r="BM24" s="9">
        <v>160.4</v>
      </c>
      <c r="BN24" s="9">
        <v>314.7</v>
      </c>
      <c r="BO24" s="9">
        <v>142.30000000000001</v>
      </c>
      <c r="BP24" s="9">
        <v>22.2</v>
      </c>
      <c r="BQ24" s="9">
        <v>150.19999999999999</v>
      </c>
      <c r="BR24" s="9">
        <v>46.4</v>
      </c>
      <c r="BS24" s="9">
        <v>34.6</v>
      </c>
      <c r="BT24" s="9">
        <v>1.6</v>
      </c>
      <c r="BU24" s="9">
        <v>10.199999999999999</v>
      </c>
      <c r="CA24" s="9">
        <v>1703.7</v>
      </c>
      <c r="CB24" s="9">
        <v>932</v>
      </c>
      <c r="CC24" s="9">
        <v>1595.8</v>
      </c>
      <c r="CD24" s="9">
        <v>107.8</v>
      </c>
      <c r="CE24" s="9">
        <v>1565.7</v>
      </c>
      <c r="CF24" s="9">
        <v>932</v>
      </c>
      <c r="CG24" s="9">
        <v>47.3</v>
      </c>
      <c r="CH24" s="9">
        <v>586.4</v>
      </c>
      <c r="CI24" s="9">
        <v>64.3</v>
      </c>
      <c r="CJ24" s="9">
        <v>10.3</v>
      </c>
      <c r="CK24" s="9">
        <v>10.3</v>
      </c>
      <c r="CL24" s="9">
        <v>43.7</v>
      </c>
      <c r="CM24" s="9">
        <v>73.599999999999994</v>
      </c>
      <c r="CN24" s="9">
        <v>19.8</v>
      </c>
      <c r="CO24" s="9">
        <v>4.0999999999999996</v>
      </c>
      <c r="CP24" s="9">
        <v>49.7</v>
      </c>
      <c r="CQ24" s="9">
        <v>962.1</v>
      </c>
      <c r="CR24" s="9">
        <v>61.7</v>
      </c>
      <c r="CS24" s="9">
        <v>679.8</v>
      </c>
      <c r="CT24" s="9">
        <v>295.3</v>
      </c>
      <c r="CU24" s="9">
        <v>130.30000000000001</v>
      </c>
      <c r="CV24" s="9">
        <v>21</v>
      </c>
      <c r="CW24" s="9">
        <v>143.69999999999999</v>
      </c>
      <c r="CX24" s="9">
        <v>263.39999999999998</v>
      </c>
      <c r="CY24" s="9">
        <v>108.1</v>
      </c>
      <c r="CZ24" s="9">
        <v>20</v>
      </c>
      <c r="DA24" s="9">
        <v>135.30000000000001</v>
      </c>
      <c r="DB24" s="9">
        <v>31.7</v>
      </c>
      <c r="DC24" s="9">
        <v>22.2</v>
      </c>
      <c r="DD24" s="9">
        <v>1.1000000000000001</v>
      </c>
      <c r="DK24" s="9">
        <v>1285.5999999999999</v>
      </c>
      <c r="DL24" s="9">
        <v>604.1</v>
      </c>
      <c r="DM24" s="9">
        <v>986.3</v>
      </c>
      <c r="DN24" s="9">
        <v>299.3</v>
      </c>
      <c r="DO24" s="9">
        <v>956.8</v>
      </c>
      <c r="DP24" s="9">
        <v>604.1</v>
      </c>
      <c r="DQ24" s="9">
        <v>22.7</v>
      </c>
      <c r="DR24" s="9">
        <v>330</v>
      </c>
      <c r="DS24" s="9">
        <v>35.299999999999997</v>
      </c>
      <c r="DT24" s="9">
        <v>6.1</v>
      </c>
      <c r="DU24" s="9">
        <v>6</v>
      </c>
      <c r="DV24" s="9">
        <v>23.2</v>
      </c>
      <c r="DW24" s="9">
        <v>293.5</v>
      </c>
      <c r="DX24" s="9">
        <v>23.4</v>
      </c>
      <c r="DY24" s="9">
        <v>2.2999999999999998</v>
      </c>
      <c r="DZ24" s="9">
        <v>267.8</v>
      </c>
      <c r="EA24" s="9">
        <v>633.6</v>
      </c>
      <c r="EB24" s="9">
        <v>31.1</v>
      </c>
      <c r="EC24" s="9">
        <v>621.1</v>
      </c>
      <c r="EZ24" s="9">
        <v>653.6</v>
      </c>
      <c r="FA24" s="9">
        <v>360.3</v>
      </c>
      <c r="FB24" s="9">
        <v>605</v>
      </c>
      <c r="FC24" s="9">
        <v>48.6</v>
      </c>
      <c r="FD24" s="9">
        <v>594</v>
      </c>
      <c r="FE24" s="9">
        <v>360.3</v>
      </c>
      <c r="FF24" s="9">
        <v>17.8</v>
      </c>
      <c r="FG24" s="9">
        <v>215.9</v>
      </c>
      <c r="FH24" s="9">
        <v>25.3</v>
      </c>
      <c r="FI24" s="9">
        <v>3.6</v>
      </c>
      <c r="FJ24" s="9">
        <v>4.5</v>
      </c>
      <c r="FK24" s="9">
        <v>17.2</v>
      </c>
      <c r="FL24" s="9">
        <v>34.299999999999997</v>
      </c>
      <c r="FM24" s="9">
        <v>7.4</v>
      </c>
      <c r="FN24" s="9">
        <v>1</v>
      </c>
      <c r="FO24" s="9">
        <v>25.9</v>
      </c>
      <c r="FP24" s="9">
        <v>371.2</v>
      </c>
      <c r="FQ24" s="9">
        <v>23.3</v>
      </c>
      <c r="FR24" s="9">
        <v>259</v>
      </c>
      <c r="HT24" s="9">
        <v>984.1</v>
      </c>
      <c r="HU24" s="9">
        <v>500.7</v>
      </c>
      <c r="HV24" s="9">
        <v>778.9</v>
      </c>
      <c r="HW24" s="9">
        <v>205.2</v>
      </c>
      <c r="HX24" s="9">
        <v>753.8</v>
      </c>
      <c r="HY24" s="9">
        <v>500.7</v>
      </c>
      <c r="HZ24" s="9">
        <v>15.3</v>
      </c>
      <c r="IA24" s="9">
        <v>237.8</v>
      </c>
      <c r="IB24" s="9">
        <v>20.9</v>
      </c>
      <c r="IC24" s="9">
        <v>5.5</v>
      </c>
      <c r="ID24" s="9">
        <v>3.4</v>
      </c>
      <c r="IE24" s="9">
        <v>12</v>
      </c>
      <c r="IF24" s="9">
        <v>209.4</v>
      </c>
      <c r="IG24" s="9">
        <v>19.600000000000001</v>
      </c>
      <c r="IH24" s="9">
        <v>2.9</v>
      </c>
      <c r="II24" s="9">
        <v>186.9</v>
      </c>
      <c r="IJ24" s="9">
        <v>525.9</v>
      </c>
      <c r="IK24" s="9">
        <v>21.6</v>
      </c>
      <c r="IL24" s="9">
        <v>436.8</v>
      </c>
    </row>
    <row r="25" spans="1:251">
      <c r="A25" s="10">
        <v>33390</v>
      </c>
      <c r="B25" s="9">
        <v>3849.2</v>
      </c>
      <c r="C25" s="9">
        <v>1801.2</v>
      </c>
      <c r="D25" s="9">
        <v>2949.7</v>
      </c>
      <c r="E25" s="9">
        <v>899.4</v>
      </c>
      <c r="F25" s="9">
        <v>2811.2</v>
      </c>
      <c r="G25" s="9">
        <v>1801.2</v>
      </c>
      <c r="H25" s="9">
        <v>81.099999999999994</v>
      </c>
      <c r="I25" s="9">
        <v>928.9</v>
      </c>
      <c r="J25" s="9">
        <v>183.4</v>
      </c>
      <c r="K25" s="9">
        <v>53.4</v>
      </c>
      <c r="L25" s="9">
        <v>29.9</v>
      </c>
      <c r="M25" s="9">
        <v>100.1</v>
      </c>
      <c r="N25" s="9">
        <v>854.5</v>
      </c>
      <c r="O25" s="9">
        <v>85.1</v>
      </c>
      <c r="P25" s="9">
        <v>6.6</v>
      </c>
      <c r="Q25" s="9">
        <v>762.8</v>
      </c>
      <c r="R25" s="9">
        <v>1939.7</v>
      </c>
      <c r="S25" s="9">
        <v>117.6</v>
      </c>
      <c r="T25" s="9">
        <v>1791.8</v>
      </c>
      <c r="AQ25" s="9">
        <v>1965.7</v>
      </c>
      <c r="AR25" s="9">
        <v>1049.4000000000001</v>
      </c>
      <c r="AS25" s="9">
        <v>1801.1</v>
      </c>
      <c r="AT25" s="9">
        <v>164.5</v>
      </c>
      <c r="AU25" s="9">
        <v>1735.1</v>
      </c>
      <c r="AV25" s="9">
        <v>1049.4000000000001</v>
      </c>
      <c r="AW25" s="9">
        <v>54.4</v>
      </c>
      <c r="AX25" s="9">
        <v>631.29999999999995</v>
      </c>
      <c r="AY25" s="9">
        <v>116</v>
      </c>
      <c r="AZ25" s="9">
        <v>31.1</v>
      </c>
      <c r="BA25" s="9">
        <v>18.2</v>
      </c>
      <c r="BB25" s="9">
        <v>66.7</v>
      </c>
      <c r="BC25" s="9">
        <v>114.5</v>
      </c>
      <c r="BD25" s="9">
        <v>34.9</v>
      </c>
      <c r="BE25" s="9">
        <v>3.6</v>
      </c>
      <c r="BF25" s="9">
        <v>76</v>
      </c>
      <c r="BG25" s="9">
        <v>1115.4000000000001</v>
      </c>
      <c r="BH25" s="9">
        <v>76.2</v>
      </c>
      <c r="BI25" s="9">
        <v>774</v>
      </c>
      <c r="BJ25" s="9">
        <v>383.5</v>
      </c>
      <c r="BK25" s="9">
        <v>180.3</v>
      </c>
      <c r="BL25" s="9">
        <v>28.6</v>
      </c>
      <c r="BM25" s="9">
        <v>174.7</v>
      </c>
      <c r="BN25" s="9">
        <v>335.2</v>
      </c>
      <c r="BO25" s="9">
        <v>146.5</v>
      </c>
      <c r="BP25" s="9">
        <v>23.8</v>
      </c>
      <c r="BQ25" s="9">
        <v>164.9</v>
      </c>
      <c r="BR25" s="9">
        <v>48.4</v>
      </c>
      <c r="BS25" s="9">
        <v>33.799999999999997</v>
      </c>
      <c r="BT25" s="9">
        <v>4.8</v>
      </c>
      <c r="BU25" s="9">
        <v>9.8000000000000007</v>
      </c>
      <c r="CA25" s="9">
        <v>1681.8</v>
      </c>
      <c r="CB25" s="9">
        <v>871.2</v>
      </c>
      <c r="CC25" s="9">
        <v>1544.8</v>
      </c>
      <c r="CD25" s="9">
        <v>136.9</v>
      </c>
      <c r="CE25" s="9">
        <v>1495.8</v>
      </c>
      <c r="CF25" s="9">
        <v>871.2</v>
      </c>
      <c r="CG25" s="9">
        <v>48.7</v>
      </c>
      <c r="CH25" s="9">
        <v>575.9</v>
      </c>
      <c r="CI25" s="9">
        <v>106.1</v>
      </c>
      <c r="CJ25" s="9">
        <v>26.3</v>
      </c>
      <c r="CK25" s="9">
        <v>16.399999999999999</v>
      </c>
      <c r="CL25" s="9">
        <v>63.4</v>
      </c>
      <c r="CM25" s="9">
        <v>79.8</v>
      </c>
      <c r="CN25" s="9">
        <v>22.7</v>
      </c>
      <c r="CO25" s="9">
        <v>3</v>
      </c>
      <c r="CP25" s="9">
        <v>54.1</v>
      </c>
      <c r="CQ25" s="9">
        <v>920.2</v>
      </c>
      <c r="CR25" s="9">
        <v>68.099999999999994</v>
      </c>
      <c r="CS25" s="9">
        <v>693.4</v>
      </c>
      <c r="CT25" s="9">
        <v>320</v>
      </c>
      <c r="CU25" s="9">
        <v>138.5</v>
      </c>
      <c r="CV25" s="9">
        <v>24.3</v>
      </c>
      <c r="CW25" s="9">
        <v>157.4</v>
      </c>
      <c r="CX25" s="9">
        <v>284.60000000000002</v>
      </c>
      <c r="CY25" s="9">
        <v>114.6</v>
      </c>
      <c r="CZ25" s="9">
        <v>19.7</v>
      </c>
      <c r="DA25" s="9">
        <v>150.30000000000001</v>
      </c>
      <c r="DB25" s="9">
        <v>35.6</v>
      </c>
      <c r="DC25" s="9">
        <v>23.9</v>
      </c>
      <c r="DD25" s="9">
        <v>4.5999999999999996</v>
      </c>
      <c r="DK25" s="9">
        <v>1297</v>
      </c>
      <c r="DL25" s="9">
        <v>588.70000000000005</v>
      </c>
      <c r="DM25" s="9">
        <v>981.9</v>
      </c>
      <c r="DN25" s="9">
        <v>315.10000000000002</v>
      </c>
      <c r="DO25" s="9">
        <v>940.3</v>
      </c>
      <c r="DP25" s="9">
        <v>588.70000000000005</v>
      </c>
      <c r="DQ25" s="9">
        <v>27.1</v>
      </c>
      <c r="DR25" s="9">
        <v>324.5</v>
      </c>
      <c r="DS25" s="9">
        <v>54.7</v>
      </c>
      <c r="DT25" s="9">
        <v>14.8</v>
      </c>
      <c r="DU25" s="9">
        <v>9.1999999999999993</v>
      </c>
      <c r="DV25" s="9">
        <v>30.7</v>
      </c>
      <c r="DW25" s="9">
        <v>302</v>
      </c>
      <c r="DX25" s="9">
        <v>26.8</v>
      </c>
      <c r="DY25" s="9">
        <v>1.6</v>
      </c>
      <c r="DZ25" s="9">
        <v>273.60000000000002</v>
      </c>
      <c r="EA25" s="9">
        <v>630.4</v>
      </c>
      <c r="EB25" s="9">
        <v>37.9</v>
      </c>
      <c r="EC25" s="9">
        <v>628.79999999999995</v>
      </c>
      <c r="EZ25" s="9">
        <v>664.1</v>
      </c>
      <c r="FA25" s="9">
        <v>343.4</v>
      </c>
      <c r="FB25" s="9">
        <v>604.79999999999995</v>
      </c>
      <c r="FC25" s="9">
        <v>59.3</v>
      </c>
      <c r="FD25" s="9">
        <v>581.5</v>
      </c>
      <c r="FE25" s="9">
        <v>343.4</v>
      </c>
      <c r="FF25" s="9">
        <v>18.899999999999999</v>
      </c>
      <c r="FG25" s="9">
        <v>219.2</v>
      </c>
      <c r="FH25" s="9">
        <v>37.4</v>
      </c>
      <c r="FI25" s="9">
        <v>9.6</v>
      </c>
      <c r="FJ25" s="9">
        <v>5.5</v>
      </c>
      <c r="FK25" s="9">
        <v>22.3</v>
      </c>
      <c r="FL25" s="9">
        <v>45.2</v>
      </c>
      <c r="FM25" s="9">
        <v>13.7</v>
      </c>
      <c r="FN25" s="9">
        <v>1.1000000000000001</v>
      </c>
      <c r="FO25" s="9">
        <v>30.4</v>
      </c>
      <c r="FP25" s="9">
        <v>366.7</v>
      </c>
      <c r="FQ25" s="9">
        <v>25.4</v>
      </c>
      <c r="FR25" s="9">
        <v>271.8</v>
      </c>
      <c r="HT25" s="9">
        <v>985.8</v>
      </c>
      <c r="HU25" s="9">
        <v>465.2</v>
      </c>
      <c r="HV25" s="9">
        <v>755.4</v>
      </c>
      <c r="HW25" s="9">
        <v>230.4</v>
      </c>
      <c r="HX25" s="9">
        <v>713.7</v>
      </c>
      <c r="HY25" s="9">
        <v>465.2</v>
      </c>
      <c r="HZ25" s="9">
        <v>23.4</v>
      </c>
      <c r="IA25" s="9">
        <v>225.1</v>
      </c>
      <c r="IB25" s="9">
        <v>48.7</v>
      </c>
      <c r="IC25" s="9">
        <v>16.3</v>
      </c>
      <c r="ID25" s="9">
        <v>6.8</v>
      </c>
      <c r="IE25" s="9">
        <v>25.6</v>
      </c>
      <c r="IF25" s="9">
        <v>223.4</v>
      </c>
      <c r="IG25" s="9">
        <v>25.4</v>
      </c>
      <c r="IH25" s="9">
        <v>2.8</v>
      </c>
      <c r="II25" s="9">
        <v>195.2</v>
      </c>
      <c r="IJ25" s="9">
        <v>506.9</v>
      </c>
      <c r="IK25" s="9">
        <v>32.9</v>
      </c>
      <c r="IL25" s="9">
        <v>445.9</v>
      </c>
    </row>
    <row r="26" spans="1:251">
      <c r="A26" s="10">
        <v>33756</v>
      </c>
      <c r="B26" s="9">
        <v>3882.5</v>
      </c>
      <c r="C26" s="9">
        <v>1801.9</v>
      </c>
      <c r="D26" s="9">
        <v>2939.1</v>
      </c>
      <c r="E26" s="9">
        <v>943.5</v>
      </c>
      <c r="F26" s="9">
        <v>2794.1</v>
      </c>
      <c r="G26" s="9">
        <v>1801.9</v>
      </c>
      <c r="H26" s="9">
        <v>88</v>
      </c>
      <c r="I26" s="9">
        <v>904.2</v>
      </c>
      <c r="J26" s="9">
        <v>228.8</v>
      </c>
      <c r="K26" s="9">
        <v>55.5</v>
      </c>
      <c r="L26" s="9">
        <v>41.2</v>
      </c>
      <c r="M26" s="9">
        <v>132.1</v>
      </c>
      <c r="N26" s="9">
        <v>859.7</v>
      </c>
      <c r="O26" s="9">
        <v>89.5</v>
      </c>
      <c r="P26" s="9">
        <v>7.9</v>
      </c>
      <c r="Q26" s="9">
        <v>762.3</v>
      </c>
      <c r="R26" s="9">
        <v>1946.9</v>
      </c>
      <c r="S26" s="9">
        <v>137.1</v>
      </c>
      <c r="T26" s="9">
        <v>1798.6</v>
      </c>
      <c r="AQ26" s="9">
        <v>1992.3</v>
      </c>
      <c r="AR26" s="9">
        <v>1061.9000000000001</v>
      </c>
      <c r="AS26" s="9">
        <v>1795.6</v>
      </c>
      <c r="AT26" s="9">
        <v>196.8</v>
      </c>
      <c r="AU26" s="9">
        <v>1728.7</v>
      </c>
      <c r="AV26" s="9">
        <v>1061.9000000000001</v>
      </c>
      <c r="AW26" s="9">
        <v>61</v>
      </c>
      <c r="AX26" s="9">
        <v>605.79999999999995</v>
      </c>
      <c r="AY26" s="9">
        <v>146.9</v>
      </c>
      <c r="AZ26" s="9">
        <v>31.8</v>
      </c>
      <c r="BA26" s="9">
        <v>23.4</v>
      </c>
      <c r="BB26" s="9">
        <v>91.7</v>
      </c>
      <c r="BC26" s="9">
        <v>116.8</v>
      </c>
      <c r="BD26" s="9">
        <v>35.1</v>
      </c>
      <c r="BE26" s="9">
        <v>4.0999999999999996</v>
      </c>
      <c r="BF26" s="9">
        <v>77.599999999999994</v>
      </c>
      <c r="BG26" s="9">
        <v>1128.8</v>
      </c>
      <c r="BH26" s="9">
        <v>88.5</v>
      </c>
      <c r="BI26" s="9">
        <v>775.1</v>
      </c>
      <c r="BJ26" s="9">
        <v>412.1</v>
      </c>
      <c r="BK26" s="9">
        <v>188.4</v>
      </c>
      <c r="BL26" s="9">
        <v>37.4</v>
      </c>
      <c r="BM26" s="9">
        <v>186.4</v>
      </c>
      <c r="BN26" s="9">
        <v>363.7</v>
      </c>
      <c r="BO26" s="9">
        <v>155.6</v>
      </c>
      <c r="BP26" s="9">
        <v>33.700000000000003</v>
      </c>
      <c r="BQ26" s="9">
        <v>174.4</v>
      </c>
      <c r="BR26" s="9">
        <v>48.6</v>
      </c>
      <c r="BS26" s="9">
        <v>32.799999999999997</v>
      </c>
      <c r="BT26" s="9">
        <v>3.8</v>
      </c>
      <c r="BU26" s="9">
        <v>12</v>
      </c>
      <c r="CA26" s="9">
        <v>1710.4</v>
      </c>
      <c r="CB26" s="9">
        <v>884.1</v>
      </c>
      <c r="CC26" s="9">
        <v>1542.6</v>
      </c>
      <c r="CD26" s="9">
        <v>167.8</v>
      </c>
      <c r="CE26" s="9">
        <v>1491.4</v>
      </c>
      <c r="CF26" s="9">
        <v>884.1</v>
      </c>
      <c r="CG26" s="9">
        <v>56</v>
      </c>
      <c r="CH26" s="9">
        <v>551.29999999999995</v>
      </c>
      <c r="CI26" s="9">
        <v>135.6</v>
      </c>
      <c r="CJ26" s="9">
        <v>28.1</v>
      </c>
      <c r="CK26" s="9">
        <v>21.2</v>
      </c>
      <c r="CL26" s="9">
        <v>86.3</v>
      </c>
      <c r="CM26" s="9">
        <v>83.4</v>
      </c>
      <c r="CN26" s="9">
        <v>23.1</v>
      </c>
      <c r="CO26" s="9">
        <v>3.8</v>
      </c>
      <c r="CP26" s="9">
        <v>56.5</v>
      </c>
      <c r="CQ26" s="9">
        <v>935.3</v>
      </c>
      <c r="CR26" s="9">
        <v>81</v>
      </c>
      <c r="CS26" s="9">
        <v>694.1</v>
      </c>
      <c r="CT26" s="9">
        <v>337.1</v>
      </c>
      <c r="CU26" s="9">
        <v>137</v>
      </c>
      <c r="CV26" s="9">
        <v>28.5</v>
      </c>
      <c r="CW26" s="9">
        <v>171.8</v>
      </c>
      <c r="CX26" s="9">
        <v>305.60000000000002</v>
      </c>
      <c r="CY26" s="9">
        <v>117.5</v>
      </c>
      <c r="CZ26" s="9">
        <v>26.2</v>
      </c>
      <c r="DA26" s="9">
        <v>161.9</v>
      </c>
      <c r="DB26" s="9">
        <v>31.7</v>
      </c>
      <c r="DC26" s="9">
        <v>19.5</v>
      </c>
      <c r="DD26" s="9">
        <v>2.2999999999999998</v>
      </c>
      <c r="DK26" s="9">
        <v>1303.3</v>
      </c>
      <c r="DL26" s="9">
        <v>602.5</v>
      </c>
      <c r="DM26" s="9">
        <v>976</v>
      </c>
      <c r="DN26" s="9">
        <v>327.3</v>
      </c>
      <c r="DO26" s="9">
        <v>931.3</v>
      </c>
      <c r="DP26" s="9">
        <v>602.5</v>
      </c>
      <c r="DQ26" s="9">
        <v>27.3</v>
      </c>
      <c r="DR26" s="9">
        <v>301.5</v>
      </c>
      <c r="DS26" s="9">
        <v>75.400000000000006</v>
      </c>
      <c r="DT26" s="9">
        <v>15.5</v>
      </c>
      <c r="DU26" s="9">
        <v>11.4</v>
      </c>
      <c r="DV26" s="9">
        <v>48.5</v>
      </c>
      <c r="DW26" s="9">
        <v>296.60000000000002</v>
      </c>
      <c r="DX26" s="9">
        <v>29.2</v>
      </c>
      <c r="DY26" s="9">
        <v>1.3</v>
      </c>
      <c r="DZ26" s="9">
        <v>266.10000000000002</v>
      </c>
      <c r="EA26" s="9">
        <v>647.1</v>
      </c>
      <c r="EB26" s="9">
        <v>40</v>
      </c>
      <c r="EC26" s="9">
        <v>626.20000000000005</v>
      </c>
      <c r="EZ26" s="9">
        <v>670</v>
      </c>
      <c r="FA26" s="9">
        <v>358</v>
      </c>
      <c r="FB26" s="9">
        <v>599.6</v>
      </c>
      <c r="FC26" s="9">
        <v>70.400000000000006</v>
      </c>
      <c r="FD26" s="9">
        <v>580.70000000000005</v>
      </c>
      <c r="FE26" s="9">
        <v>358</v>
      </c>
      <c r="FF26" s="9">
        <v>19.600000000000001</v>
      </c>
      <c r="FG26" s="9">
        <v>203.1</v>
      </c>
      <c r="FH26" s="9">
        <v>49.7</v>
      </c>
      <c r="FI26" s="9">
        <v>8.6</v>
      </c>
      <c r="FJ26" s="9">
        <v>7.2</v>
      </c>
      <c r="FK26" s="9">
        <v>33.9</v>
      </c>
      <c r="FL26" s="9">
        <v>39.6</v>
      </c>
      <c r="FM26" s="9">
        <v>10.3</v>
      </c>
      <c r="FN26" s="9">
        <v>0.5</v>
      </c>
      <c r="FO26" s="9">
        <v>28.8</v>
      </c>
      <c r="FP26" s="9">
        <v>376.9</v>
      </c>
      <c r="FQ26" s="9">
        <v>27.3</v>
      </c>
      <c r="FR26" s="9">
        <v>265.8</v>
      </c>
      <c r="HT26" s="9">
        <v>994.6</v>
      </c>
      <c r="HU26" s="9">
        <v>452</v>
      </c>
      <c r="HV26" s="9">
        <v>749.7</v>
      </c>
      <c r="HW26" s="9">
        <v>244.9</v>
      </c>
      <c r="HX26" s="9">
        <v>713.5</v>
      </c>
      <c r="HY26" s="9">
        <v>452</v>
      </c>
      <c r="HZ26" s="9">
        <v>27.2</v>
      </c>
      <c r="IA26" s="9">
        <v>234.3</v>
      </c>
      <c r="IB26" s="9">
        <v>60.7</v>
      </c>
      <c r="IC26" s="9">
        <v>14.4</v>
      </c>
      <c r="ID26" s="9">
        <v>12.7</v>
      </c>
      <c r="IE26" s="9">
        <v>33.6</v>
      </c>
      <c r="IF26" s="9">
        <v>220.4</v>
      </c>
      <c r="IG26" s="9">
        <v>21.8</v>
      </c>
      <c r="IH26" s="9">
        <v>2.9</v>
      </c>
      <c r="II26" s="9">
        <v>195.7</v>
      </c>
      <c r="IJ26" s="9">
        <v>488.3</v>
      </c>
      <c r="IK26" s="9">
        <v>42.8</v>
      </c>
      <c r="IL26" s="9">
        <v>463.6</v>
      </c>
    </row>
    <row r="27" spans="1:251">
      <c r="A27" s="10">
        <v>34121</v>
      </c>
      <c r="B27" s="9">
        <v>3928.8</v>
      </c>
      <c r="C27" s="9">
        <v>1812.1</v>
      </c>
      <c r="D27" s="9">
        <v>2927.2</v>
      </c>
      <c r="E27" s="9">
        <v>1001.6</v>
      </c>
      <c r="F27" s="9">
        <v>2782.4</v>
      </c>
      <c r="G27" s="9">
        <v>1812.1</v>
      </c>
      <c r="H27" s="9">
        <v>82.8</v>
      </c>
      <c r="I27" s="9">
        <v>887.5</v>
      </c>
      <c r="J27" s="9">
        <v>234.5</v>
      </c>
      <c r="K27" s="9">
        <v>52.9</v>
      </c>
      <c r="L27" s="9">
        <v>42.4</v>
      </c>
      <c r="M27" s="9">
        <v>139.19999999999999</v>
      </c>
      <c r="N27" s="9">
        <v>911.9</v>
      </c>
      <c r="O27" s="9">
        <v>91.9</v>
      </c>
      <c r="P27" s="9">
        <v>10.199999999999999</v>
      </c>
      <c r="Q27" s="9">
        <v>809.8</v>
      </c>
      <c r="R27" s="9">
        <v>1956.9</v>
      </c>
      <c r="S27" s="9">
        <v>135.4</v>
      </c>
      <c r="T27" s="9">
        <v>1836.5</v>
      </c>
      <c r="AQ27" s="9">
        <v>1990.5</v>
      </c>
      <c r="AR27" s="9">
        <v>1044.2</v>
      </c>
      <c r="AS27" s="9">
        <v>1775.2</v>
      </c>
      <c r="AT27" s="9">
        <v>215.3</v>
      </c>
      <c r="AU27" s="9">
        <v>1714.2</v>
      </c>
      <c r="AV27" s="9">
        <v>1044.2</v>
      </c>
      <c r="AW27" s="9">
        <v>56.7</v>
      </c>
      <c r="AX27" s="9">
        <v>613.29999999999995</v>
      </c>
      <c r="AY27" s="9">
        <v>150.80000000000001</v>
      </c>
      <c r="AZ27" s="9">
        <v>27.7</v>
      </c>
      <c r="BA27" s="9">
        <v>26.3</v>
      </c>
      <c r="BB27" s="9">
        <v>96.8</v>
      </c>
      <c r="BC27" s="9">
        <v>125.5</v>
      </c>
      <c r="BD27" s="9">
        <v>33.299999999999997</v>
      </c>
      <c r="BE27" s="9">
        <v>5.9</v>
      </c>
      <c r="BF27" s="9">
        <v>86.3</v>
      </c>
      <c r="BG27" s="9">
        <v>1105.2</v>
      </c>
      <c r="BH27" s="9">
        <v>88.9</v>
      </c>
      <c r="BI27" s="9">
        <v>796.4</v>
      </c>
      <c r="BJ27" s="9">
        <v>416.2</v>
      </c>
      <c r="BK27" s="9">
        <v>188.5</v>
      </c>
      <c r="BL27" s="9">
        <v>39.4</v>
      </c>
      <c r="BM27" s="9">
        <v>188.2</v>
      </c>
      <c r="BN27" s="9">
        <v>368.4</v>
      </c>
      <c r="BO27" s="9">
        <v>157.30000000000001</v>
      </c>
      <c r="BP27" s="9">
        <v>33.6</v>
      </c>
      <c r="BQ27" s="9">
        <v>177.5</v>
      </c>
      <c r="BR27" s="9">
        <v>47.8</v>
      </c>
      <c r="BS27" s="9">
        <v>31.2</v>
      </c>
      <c r="BT27" s="9">
        <v>5.9</v>
      </c>
      <c r="BU27" s="9">
        <v>10.7</v>
      </c>
      <c r="CA27" s="9">
        <v>1692</v>
      </c>
      <c r="CB27" s="9">
        <v>856</v>
      </c>
      <c r="CC27" s="9">
        <v>1509.4</v>
      </c>
      <c r="CD27" s="9">
        <v>182.3</v>
      </c>
      <c r="CE27" s="9">
        <v>1462.6</v>
      </c>
      <c r="CF27" s="9">
        <v>856</v>
      </c>
      <c r="CG27" s="9">
        <v>52.1</v>
      </c>
      <c r="CH27" s="9">
        <v>554.5</v>
      </c>
      <c r="CI27" s="9">
        <v>137.6</v>
      </c>
      <c r="CJ27" s="9">
        <v>23.7</v>
      </c>
      <c r="CK27" s="9">
        <v>24.4</v>
      </c>
      <c r="CL27" s="9">
        <v>89.5</v>
      </c>
      <c r="CM27" s="9">
        <v>91.5</v>
      </c>
      <c r="CN27" s="9">
        <v>23.1</v>
      </c>
      <c r="CO27" s="9">
        <v>4.5</v>
      </c>
      <c r="CP27" s="9">
        <v>63.9</v>
      </c>
      <c r="CQ27" s="9">
        <v>902.8</v>
      </c>
      <c r="CR27" s="9">
        <v>81</v>
      </c>
      <c r="CS27" s="9">
        <v>707.9</v>
      </c>
      <c r="CT27" s="9">
        <v>345.5</v>
      </c>
      <c r="CU27" s="9">
        <v>143.19999999999999</v>
      </c>
      <c r="CV27" s="9">
        <v>33.799999999999997</v>
      </c>
      <c r="CW27" s="9">
        <v>168.6</v>
      </c>
      <c r="CX27" s="9">
        <v>311.10000000000002</v>
      </c>
      <c r="CY27" s="9">
        <v>122.2</v>
      </c>
      <c r="CZ27" s="9">
        <v>28.7</v>
      </c>
      <c r="DA27" s="9">
        <v>160.19999999999999</v>
      </c>
      <c r="DB27" s="9">
        <v>34.5</v>
      </c>
      <c r="DC27" s="9">
        <v>21</v>
      </c>
      <c r="DD27" s="9">
        <v>5.0999999999999996</v>
      </c>
      <c r="DK27" s="9">
        <v>1305.5999999999999</v>
      </c>
      <c r="DL27" s="9">
        <v>588.1</v>
      </c>
      <c r="DM27" s="9">
        <v>950.8</v>
      </c>
      <c r="DN27" s="9">
        <v>354.8</v>
      </c>
      <c r="DO27" s="9">
        <v>906.5</v>
      </c>
      <c r="DP27" s="9">
        <v>588.1</v>
      </c>
      <c r="DQ27" s="9">
        <v>24.3</v>
      </c>
      <c r="DR27" s="9">
        <v>294.10000000000002</v>
      </c>
      <c r="DS27" s="9">
        <v>80.599999999999994</v>
      </c>
      <c r="DT27" s="9">
        <v>16.600000000000001</v>
      </c>
      <c r="DU27" s="9">
        <v>14.8</v>
      </c>
      <c r="DV27" s="9">
        <v>49.2</v>
      </c>
      <c r="DW27" s="9">
        <v>318.5</v>
      </c>
      <c r="DX27" s="9">
        <v>27.7</v>
      </c>
      <c r="DY27" s="9">
        <v>3.6</v>
      </c>
      <c r="DZ27" s="9">
        <v>287.2</v>
      </c>
      <c r="EA27" s="9">
        <v>632.4</v>
      </c>
      <c r="EB27" s="9">
        <v>42.7</v>
      </c>
      <c r="EC27" s="9">
        <v>630.6</v>
      </c>
      <c r="EZ27" s="9">
        <v>675.7</v>
      </c>
      <c r="FA27" s="9">
        <v>352</v>
      </c>
      <c r="FB27" s="9">
        <v>596.4</v>
      </c>
      <c r="FC27" s="9">
        <v>79.3</v>
      </c>
      <c r="FD27" s="9">
        <v>576.70000000000005</v>
      </c>
      <c r="FE27" s="9">
        <v>352</v>
      </c>
      <c r="FF27" s="9">
        <v>17</v>
      </c>
      <c r="FG27" s="9">
        <v>207.7</v>
      </c>
      <c r="FH27" s="9">
        <v>53.9</v>
      </c>
      <c r="FI27" s="9">
        <v>8.6</v>
      </c>
      <c r="FJ27" s="9">
        <v>9.6</v>
      </c>
      <c r="FK27" s="9">
        <v>35.700000000000003</v>
      </c>
      <c r="FL27" s="9">
        <v>45.1</v>
      </c>
      <c r="FM27" s="9">
        <v>11.1</v>
      </c>
      <c r="FN27" s="9">
        <v>1.7</v>
      </c>
      <c r="FO27" s="9">
        <v>32.299999999999997</v>
      </c>
      <c r="FP27" s="9">
        <v>371.7</v>
      </c>
      <c r="FQ27" s="9">
        <v>28.3</v>
      </c>
      <c r="FR27" s="9">
        <v>275.7</v>
      </c>
      <c r="HT27" s="9">
        <v>1004.5</v>
      </c>
      <c r="HU27" s="9">
        <v>453.2</v>
      </c>
      <c r="HV27" s="9">
        <v>746.8</v>
      </c>
      <c r="HW27" s="9">
        <v>257.7</v>
      </c>
      <c r="HX27" s="9">
        <v>702.8</v>
      </c>
      <c r="HY27" s="9">
        <v>453.2</v>
      </c>
      <c r="HZ27" s="9">
        <v>24.9</v>
      </c>
      <c r="IA27" s="9">
        <v>224.7</v>
      </c>
      <c r="IB27" s="9">
        <v>68</v>
      </c>
      <c r="IC27" s="9">
        <v>17.7</v>
      </c>
      <c r="ID27" s="9">
        <v>15</v>
      </c>
      <c r="IE27" s="9">
        <v>35.299999999999997</v>
      </c>
      <c r="IF27" s="9">
        <v>233.7</v>
      </c>
      <c r="IG27" s="9">
        <v>26.3</v>
      </c>
      <c r="IH27" s="9">
        <v>2.1</v>
      </c>
      <c r="II27" s="9">
        <v>205.3</v>
      </c>
      <c r="IJ27" s="9">
        <v>497.2</v>
      </c>
      <c r="IK27" s="9">
        <v>42.9</v>
      </c>
      <c r="IL27" s="9">
        <v>465.4</v>
      </c>
    </row>
    <row r="28" spans="1:251">
      <c r="A28" s="20" t="s">
        <v>2058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</row>
    <row r="29" spans="1:251">
      <c r="A29" s="10">
        <v>34486</v>
      </c>
      <c r="B29" s="9">
        <v>3998.0450000000001</v>
      </c>
      <c r="C29" s="9">
        <v>1860.626</v>
      </c>
      <c r="D29" s="9">
        <v>3005.3609999999999</v>
      </c>
      <c r="E29" s="9">
        <v>992.68399999999997</v>
      </c>
      <c r="F29" s="9">
        <v>2844.5340000000001</v>
      </c>
      <c r="G29" s="9">
        <v>1860.626</v>
      </c>
      <c r="H29" s="9">
        <v>83.51</v>
      </c>
      <c r="I29" s="9">
        <v>900.39800000000002</v>
      </c>
      <c r="J29" s="9">
        <v>216.71899999999999</v>
      </c>
      <c r="K29" s="9">
        <v>52.841999999999999</v>
      </c>
      <c r="L29" s="9">
        <v>41.728000000000002</v>
      </c>
      <c r="M29" s="9">
        <v>122.149</v>
      </c>
      <c r="N29" s="9">
        <v>936.79100000000005</v>
      </c>
      <c r="O29" s="9">
        <v>107.985</v>
      </c>
      <c r="P29" s="9">
        <v>8.26</v>
      </c>
      <c r="Q29" s="9">
        <v>820.54700000000003</v>
      </c>
      <c r="R29" s="9">
        <v>2021.454</v>
      </c>
      <c r="S29" s="9">
        <v>133.49799999999999</v>
      </c>
      <c r="T29" s="9">
        <v>1843.0930000000001</v>
      </c>
      <c r="U29" s="9">
        <v>627.33799999999997</v>
      </c>
      <c r="V29" s="9">
        <v>261.03899999999999</v>
      </c>
      <c r="W29" s="9">
        <v>48.247</v>
      </c>
      <c r="X29" s="9">
        <v>318.053</v>
      </c>
      <c r="Y29" s="9">
        <v>525.93299999999999</v>
      </c>
      <c r="Z29" s="9">
        <v>201.32300000000001</v>
      </c>
      <c r="AA29" s="9">
        <v>41.713000000000001</v>
      </c>
      <c r="AB29" s="9">
        <v>282.89699999999999</v>
      </c>
      <c r="AC29" s="9">
        <v>101.405</v>
      </c>
      <c r="AD29" s="9">
        <v>59.715000000000003</v>
      </c>
      <c r="AE29" s="9">
        <v>6.5339999999999998</v>
      </c>
      <c r="AF29" s="9">
        <v>35.155000000000001</v>
      </c>
      <c r="AG29" s="9">
        <v>83.272999999999996</v>
      </c>
      <c r="AH29" s="9">
        <v>48.508000000000003</v>
      </c>
      <c r="AI29" s="9">
        <v>5.4859999999999998</v>
      </c>
      <c r="AJ29" s="9">
        <v>29.279</v>
      </c>
      <c r="AQ29" s="9">
        <v>1960.008</v>
      </c>
      <c r="AR29" s="9">
        <v>1034.5830000000001</v>
      </c>
      <c r="AS29" s="9">
        <v>1766.0360000000001</v>
      </c>
      <c r="AT29" s="9">
        <v>193.971</v>
      </c>
      <c r="AU29" s="9">
        <v>1696.337</v>
      </c>
      <c r="AV29" s="9">
        <v>1034.5830000000001</v>
      </c>
      <c r="AW29" s="9">
        <v>54.497</v>
      </c>
      <c r="AX29" s="9">
        <v>607.25800000000004</v>
      </c>
      <c r="AY29" s="9">
        <v>134.54400000000001</v>
      </c>
      <c r="AZ29" s="9">
        <v>31.812000000000001</v>
      </c>
      <c r="BA29" s="9">
        <v>24.702999999999999</v>
      </c>
      <c r="BB29" s="9">
        <v>78.028999999999996</v>
      </c>
      <c r="BC29" s="9">
        <v>129.126</v>
      </c>
      <c r="BD29" s="9">
        <v>37.887</v>
      </c>
      <c r="BE29" s="9">
        <v>5.5880000000000001</v>
      </c>
      <c r="BF29" s="9">
        <v>85.650999999999996</v>
      </c>
      <c r="BG29" s="9">
        <v>1104.2819999999999</v>
      </c>
      <c r="BH29" s="9">
        <v>84.787999999999997</v>
      </c>
      <c r="BI29" s="9">
        <v>770.93799999999999</v>
      </c>
      <c r="BJ29" s="9">
        <v>423.57299999999998</v>
      </c>
      <c r="BK29" s="9">
        <v>194.57499999999999</v>
      </c>
      <c r="BL29" s="9">
        <v>36.637</v>
      </c>
      <c r="BM29" s="9">
        <v>192.36099999999999</v>
      </c>
      <c r="BN29" s="9">
        <v>368.71899999999999</v>
      </c>
      <c r="BO29" s="9">
        <v>158.857</v>
      </c>
      <c r="BP29" s="9">
        <v>32.143000000000001</v>
      </c>
      <c r="BQ29" s="9">
        <v>177.71899999999999</v>
      </c>
      <c r="BR29" s="9">
        <v>54.853999999999999</v>
      </c>
      <c r="BS29" s="9">
        <v>35.719000000000001</v>
      </c>
      <c r="BT29" s="9">
        <v>4.4939999999999998</v>
      </c>
      <c r="BU29" s="9">
        <v>14.641999999999999</v>
      </c>
      <c r="CA29" s="9">
        <v>1689.0630000000001</v>
      </c>
      <c r="CB29" s="9">
        <v>863.24</v>
      </c>
      <c r="CC29" s="9">
        <v>1519.67</v>
      </c>
      <c r="CD29" s="9">
        <v>169.392</v>
      </c>
      <c r="CE29" s="9">
        <v>1467.962</v>
      </c>
      <c r="CF29" s="9">
        <v>863.24</v>
      </c>
      <c r="CG29" s="9">
        <v>51.402000000000001</v>
      </c>
      <c r="CH29" s="9">
        <v>553.32000000000005</v>
      </c>
      <c r="CI29" s="9">
        <v>125.65300000000001</v>
      </c>
      <c r="CJ29" s="9">
        <v>27.294</v>
      </c>
      <c r="CK29" s="9">
        <v>23.597999999999999</v>
      </c>
      <c r="CL29" s="9">
        <v>74.760999999999996</v>
      </c>
      <c r="CM29" s="9">
        <v>95.447999999999993</v>
      </c>
      <c r="CN29" s="9">
        <v>24.414000000000001</v>
      </c>
      <c r="CO29" s="9">
        <v>4.5060000000000002</v>
      </c>
      <c r="CP29" s="9">
        <v>66.527000000000001</v>
      </c>
      <c r="CQ29" s="9">
        <v>914.94799999999998</v>
      </c>
      <c r="CR29" s="9">
        <v>79.506</v>
      </c>
      <c r="CS29" s="9">
        <v>694.60900000000004</v>
      </c>
      <c r="CT29" s="9">
        <v>351.80799999999999</v>
      </c>
      <c r="CU29" s="9">
        <v>147.22300000000001</v>
      </c>
      <c r="CV29" s="9">
        <v>29.295999999999999</v>
      </c>
      <c r="CW29" s="9">
        <v>175.28899999999999</v>
      </c>
      <c r="CX29" s="9">
        <v>314.40199999999999</v>
      </c>
      <c r="CY29" s="9">
        <v>124.578</v>
      </c>
      <c r="CZ29" s="9">
        <v>25.782</v>
      </c>
      <c r="DA29" s="9">
        <v>164.041</v>
      </c>
      <c r="DB29" s="9">
        <v>37.405999999999999</v>
      </c>
      <c r="DC29" s="9">
        <v>22.645</v>
      </c>
      <c r="DD29" s="9">
        <v>3.5139999999999998</v>
      </c>
      <c r="DK29" s="9">
        <v>1359.3989999999999</v>
      </c>
      <c r="DL29" s="9">
        <v>615.60199999999998</v>
      </c>
      <c r="DM29" s="9">
        <v>1006.068</v>
      </c>
      <c r="DN29" s="9">
        <v>353.33199999999999</v>
      </c>
      <c r="DO29" s="9">
        <v>948.76</v>
      </c>
      <c r="DP29" s="9">
        <v>615.60199999999998</v>
      </c>
      <c r="DQ29" s="9">
        <v>24.39</v>
      </c>
      <c r="DR29" s="9">
        <v>308.76799999999997</v>
      </c>
      <c r="DS29" s="9">
        <v>79.59</v>
      </c>
      <c r="DT29" s="9">
        <v>18.253</v>
      </c>
      <c r="DU29" s="9">
        <v>16.091000000000001</v>
      </c>
      <c r="DV29" s="9">
        <v>45.246000000000002</v>
      </c>
      <c r="DW29" s="9">
        <v>331.04899999999998</v>
      </c>
      <c r="DX29" s="9">
        <v>39.055</v>
      </c>
      <c r="DY29" s="9">
        <v>4.4340000000000002</v>
      </c>
      <c r="DZ29" s="9">
        <v>287.56099999999998</v>
      </c>
      <c r="EA29" s="9">
        <v>672.91</v>
      </c>
      <c r="EB29" s="9">
        <v>44.914999999999999</v>
      </c>
      <c r="EC29" s="9">
        <v>641.57500000000005</v>
      </c>
      <c r="ED29" s="9">
        <v>217.447</v>
      </c>
      <c r="EE29" s="9">
        <v>89.350999999999999</v>
      </c>
      <c r="EF29" s="9">
        <v>16.896000000000001</v>
      </c>
      <c r="EG29" s="9">
        <v>111.199</v>
      </c>
      <c r="EH29" s="9">
        <v>181.197</v>
      </c>
      <c r="EI29" s="9">
        <v>69.316999999999993</v>
      </c>
      <c r="EJ29" s="9">
        <v>15.305999999999999</v>
      </c>
      <c r="EK29" s="9">
        <v>96.572999999999993</v>
      </c>
      <c r="EL29" s="9">
        <v>36.25</v>
      </c>
      <c r="EM29" s="9">
        <v>20.033999999999999</v>
      </c>
      <c r="EN29" s="9">
        <v>1.59</v>
      </c>
      <c r="EO29" s="9">
        <v>14.625999999999999</v>
      </c>
      <c r="EP29" s="9">
        <v>30.41</v>
      </c>
      <c r="EQ29" s="9">
        <v>17.007999999999999</v>
      </c>
      <c r="ER29" s="9">
        <v>2.2000000000000002</v>
      </c>
      <c r="ES29" s="9">
        <v>11.202</v>
      </c>
      <c r="EZ29" s="9">
        <v>679.33799999999997</v>
      </c>
      <c r="FA29" s="9">
        <v>351.07299999999998</v>
      </c>
      <c r="FB29" s="9">
        <v>605.20399999999995</v>
      </c>
      <c r="FC29" s="9">
        <v>74.134</v>
      </c>
      <c r="FD29" s="9">
        <v>582.53300000000002</v>
      </c>
      <c r="FE29" s="9">
        <v>351.07299999999998</v>
      </c>
      <c r="FF29" s="9">
        <v>18.04</v>
      </c>
      <c r="FG29" s="9">
        <v>213.42</v>
      </c>
      <c r="FH29" s="9">
        <v>49.707999999999998</v>
      </c>
      <c r="FI29" s="9">
        <v>9.9779999999999998</v>
      </c>
      <c r="FJ29" s="9">
        <v>10.893000000000001</v>
      </c>
      <c r="FK29" s="9">
        <v>28.837</v>
      </c>
      <c r="FL29" s="9">
        <v>47.097000000000001</v>
      </c>
      <c r="FM29" s="9">
        <v>12.693</v>
      </c>
      <c r="FN29" s="9">
        <v>2.774</v>
      </c>
      <c r="FO29" s="9">
        <v>31.63</v>
      </c>
      <c r="FP29" s="9">
        <v>373.745</v>
      </c>
      <c r="FQ29" s="9">
        <v>31.707000000000001</v>
      </c>
      <c r="FR29" s="9">
        <v>273.88600000000002</v>
      </c>
      <c r="FS29" s="9">
        <v>140.46299999999999</v>
      </c>
      <c r="FT29" s="9">
        <v>64.555999999999997</v>
      </c>
      <c r="FU29" s="9">
        <v>13.122</v>
      </c>
      <c r="FV29" s="9">
        <v>62.784999999999997</v>
      </c>
      <c r="FW29" s="9">
        <v>123.22499999999999</v>
      </c>
      <c r="FX29" s="9">
        <v>54.042999999999999</v>
      </c>
      <c r="FY29" s="9">
        <v>11.842000000000001</v>
      </c>
      <c r="FZ29" s="9">
        <v>57.34</v>
      </c>
      <c r="GA29" s="9">
        <v>17.238</v>
      </c>
      <c r="GB29" s="9">
        <v>10.513</v>
      </c>
      <c r="GC29" s="9">
        <v>1.28</v>
      </c>
      <c r="GD29" s="9">
        <v>5.4450000000000003</v>
      </c>
      <c r="GJ29" s="9">
        <v>589.84400000000005</v>
      </c>
      <c r="GK29" s="9">
        <v>294.93700000000001</v>
      </c>
      <c r="GL29" s="9">
        <v>525.43499999999995</v>
      </c>
      <c r="GM29" s="9">
        <v>64.409000000000006</v>
      </c>
      <c r="GN29" s="9">
        <v>509.14400000000001</v>
      </c>
      <c r="GO29" s="9">
        <v>294.93700000000001</v>
      </c>
      <c r="GP29" s="9">
        <v>16.491</v>
      </c>
      <c r="GQ29" s="9">
        <v>197.71700000000001</v>
      </c>
      <c r="GR29" s="9">
        <v>47.456000000000003</v>
      </c>
      <c r="GS29" s="9">
        <v>8.6869999999999994</v>
      </c>
      <c r="GT29" s="9">
        <v>10.585000000000001</v>
      </c>
      <c r="GU29" s="9">
        <v>28.184000000000001</v>
      </c>
      <c r="GV29" s="9">
        <v>33.244</v>
      </c>
      <c r="GW29" s="9">
        <v>7.6040000000000001</v>
      </c>
      <c r="GX29" s="9">
        <v>1.845</v>
      </c>
      <c r="GY29" s="9">
        <v>23.795000000000002</v>
      </c>
      <c r="GZ29" s="9">
        <v>311.22800000000001</v>
      </c>
      <c r="HA29" s="9">
        <v>28.920999999999999</v>
      </c>
      <c r="HB29" s="9">
        <v>249.69499999999999</v>
      </c>
      <c r="HC29" s="9">
        <v>115.28</v>
      </c>
      <c r="HD29" s="9">
        <v>48.216999999999999</v>
      </c>
      <c r="HE29" s="9">
        <v>10.295</v>
      </c>
      <c r="HF29" s="9">
        <v>56.768000000000001</v>
      </c>
      <c r="HG29" s="9">
        <v>103.628</v>
      </c>
      <c r="HH29" s="9">
        <v>42.662999999999997</v>
      </c>
      <c r="HI29" s="9">
        <v>9.0150000000000006</v>
      </c>
      <c r="HJ29" s="9">
        <v>51.951000000000001</v>
      </c>
      <c r="HK29" s="9">
        <v>11.651</v>
      </c>
      <c r="HL29" s="9">
        <v>5.5540000000000003</v>
      </c>
      <c r="HM29" s="9">
        <v>1.28</v>
      </c>
      <c r="HN29" s="9">
        <v>4.8170000000000002</v>
      </c>
      <c r="HT29" s="9">
        <v>1017.4640000000001</v>
      </c>
      <c r="HU29" s="9">
        <v>465.16399999999999</v>
      </c>
      <c r="HV29" s="9">
        <v>767.72</v>
      </c>
      <c r="HW29" s="9">
        <v>249.745</v>
      </c>
      <c r="HX29" s="9">
        <v>725.28700000000003</v>
      </c>
      <c r="HY29" s="9">
        <v>465.16399999999999</v>
      </c>
      <c r="HZ29" s="9">
        <v>27.407</v>
      </c>
      <c r="IA29" s="9">
        <v>232.71600000000001</v>
      </c>
      <c r="IB29" s="9">
        <v>57.893000000000001</v>
      </c>
      <c r="IC29" s="9">
        <v>14.821999999999999</v>
      </c>
      <c r="ID29" s="9">
        <v>12.423</v>
      </c>
      <c r="IE29" s="9">
        <v>30.649000000000001</v>
      </c>
      <c r="IF29" s="9">
        <v>234.28399999999999</v>
      </c>
      <c r="IG29" s="9">
        <v>27.611000000000001</v>
      </c>
      <c r="IH29" s="9">
        <v>0.28799999999999998</v>
      </c>
      <c r="II29" s="9">
        <v>206.38499999999999</v>
      </c>
      <c r="IJ29" s="9">
        <v>507.59699999999998</v>
      </c>
      <c r="IK29" s="9">
        <v>40.116999999999997</v>
      </c>
      <c r="IL29" s="9">
        <v>469.75</v>
      </c>
      <c r="IM29" s="9">
        <v>157.29599999999999</v>
      </c>
      <c r="IN29" s="9">
        <v>64.057000000000002</v>
      </c>
      <c r="IO29" s="9">
        <v>11.141999999999999</v>
      </c>
      <c r="IP29" s="9">
        <v>82.096999999999994</v>
      </c>
      <c r="IQ29" s="9">
        <v>130.65899999999999</v>
      </c>
    </row>
    <row r="30" spans="1:251">
      <c r="A30" s="10">
        <v>34851</v>
      </c>
      <c r="B30" s="9">
        <v>4051.39</v>
      </c>
      <c r="C30" s="9">
        <v>2013.2629999999999</v>
      </c>
      <c r="D30" s="9">
        <v>3083.8139999999999</v>
      </c>
      <c r="E30" s="9">
        <v>967.57600000000002</v>
      </c>
      <c r="F30" s="9">
        <v>2933.1550000000002</v>
      </c>
      <c r="G30" s="9">
        <v>2013.2629999999999</v>
      </c>
      <c r="H30" s="9">
        <v>67.84</v>
      </c>
      <c r="I30" s="9">
        <v>852.05200000000002</v>
      </c>
      <c r="J30" s="9">
        <v>169.72399999999999</v>
      </c>
      <c r="K30" s="9">
        <v>44.518000000000001</v>
      </c>
      <c r="L30" s="9">
        <v>29.902000000000001</v>
      </c>
      <c r="M30" s="9">
        <v>95.304000000000002</v>
      </c>
      <c r="N30" s="9">
        <v>948.51099999999997</v>
      </c>
      <c r="O30" s="9">
        <v>106.14100000000001</v>
      </c>
      <c r="P30" s="9">
        <v>11.343999999999999</v>
      </c>
      <c r="Q30" s="9">
        <v>831.02599999999995</v>
      </c>
      <c r="R30" s="9">
        <v>2163.922</v>
      </c>
      <c r="S30" s="9">
        <v>109.08499999999999</v>
      </c>
      <c r="T30" s="9">
        <v>1778.3820000000001</v>
      </c>
      <c r="U30" s="9">
        <v>666.02499999999998</v>
      </c>
      <c r="V30" s="9">
        <v>287.608</v>
      </c>
      <c r="W30" s="9">
        <v>50.930999999999997</v>
      </c>
      <c r="X30" s="9">
        <v>327.48599999999999</v>
      </c>
      <c r="Y30" s="9">
        <v>565.52</v>
      </c>
      <c r="Z30" s="9">
        <v>227.548</v>
      </c>
      <c r="AA30" s="9">
        <v>42.722999999999999</v>
      </c>
      <c r="AB30" s="9">
        <v>295.24799999999999</v>
      </c>
      <c r="AC30" s="9">
        <v>100.506</v>
      </c>
      <c r="AD30" s="9">
        <v>60.058999999999997</v>
      </c>
      <c r="AE30" s="9">
        <v>8.2080000000000002</v>
      </c>
      <c r="AF30" s="9">
        <v>32.238</v>
      </c>
      <c r="AG30" s="9">
        <v>73.558000000000007</v>
      </c>
      <c r="AH30" s="9">
        <v>40.051000000000002</v>
      </c>
      <c r="AI30" s="9">
        <v>5.109</v>
      </c>
      <c r="AJ30" s="9">
        <v>28.398</v>
      </c>
      <c r="AQ30" s="9">
        <v>1982.4659999999999</v>
      </c>
      <c r="AR30" s="9">
        <v>1143.046</v>
      </c>
      <c r="AS30" s="9">
        <v>1814.0260000000001</v>
      </c>
      <c r="AT30" s="9">
        <v>168.441</v>
      </c>
      <c r="AU30" s="9">
        <v>1752.0809999999999</v>
      </c>
      <c r="AV30" s="9">
        <v>1143.046</v>
      </c>
      <c r="AW30" s="9">
        <v>47.811999999999998</v>
      </c>
      <c r="AX30" s="9">
        <v>561.22299999999996</v>
      </c>
      <c r="AY30" s="9">
        <v>109.55500000000001</v>
      </c>
      <c r="AZ30" s="9">
        <v>24.282</v>
      </c>
      <c r="BA30" s="9">
        <v>21.030999999999999</v>
      </c>
      <c r="BB30" s="9">
        <v>64.241</v>
      </c>
      <c r="BC30" s="9">
        <v>120.831</v>
      </c>
      <c r="BD30" s="9">
        <v>37.662999999999997</v>
      </c>
      <c r="BE30" s="9">
        <v>6.4379999999999997</v>
      </c>
      <c r="BF30" s="9">
        <v>76.730999999999995</v>
      </c>
      <c r="BG30" s="9">
        <v>1204.99</v>
      </c>
      <c r="BH30" s="9">
        <v>75.281000000000006</v>
      </c>
      <c r="BI30" s="9">
        <v>702.19500000000005</v>
      </c>
      <c r="BJ30" s="9">
        <v>463.839</v>
      </c>
      <c r="BK30" s="9">
        <v>217.46299999999999</v>
      </c>
      <c r="BL30" s="9">
        <v>40.920999999999999</v>
      </c>
      <c r="BM30" s="9">
        <v>205.45400000000001</v>
      </c>
      <c r="BN30" s="9">
        <v>407.35199999999998</v>
      </c>
      <c r="BO30" s="9">
        <v>179.32400000000001</v>
      </c>
      <c r="BP30" s="9">
        <v>34.78</v>
      </c>
      <c r="BQ30" s="9">
        <v>193.24799999999999</v>
      </c>
      <c r="BR30" s="9">
        <v>56.487000000000002</v>
      </c>
      <c r="BS30" s="9">
        <v>38.14</v>
      </c>
      <c r="BT30" s="9">
        <v>6.141</v>
      </c>
      <c r="BU30" s="9">
        <v>12.206</v>
      </c>
      <c r="CA30" s="9">
        <v>1711.0150000000001</v>
      </c>
      <c r="CB30" s="9">
        <v>960.95100000000002</v>
      </c>
      <c r="CC30" s="9">
        <v>1566.8019999999999</v>
      </c>
      <c r="CD30" s="9">
        <v>144.21299999999999</v>
      </c>
      <c r="CE30" s="9">
        <v>1514.884</v>
      </c>
      <c r="CF30" s="9">
        <v>960.95100000000002</v>
      </c>
      <c r="CG30" s="9">
        <v>43.664999999999999</v>
      </c>
      <c r="CH30" s="9">
        <v>510.26900000000001</v>
      </c>
      <c r="CI30" s="9">
        <v>100.32299999999999</v>
      </c>
      <c r="CJ30" s="9">
        <v>20.846</v>
      </c>
      <c r="CK30" s="9">
        <v>18.728000000000002</v>
      </c>
      <c r="CL30" s="9">
        <v>60.749000000000002</v>
      </c>
      <c r="CM30" s="9">
        <v>95.807000000000002</v>
      </c>
      <c r="CN30" s="9">
        <v>31.071999999999999</v>
      </c>
      <c r="CO30" s="9">
        <v>5.8209999999999997</v>
      </c>
      <c r="CP30" s="9">
        <v>58.914999999999999</v>
      </c>
      <c r="CQ30" s="9">
        <v>1012.869</v>
      </c>
      <c r="CR30" s="9">
        <v>68.212999999999994</v>
      </c>
      <c r="CS30" s="9">
        <v>629.93200000000002</v>
      </c>
      <c r="CT30" s="9">
        <v>388.53899999999999</v>
      </c>
      <c r="CU30" s="9">
        <v>167.74600000000001</v>
      </c>
      <c r="CV30" s="9">
        <v>35.061999999999998</v>
      </c>
      <c r="CW30" s="9">
        <v>185.73099999999999</v>
      </c>
      <c r="CX30" s="9">
        <v>349.22699999999998</v>
      </c>
      <c r="CY30" s="9">
        <v>141.916</v>
      </c>
      <c r="CZ30" s="9">
        <v>31.538</v>
      </c>
      <c r="DA30" s="9">
        <v>175.773</v>
      </c>
      <c r="DB30" s="9">
        <v>39.311999999999998</v>
      </c>
      <c r="DC30" s="9">
        <v>25.83</v>
      </c>
      <c r="DD30" s="9">
        <v>3.5249999999999999</v>
      </c>
      <c r="DK30" s="9">
        <v>1381.5509999999999</v>
      </c>
      <c r="DL30" s="9">
        <v>675.63800000000003</v>
      </c>
      <c r="DM30" s="9">
        <v>1041.4190000000001</v>
      </c>
      <c r="DN30" s="9">
        <v>340.13200000000001</v>
      </c>
      <c r="DO30" s="9">
        <v>989.52700000000004</v>
      </c>
      <c r="DP30" s="9">
        <v>675.63800000000003</v>
      </c>
      <c r="DQ30" s="9">
        <v>21.456</v>
      </c>
      <c r="DR30" s="9">
        <v>292.43299999999999</v>
      </c>
      <c r="DS30" s="9">
        <v>54.927999999999997</v>
      </c>
      <c r="DT30" s="9">
        <v>14.561999999999999</v>
      </c>
      <c r="DU30" s="9">
        <v>8.8610000000000007</v>
      </c>
      <c r="DV30" s="9">
        <v>31.504999999999999</v>
      </c>
      <c r="DW30" s="9">
        <v>337.096</v>
      </c>
      <c r="DX30" s="9">
        <v>37.33</v>
      </c>
      <c r="DY30" s="9">
        <v>4.0010000000000003</v>
      </c>
      <c r="DZ30" s="9">
        <v>295.76499999999999</v>
      </c>
      <c r="EA30" s="9">
        <v>727.53</v>
      </c>
      <c r="EB30" s="9">
        <v>34.317999999999998</v>
      </c>
      <c r="EC30" s="9">
        <v>619.70299999999997</v>
      </c>
      <c r="ED30" s="9">
        <v>228.523</v>
      </c>
      <c r="EE30" s="9">
        <v>86.727999999999994</v>
      </c>
      <c r="EF30" s="9">
        <v>16.422000000000001</v>
      </c>
      <c r="EG30" s="9">
        <v>125.373</v>
      </c>
      <c r="EH30" s="9">
        <v>195.05</v>
      </c>
      <c r="EI30" s="9">
        <v>67.786000000000001</v>
      </c>
      <c r="EJ30" s="9">
        <v>13.914999999999999</v>
      </c>
      <c r="EK30" s="9">
        <v>113.348</v>
      </c>
      <c r="EL30" s="9">
        <v>33.472999999999999</v>
      </c>
      <c r="EM30" s="9">
        <v>18.942</v>
      </c>
      <c r="EN30" s="9">
        <v>2.5070000000000001</v>
      </c>
      <c r="EO30" s="9">
        <v>12.023999999999999</v>
      </c>
      <c r="EP30" s="9">
        <v>24.079000000000001</v>
      </c>
      <c r="EQ30" s="9">
        <v>11.882999999999999</v>
      </c>
      <c r="ER30" s="9">
        <v>1.8620000000000001</v>
      </c>
      <c r="ES30" s="9">
        <v>10.334</v>
      </c>
      <c r="EZ30" s="9">
        <v>681.32899999999995</v>
      </c>
      <c r="FA30" s="9">
        <v>394.03500000000003</v>
      </c>
      <c r="FB30" s="9">
        <v>621.39800000000002</v>
      </c>
      <c r="FC30" s="9">
        <v>59.93</v>
      </c>
      <c r="FD30" s="9">
        <v>601.31700000000001</v>
      </c>
      <c r="FE30" s="9">
        <v>394.03500000000003</v>
      </c>
      <c r="FF30" s="9">
        <v>16.027999999999999</v>
      </c>
      <c r="FG30" s="9">
        <v>191.25399999999999</v>
      </c>
      <c r="FH30" s="9">
        <v>37.771999999999998</v>
      </c>
      <c r="FI30" s="9">
        <v>8.09</v>
      </c>
      <c r="FJ30" s="9">
        <v>7.3129999999999997</v>
      </c>
      <c r="FK30" s="9">
        <v>22.367999999999999</v>
      </c>
      <c r="FL30" s="9">
        <v>42.24</v>
      </c>
      <c r="FM30" s="9">
        <v>11.991</v>
      </c>
      <c r="FN30" s="9">
        <v>2.1890000000000001</v>
      </c>
      <c r="FO30" s="9">
        <v>28.06</v>
      </c>
      <c r="FP30" s="9">
        <v>414.11700000000002</v>
      </c>
      <c r="FQ30" s="9">
        <v>25.53</v>
      </c>
      <c r="FR30" s="9">
        <v>241.68299999999999</v>
      </c>
      <c r="FS30" s="9">
        <v>154.11600000000001</v>
      </c>
      <c r="FT30" s="9">
        <v>63.692999999999998</v>
      </c>
      <c r="FU30" s="9">
        <v>12.721</v>
      </c>
      <c r="FV30" s="9">
        <v>77.700999999999993</v>
      </c>
      <c r="FW30" s="9">
        <v>136.73500000000001</v>
      </c>
      <c r="FX30" s="9">
        <v>51.408000000000001</v>
      </c>
      <c r="FY30" s="9">
        <v>10.832000000000001</v>
      </c>
      <c r="FZ30" s="9">
        <v>74.494</v>
      </c>
      <c r="GA30" s="9">
        <v>17.381</v>
      </c>
      <c r="GB30" s="9">
        <v>12.285</v>
      </c>
      <c r="GC30" s="9">
        <v>1.889</v>
      </c>
      <c r="GD30" s="9">
        <v>3.2069999999999999</v>
      </c>
      <c r="GJ30" s="9">
        <v>594.36800000000005</v>
      </c>
      <c r="GK30" s="9">
        <v>335.505</v>
      </c>
      <c r="GL30" s="9">
        <v>542.649</v>
      </c>
      <c r="GM30" s="9">
        <v>51.719000000000001</v>
      </c>
      <c r="GN30" s="9">
        <v>525.61800000000005</v>
      </c>
      <c r="GO30" s="9">
        <v>335.505</v>
      </c>
      <c r="GP30" s="9">
        <v>15.121</v>
      </c>
      <c r="GQ30" s="9">
        <v>174.99299999999999</v>
      </c>
      <c r="GR30" s="9">
        <v>34.347000000000001</v>
      </c>
      <c r="GS30" s="9">
        <v>6.2249999999999996</v>
      </c>
      <c r="GT30" s="9">
        <v>7.0110000000000001</v>
      </c>
      <c r="GU30" s="9">
        <v>21.111000000000001</v>
      </c>
      <c r="GV30" s="9">
        <v>34.402999999999999</v>
      </c>
      <c r="GW30" s="9">
        <v>10.805999999999999</v>
      </c>
      <c r="GX30" s="9">
        <v>1.8859999999999999</v>
      </c>
      <c r="GY30" s="9">
        <v>21.710999999999999</v>
      </c>
      <c r="GZ30" s="9">
        <v>352.53699999999998</v>
      </c>
      <c r="HA30" s="9">
        <v>24.018000000000001</v>
      </c>
      <c r="HB30" s="9">
        <v>217.81399999999999</v>
      </c>
      <c r="HC30" s="9">
        <v>131.804</v>
      </c>
      <c r="HD30" s="9">
        <v>50</v>
      </c>
      <c r="HE30" s="9">
        <v>10.896000000000001</v>
      </c>
      <c r="HF30" s="9">
        <v>70.908000000000001</v>
      </c>
      <c r="HG30" s="9">
        <v>119.736</v>
      </c>
      <c r="HH30" s="9">
        <v>41.776000000000003</v>
      </c>
      <c r="HI30" s="9">
        <v>9.9600000000000009</v>
      </c>
      <c r="HJ30" s="9">
        <v>68</v>
      </c>
      <c r="HK30" s="9">
        <v>12.067</v>
      </c>
      <c r="HL30" s="9">
        <v>8.2230000000000008</v>
      </c>
      <c r="HM30" s="9">
        <v>0.93600000000000005</v>
      </c>
      <c r="HN30" s="9">
        <v>2.9079999999999999</v>
      </c>
      <c r="HT30" s="9">
        <v>1016.619</v>
      </c>
      <c r="HU30" s="9">
        <v>496.59399999999999</v>
      </c>
      <c r="HV30" s="9">
        <v>770.54700000000003</v>
      </c>
      <c r="HW30" s="9">
        <v>246.072</v>
      </c>
      <c r="HX30" s="9">
        <v>735.70299999999997</v>
      </c>
      <c r="HY30" s="9">
        <v>496.59399999999999</v>
      </c>
      <c r="HZ30" s="9">
        <v>20.111999999999998</v>
      </c>
      <c r="IA30" s="9">
        <v>218.99700000000001</v>
      </c>
      <c r="IB30" s="9">
        <v>44.8</v>
      </c>
      <c r="IC30" s="9">
        <v>9.3670000000000009</v>
      </c>
      <c r="ID30" s="9">
        <v>9.2899999999999991</v>
      </c>
      <c r="IE30" s="9">
        <v>26.143000000000001</v>
      </c>
      <c r="IF30" s="9">
        <v>236.11600000000001</v>
      </c>
      <c r="IG30" s="9">
        <v>25.477</v>
      </c>
      <c r="IH30" s="9">
        <v>2.8029999999999999</v>
      </c>
      <c r="II30" s="9">
        <v>207.83600000000001</v>
      </c>
      <c r="IJ30" s="9">
        <v>531.43899999999996</v>
      </c>
      <c r="IK30" s="9">
        <v>32.204999999999998</v>
      </c>
      <c r="IL30" s="9">
        <v>452.97500000000002</v>
      </c>
      <c r="IM30" s="9">
        <v>166.21299999999999</v>
      </c>
      <c r="IN30" s="9">
        <v>75.573999999999998</v>
      </c>
      <c r="IO30" s="9">
        <v>12.385999999999999</v>
      </c>
      <c r="IP30" s="9">
        <v>78.253</v>
      </c>
      <c r="IQ30" s="9">
        <v>137.83000000000001</v>
      </c>
    </row>
    <row r="31" spans="1:251">
      <c r="A31" s="10">
        <v>35217</v>
      </c>
      <c r="B31" s="9">
        <v>4079.5050000000001</v>
      </c>
      <c r="C31" s="9">
        <v>1974.4929999999999</v>
      </c>
      <c r="D31" s="9">
        <v>3106.7930000000001</v>
      </c>
      <c r="E31" s="9">
        <v>972.71100000000001</v>
      </c>
      <c r="F31" s="9">
        <v>2943.5830000000001</v>
      </c>
      <c r="G31" s="9">
        <v>1974.4929999999999</v>
      </c>
      <c r="H31" s="9">
        <v>80.628</v>
      </c>
      <c r="I31" s="9">
        <v>888.46199999999999</v>
      </c>
      <c r="J31" s="9">
        <v>169.65100000000001</v>
      </c>
      <c r="K31" s="9">
        <v>46.628999999999998</v>
      </c>
      <c r="L31" s="9">
        <v>27.902000000000001</v>
      </c>
      <c r="M31" s="9">
        <v>95.119</v>
      </c>
      <c r="N31" s="9">
        <v>966.27099999999996</v>
      </c>
      <c r="O31" s="9">
        <v>116.581</v>
      </c>
      <c r="P31" s="9">
        <v>11.773</v>
      </c>
      <c r="Q31" s="9">
        <v>837.91700000000003</v>
      </c>
      <c r="R31" s="9">
        <v>2137.7040000000002</v>
      </c>
      <c r="S31" s="9">
        <v>120.303</v>
      </c>
      <c r="T31" s="9">
        <v>1821.498</v>
      </c>
      <c r="U31" s="9">
        <v>672</v>
      </c>
      <c r="V31" s="9">
        <v>288.92</v>
      </c>
      <c r="W31" s="9">
        <v>48.192</v>
      </c>
      <c r="X31" s="9">
        <v>334.88799999999998</v>
      </c>
      <c r="Y31" s="9">
        <v>570.553</v>
      </c>
      <c r="Z31" s="9">
        <v>225.83600000000001</v>
      </c>
      <c r="AA31" s="9">
        <v>41.502000000000002</v>
      </c>
      <c r="AB31" s="9">
        <v>303.21499999999997</v>
      </c>
      <c r="AC31" s="9">
        <v>101.447</v>
      </c>
      <c r="AD31" s="9">
        <v>63.085000000000001</v>
      </c>
      <c r="AE31" s="9">
        <v>6.69</v>
      </c>
      <c r="AF31" s="9">
        <v>31.672999999999998</v>
      </c>
      <c r="AG31" s="9">
        <v>82.516000000000005</v>
      </c>
      <c r="AH31" s="9">
        <v>44.679000000000002</v>
      </c>
      <c r="AI31" s="9">
        <v>5.4420000000000002</v>
      </c>
      <c r="AJ31" s="9">
        <v>32.395000000000003</v>
      </c>
      <c r="AQ31" s="9">
        <v>1963.046</v>
      </c>
      <c r="AR31" s="9">
        <v>1092.99</v>
      </c>
      <c r="AS31" s="9">
        <v>1795.9960000000001</v>
      </c>
      <c r="AT31" s="9">
        <v>167.05099999999999</v>
      </c>
      <c r="AU31" s="9">
        <v>1733.6289999999999</v>
      </c>
      <c r="AV31" s="9">
        <v>1092.99</v>
      </c>
      <c r="AW31" s="9">
        <v>53.94</v>
      </c>
      <c r="AX31" s="9">
        <v>586.69899999999996</v>
      </c>
      <c r="AY31" s="9">
        <v>106.285</v>
      </c>
      <c r="AZ31" s="9">
        <v>26.872</v>
      </c>
      <c r="BA31" s="9">
        <v>14.621</v>
      </c>
      <c r="BB31" s="9">
        <v>64.793000000000006</v>
      </c>
      <c r="BC31" s="9">
        <v>123.133</v>
      </c>
      <c r="BD31" s="9">
        <v>35.494999999999997</v>
      </c>
      <c r="BE31" s="9">
        <v>6.4859999999999998</v>
      </c>
      <c r="BF31" s="9">
        <v>81.150999999999996</v>
      </c>
      <c r="BG31" s="9">
        <v>1155.357</v>
      </c>
      <c r="BH31" s="9">
        <v>75.046999999999997</v>
      </c>
      <c r="BI31" s="9">
        <v>732.64200000000005</v>
      </c>
      <c r="BJ31" s="9">
        <v>467.23700000000002</v>
      </c>
      <c r="BK31" s="9">
        <v>218.74</v>
      </c>
      <c r="BL31" s="9">
        <v>40.578000000000003</v>
      </c>
      <c r="BM31" s="9">
        <v>207.91900000000001</v>
      </c>
      <c r="BN31" s="9">
        <v>406.62599999999998</v>
      </c>
      <c r="BO31" s="9">
        <v>176.04499999999999</v>
      </c>
      <c r="BP31" s="9">
        <v>36.444000000000003</v>
      </c>
      <c r="BQ31" s="9">
        <v>194.136</v>
      </c>
      <c r="BR31" s="9">
        <v>60.610999999999997</v>
      </c>
      <c r="BS31" s="9">
        <v>42.695</v>
      </c>
      <c r="BT31" s="9">
        <v>4.133</v>
      </c>
      <c r="BU31" s="9">
        <v>13.782999999999999</v>
      </c>
      <c r="CA31" s="9">
        <v>1708.019</v>
      </c>
      <c r="CB31" s="9">
        <v>930.16700000000003</v>
      </c>
      <c r="CC31" s="9">
        <v>1573.7660000000001</v>
      </c>
      <c r="CD31" s="9">
        <v>134.25200000000001</v>
      </c>
      <c r="CE31" s="9">
        <v>1523.99</v>
      </c>
      <c r="CF31" s="9">
        <v>930.16700000000003</v>
      </c>
      <c r="CG31" s="9">
        <v>48.393999999999998</v>
      </c>
      <c r="CH31" s="9">
        <v>545.42999999999995</v>
      </c>
      <c r="CI31" s="9">
        <v>94.492000000000004</v>
      </c>
      <c r="CJ31" s="9">
        <v>22.704000000000001</v>
      </c>
      <c r="CK31" s="9">
        <v>12.593</v>
      </c>
      <c r="CL31" s="9">
        <v>59.195</v>
      </c>
      <c r="CM31" s="9">
        <v>89.537000000000006</v>
      </c>
      <c r="CN31" s="9">
        <v>27.071999999999999</v>
      </c>
      <c r="CO31" s="9">
        <v>5.1580000000000004</v>
      </c>
      <c r="CP31" s="9">
        <v>57.305999999999997</v>
      </c>
      <c r="CQ31" s="9">
        <v>979.94299999999998</v>
      </c>
      <c r="CR31" s="9">
        <v>66.144000000000005</v>
      </c>
      <c r="CS31" s="9">
        <v>661.93100000000004</v>
      </c>
      <c r="CT31" s="9">
        <v>383.96699999999998</v>
      </c>
      <c r="CU31" s="9">
        <v>164.18299999999999</v>
      </c>
      <c r="CV31" s="9">
        <v>33.542000000000002</v>
      </c>
      <c r="CW31" s="9">
        <v>186.24199999999999</v>
      </c>
      <c r="CX31" s="9">
        <v>341.69799999999998</v>
      </c>
      <c r="CY31" s="9">
        <v>135.82400000000001</v>
      </c>
      <c r="CZ31" s="9">
        <v>30.545999999999999</v>
      </c>
      <c r="DA31" s="9">
        <v>175.32900000000001</v>
      </c>
      <c r="DB31" s="9">
        <v>42.268999999999998</v>
      </c>
      <c r="DC31" s="9">
        <v>28.359000000000002</v>
      </c>
      <c r="DD31" s="9">
        <v>2.9969999999999999</v>
      </c>
      <c r="DK31" s="9">
        <v>1390.6179999999999</v>
      </c>
      <c r="DL31" s="9">
        <v>659.89599999999996</v>
      </c>
      <c r="DM31" s="9">
        <v>1046.463</v>
      </c>
      <c r="DN31" s="9">
        <v>344.15499999999997</v>
      </c>
      <c r="DO31" s="9">
        <v>988.78800000000001</v>
      </c>
      <c r="DP31" s="9">
        <v>659.89599999999996</v>
      </c>
      <c r="DQ31" s="9">
        <v>24.103000000000002</v>
      </c>
      <c r="DR31" s="9">
        <v>304.78899999999999</v>
      </c>
      <c r="DS31" s="9">
        <v>57.749000000000002</v>
      </c>
      <c r="DT31" s="9">
        <v>14.57</v>
      </c>
      <c r="DU31" s="9">
        <v>9.3689999999999998</v>
      </c>
      <c r="DV31" s="9">
        <v>33.81</v>
      </c>
      <c r="DW31" s="9">
        <v>344.08100000000002</v>
      </c>
      <c r="DX31" s="9">
        <v>43.104999999999997</v>
      </c>
      <c r="DY31" s="9">
        <v>4.1109999999999998</v>
      </c>
      <c r="DZ31" s="9">
        <v>296.86500000000001</v>
      </c>
      <c r="EA31" s="9">
        <v>717.57100000000003</v>
      </c>
      <c r="EB31" s="9">
        <v>37.582999999999998</v>
      </c>
      <c r="EC31" s="9">
        <v>635.46400000000006</v>
      </c>
      <c r="ED31" s="9">
        <v>228.81700000000001</v>
      </c>
      <c r="EE31" s="9">
        <v>99.584999999999994</v>
      </c>
      <c r="EF31" s="9">
        <v>14.877000000000001</v>
      </c>
      <c r="EG31" s="9">
        <v>114.355</v>
      </c>
      <c r="EH31" s="9">
        <v>195.602</v>
      </c>
      <c r="EI31" s="9">
        <v>78.495000000000005</v>
      </c>
      <c r="EJ31" s="9">
        <v>12.739000000000001</v>
      </c>
      <c r="EK31" s="9">
        <v>104.369</v>
      </c>
      <c r="EL31" s="9">
        <v>33.213999999999999</v>
      </c>
      <c r="EM31" s="9">
        <v>21.091000000000001</v>
      </c>
      <c r="EN31" s="9">
        <v>2.1379999999999999</v>
      </c>
      <c r="EO31" s="9">
        <v>9.9860000000000007</v>
      </c>
      <c r="EP31" s="9">
        <v>27.962</v>
      </c>
      <c r="EQ31" s="9">
        <v>12.69</v>
      </c>
      <c r="ER31" s="9">
        <v>0.28199999999999997</v>
      </c>
      <c r="ES31" s="9">
        <v>14.991</v>
      </c>
      <c r="EZ31" s="9">
        <v>680.274</v>
      </c>
      <c r="FA31" s="9">
        <v>374.904</v>
      </c>
      <c r="FB31" s="9">
        <v>618.76599999999996</v>
      </c>
      <c r="FC31" s="9">
        <v>61.508000000000003</v>
      </c>
      <c r="FD31" s="9">
        <v>597.10199999999998</v>
      </c>
      <c r="FE31" s="9">
        <v>374.904</v>
      </c>
      <c r="FF31" s="9">
        <v>17.581</v>
      </c>
      <c r="FG31" s="9">
        <v>204.61699999999999</v>
      </c>
      <c r="FH31" s="9">
        <v>39.113999999999997</v>
      </c>
      <c r="FI31" s="9">
        <v>9.2249999999999996</v>
      </c>
      <c r="FJ31" s="9">
        <v>6.1420000000000003</v>
      </c>
      <c r="FK31" s="9">
        <v>23.747</v>
      </c>
      <c r="FL31" s="9">
        <v>44.058</v>
      </c>
      <c r="FM31" s="9">
        <v>12.439</v>
      </c>
      <c r="FN31" s="9">
        <v>1.9350000000000001</v>
      </c>
      <c r="FO31" s="9">
        <v>29.684000000000001</v>
      </c>
      <c r="FP31" s="9">
        <v>396.56799999999998</v>
      </c>
      <c r="FQ31" s="9">
        <v>25.658999999999999</v>
      </c>
      <c r="FR31" s="9">
        <v>258.048</v>
      </c>
      <c r="FS31" s="9">
        <v>156.066</v>
      </c>
      <c r="FT31" s="9">
        <v>74.119</v>
      </c>
      <c r="FU31" s="9">
        <v>12.282999999999999</v>
      </c>
      <c r="FV31" s="9">
        <v>69.664000000000001</v>
      </c>
      <c r="FW31" s="9">
        <v>134.52000000000001</v>
      </c>
      <c r="FX31" s="9">
        <v>58.906999999999996</v>
      </c>
      <c r="FY31" s="9">
        <v>10.468999999999999</v>
      </c>
      <c r="FZ31" s="9">
        <v>65.144000000000005</v>
      </c>
      <c r="GA31" s="9">
        <v>21.547000000000001</v>
      </c>
      <c r="GB31" s="9">
        <v>15.212999999999999</v>
      </c>
      <c r="GC31" s="9">
        <v>1.8140000000000001</v>
      </c>
      <c r="GD31" s="9">
        <v>4.5199999999999996</v>
      </c>
      <c r="GJ31" s="9">
        <v>600.51499999999999</v>
      </c>
      <c r="GK31" s="9">
        <v>325.59500000000003</v>
      </c>
      <c r="GL31" s="9">
        <v>551.53700000000003</v>
      </c>
      <c r="GM31" s="9">
        <v>48.978000000000002</v>
      </c>
      <c r="GN31" s="9">
        <v>533.32399999999996</v>
      </c>
      <c r="GO31" s="9">
        <v>325.59500000000003</v>
      </c>
      <c r="GP31" s="9">
        <v>16.036999999999999</v>
      </c>
      <c r="GQ31" s="9">
        <v>191.69300000000001</v>
      </c>
      <c r="GR31" s="9">
        <v>35.268999999999998</v>
      </c>
      <c r="GS31" s="9">
        <v>8.2810000000000006</v>
      </c>
      <c r="GT31" s="9">
        <v>5.1669999999999998</v>
      </c>
      <c r="GU31" s="9">
        <v>21.821000000000002</v>
      </c>
      <c r="GV31" s="9">
        <v>31.922000000000001</v>
      </c>
      <c r="GW31" s="9">
        <v>9.9320000000000004</v>
      </c>
      <c r="GX31" s="9">
        <v>1.3069999999999999</v>
      </c>
      <c r="GY31" s="9">
        <v>20.683</v>
      </c>
      <c r="GZ31" s="9">
        <v>343.80799999999999</v>
      </c>
      <c r="HA31" s="9">
        <v>22.510999999999999</v>
      </c>
      <c r="HB31" s="9">
        <v>234.196</v>
      </c>
      <c r="HC31" s="9">
        <v>127.968</v>
      </c>
      <c r="HD31" s="9">
        <v>55.281999999999996</v>
      </c>
      <c r="HE31" s="9">
        <v>9.5730000000000004</v>
      </c>
      <c r="HF31" s="9">
        <v>63.113999999999997</v>
      </c>
      <c r="HG31" s="9">
        <v>112.688</v>
      </c>
      <c r="HH31" s="9">
        <v>45.155000000000001</v>
      </c>
      <c r="HI31" s="9">
        <v>8.0449999999999999</v>
      </c>
      <c r="HJ31" s="9">
        <v>59.488</v>
      </c>
      <c r="HK31" s="9">
        <v>15.279</v>
      </c>
      <c r="HL31" s="9">
        <v>10.125999999999999</v>
      </c>
      <c r="HM31" s="9">
        <v>1.5269999999999999</v>
      </c>
      <c r="HN31" s="9">
        <v>3.6259999999999999</v>
      </c>
      <c r="HT31" s="9">
        <v>1005.871</v>
      </c>
      <c r="HU31" s="9">
        <v>477.601</v>
      </c>
      <c r="HV31" s="9">
        <v>765.197</v>
      </c>
      <c r="HW31" s="9">
        <v>240.67500000000001</v>
      </c>
      <c r="HX31" s="9">
        <v>726.601</v>
      </c>
      <c r="HY31" s="9">
        <v>477.601</v>
      </c>
      <c r="HZ31" s="9">
        <v>19.388000000000002</v>
      </c>
      <c r="IA31" s="9">
        <v>229.61199999999999</v>
      </c>
      <c r="IB31" s="9">
        <v>36.86</v>
      </c>
      <c r="IC31" s="9">
        <v>11.913</v>
      </c>
      <c r="ID31" s="9">
        <v>5.742</v>
      </c>
      <c r="IE31" s="9">
        <v>19.206</v>
      </c>
      <c r="IF31" s="9">
        <v>242.41</v>
      </c>
      <c r="IG31" s="9">
        <v>26.683</v>
      </c>
      <c r="IH31" s="9">
        <v>3.37</v>
      </c>
      <c r="II31" s="9">
        <v>212.357</v>
      </c>
      <c r="IJ31" s="9">
        <v>516.197</v>
      </c>
      <c r="IK31" s="9">
        <v>28.5</v>
      </c>
      <c r="IL31" s="9">
        <v>461.17500000000001</v>
      </c>
      <c r="IM31" s="9">
        <v>167.40600000000001</v>
      </c>
      <c r="IN31" s="9">
        <v>67.938000000000002</v>
      </c>
      <c r="IO31" s="9">
        <v>11.34</v>
      </c>
      <c r="IP31" s="9">
        <v>88.129000000000005</v>
      </c>
      <c r="IQ31" s="9">
        <v>141.81100000000001</v>
      </c>
    </row>
    <row r="32" spans="1:251">
      <c r="A32" s="10">
        <v>35582</v>
      </c>
      <c r="B32" s="9">
        <v>4090.2779999999998</v>
      </c>
      <c r="C32" s="9">
        <v>2008.385</v>
      </c>
      <c r="D32" s="9">
        <v>3114.8249999999998</v>
      </c>
      <c r="E32" s="9">
        <v>975.45299999999997</v>
      </c>
      <c r="F32" s="9">
        <v>2950.587</v>
      </c>
      <c r="G32" s="9">
        <v>2008.385</v>
      </c>
      <c r="H32" s="9">
        <v>75.617999999999995</v>
      </c>
      <c r="I32" s="9">
        <v>866.58399999999995</v>
      </c>
      <c r="J32" s="9">
        <v>163.20699999999999</v>
      </c>
      <c r="K32" s="9">
        <v>41.502000000000002</v>
      </c>
      <c r="L32" s="9">
        <v>29.716999999999999</v>
      </c>
      <c r="M32" s="9">
        <v>91.988</v>
      </c>
      <c r="N32" s="9">
        <v>976.48400000000004</v>
      </c>
      <c r="O32" s="9">
        <v>122.736</v>
      </c>
      <c r="P32" s="9">
        <v>9.1989999999999998</v>
      </c>
      <c r="Q32" s="9">
        <v>844.54899999999998</v>
      </c>
      <c r="R32" s="9">
        <v>2172.623</v>
      </c>
      <c r="S32" s="9">
        <v>114.53400000000001</v>
      </c>
      <c r="T32" s="9">
        <v>1803.1210000000001</v>
      </c>
      <c r="U32" s="9">
        <v>721.12300000000005</v>
      </c>
      <c r="V32" s="9">
        <v>312.16300000000001</v>
      </c>
      <c r="W32" s="9">
        <v>52.564999999999998</v>
      </c>
      <c r="X32" s="9">
        <v>356.39499999999998</v>
      </c>
      <c r="Y32" s="9">
        <v>608.36300000000006</v>
      </c>
      <c r="Z32" s="9">
        <v>246.262</v>
      </c>
      <c r="AA32" s="9">
        <v>44.466000000000001</v>
      </c>
      <c r="AB32" s="9">
        <v>317.63600000000002</v>
      </c>
      <c r="AC32" s="9">
        <v>112.76</v>
      </c>
      <c r="AD32" s="9">
        <v>65.900999999999996</v>
      </c>
      <c r="AE32" s="9">
        <v>8.0990000000000002</v>
      </c>
      <c r="AF32" s="9">
        <v>38.759</v>
      </c>
      <c r="AG32" s="9">
        <v>88.048000000000002</v>
      </c>
      <c r="AH32" s="9">
        <v>49.195999999999998</v>
      </c>
      <c r="AI32" s="9">
        <v>6.1230000000000002</v>
      </c>
      <c r="AJ32" s="9">
        <v>32.728999999999999</v>
      </c>
      <c r="AQ32" s="9">
        <v>1999.7560000000001</v>
      </c>
      <c r="AR32" s="9">
        <v>1126.8009999999999</v>
      </c>
      <c r="AS32" s="9">
        <v>1823.855</v>
      </c>
      <c r="AT32" s="9">
        <v>175.90100000000001</v>
      </c>
      <c r="AU32" s="9">
        <v>1761.4960000000001</v>
      </c>
      <c r="AV32" s="9">
        <v>1126.8009999999999</v>
      </c>
      <c r="AW32" s="9">
        <v>48.747</v>
      </c>
      <c r="AX32" s="9">
        <v>585.94799999999998</v>
      </c>
      <c r="AY32" s="9">
        <v>103.44499999999999</v>
      </c>
      <c r="AZ32" s="9">
        <v>21.254999999999999</v>
      </c>
      <c r="BA32" s="9">
        <v>16.353999999999999</v>
      </c>
      <c r="BB32" s="9">
        <v>65.837000000000003</v>
      </c>
      <c r="BC32" s="9">
        <v>134.81399999999999</v>
      </c>
      <c r="BD32" s="9">
        <v>41.103999999999999</v>
      </c>
      <c r="BE32" s="9">
        <v>3.9670000000000001</v>
      </c>
      <c r="BF32" s="9">
        <v>89.742999999999995</v>
      </c>
      <c r="BG32" s="9">
        <v>1189.1610000000001</v>
      </c>
      <c r="BH32" s="9">
        <v>69.067999999999998</v>
      </c>
      <c r="BI32" s="9">
        <v>741.52800000000002</v>
      </c>
      <c r="BJ32" s="9">
        <v>508.87099999999998</v>
      </c>
      <c r="BK32" s="9">
        <v>236.839</v>
      </c>
      <c r="BL32" s="9">
        <v>45.335000000000001</v>
      </c>
      <c r="BM32" s="9">
        <v>226.697</v>
      </c>
      <c r="BN32" s="9">
        <v>443.85599999999999</v>
      </c>
      <c r="BO32" s="9">
        <v>193.59899999999999</v>
      </c>
      <c r="BP32" s="9">
        <v>39.567</v>
      </c>
      <c r="BQ32" s="9">
        <v>210.691</v>
      </c>
      <c r="BR32" s="9">
        <v>65.015000000000001</v>
      </c>
      <c r="BS32" s="9">
        <v>43.24</v>
      </c>
      <c r="BT32" s="9">
        <v>5.7679999999999998</v>
      </c>
      <c r="BU32" s="9">
        <v>16.006</v>
      </c>
      <c r="CA32" s="9">
        <v>1704.079</v>
      </c>
      <c r="CB32" s="9">
        <v>926.846</v>
      </c>
      <c r="CC32" s="9">
        <v>1558.0509999999999</v>
      </c>
      <c r="CD32" s="9">
        <v>146.02799999999999</v>
      </c>
      <c r="CE32" s="9">
        <v>1508.616</v>
      </c>
      <c r="CF32" s="9">
        <v>926.846</v>
      </c>
      <c r="CG32" s="9">
        <v>44.372999999999998</v>
      </c>
      <c r="CH32" s="9">
        <v>537.39599999999996</v>
      </c>
      <c r="CI32" s="9">
        <v>92.001000000000005</v>
      </c>
      <c r="CJ32" s="9">
        <v>17.565000000000001</v>
      </c>
      <c r="CK32" s="9">
        <v>15.135999999999999</v>
      </c>
      <c r="CL32" s="9">
        <v>59.3</v>
      </c>
      <c r="CM32" s="9">
        <v>103.462</v>
      </c>
      <c r="CN32" s="9">
        <v>31.87</v>
      </c>
      <c r="CO32" s="9">
        <v>3.532</v>
      </c>
      <c r="CP32" s="9">
        <v>68.06</v>
      </c>
      <c r="CQ32" s="9">
        <v>976.28200000000004</v>
      </c>
      <c r="CR32" s="9">
        <v>63.040999999999997</v>
      </c>
      <c r="CS32" s="9">
        <v>664.75599999999997</v>
      </c>
      <c r="CT32" s="9">
        <v>426.36200000000002</v>
      </c>
      <c r="CU32" s="9">
        <v>183.095</v>
      </c>
      <c r="CV32" s="9">
        <v>38.347000000000001</v>
      </c>
      <c r="CW32" s="9">
        <v>204.92</v>
      </c>
      <c r="CX32" s="9">
        <v>377.07100000000003</v>
      </c>
      <c r="CY32" s="9">
        <v>153.24600000000001</v>
      </c>
      <c r="CZ32" s="9">
        <v>33.006999999999998</v>
      </c>
      <c r="DA32" s="9">
        <v>190.81700000000001</v>
      </c>
      <c r="DB32" s="9">
        <v>49.290999999999997</v>
      </c>
      <c r="DC32" s="9">
        <v>29.849</v>
      </c>
      <c r="DD32" s="9">
        <v>5.3390000000000004</v>
      </c>
      <c r="DK32" s="9">
        <v>1368.277</v>
      </c>
      <c r="DL32" s="9">
        <v>659.5</v>
      </c>
      <c r="DM32" s="9">
        <v>1032.5450000000001</v>
      </c>
      <c r="DN32" s="9">
        <v>335.73200000000003</v>
      </c>
      <c r="DO32" s="9">
        <v>984.78800000000001</v>
      </c>
      <c r="DP32" s="9">
        <v>659.5</v>
      </c>
      <c r="DQ32" s="9">
        <v>22.757999999999999</v>
      </c>
      <c r="DR32" s="9">
        <v>302.52999999999997</v>
      </c>
      <c r="DS32" s="9">
        <v>47.158999999999999</v>
      </c>
      <c r="DT32" s="9">
        <v>10.458</v>
      </c>
      <c r="DU32" s="9">
        <v>8.1850000000000005</v>
      </c>
      <c r="DV32" s="9">
        <v>28.516999999999999</v>
      </c>
      <c r="DW32" s="9">
        <v>336.33</v>
      </c>
      <c r="DX32" s="9">
        <v>37.298999999999999</v>
      </c>
      <c r="DY32" s="9">
        <v>1.754</v>
      </c>
      <c r="DZ32" s="9">
        <v>297.27600000000001</v>
      </c>
      <c r="EA32" s="9">
        <v>707.25699999999995</v>
      </c>
      <c r="EB32" s="9">
        <v>32.698</v>
      </c>
      <c r="EC32" s="9">
        <v>628.32299999999998</v>
      </c>
      <c r="ED32" s="9">
        <v>251.85</v>
      </c>
      <c r="EE32" s="9">
        <v>102.624</v>
      </c>
      <c r="EF32" s="9">
        <v>14.595000000000001</v>
      </c>
      <c r="EG32" s="9">
        <v>134.631</v>
      </c>
      <c r="EH32" s="9">
        <v>215.20099999999999</v>
      </c>
      <c r="EI32" s="9">
        <v>81.766000000000005</v>
      </c>
      <c r="EJ32" s="9">
        <v>11.276</v>
      </c>
      <c r="EK32" s="9">
        <v>122.15900000000001</v>
      </c>
      <c r="EL32" s="9">
        <v>36.649000000000001</v>
      </c>
      <c r="EM32" s="9">
        <v>20.858000000000001</v>
      </c>
      <c r="EN32" s="9">
        <v>3.319</v>
      </c>
      <c r="EO32" s="9">
        <v>12.472</v>
      </c>
      <c r="EP32" s="9">
        <v>24.167999999999999</v>
      </c>
      <c r="EQ32" s="9">
        <v>11.512</v>
      </c>
      <c r="ER32" s="9">
        <v>1.341</v>
      </c>
      <c r="ES32" s="9">
        <v>11.315</v>
      </c>
      <c r="EZ32" s="9">
        <v>670.67200000000003</v>
      </c>
      <c r="FA32" s="9">
        <v>364.75099999999998</v>
      </c>
      <c r="FB32" s="9">
        <v>609.47699999999998</v>
      </c>
      <c r="FC32" s="9">
        <v>61.194000000000003</v>
      </c>
      <c r="FD32" s="9">
        <v>590.70500000000004</v>
      </c>
      <c r="FE32" s="9">
        <v>364.75099999999998</v>
      </c>
      <c r="FF32" s="9">
        <v>16.375</v>
      </c>
      <c r="FG32" s="9">
        <v>209.57900000000001</v>
      </c>
      <c r="FH32" s="9">
        <v>30.98</v>
      </c>
      <c r="FI32" s="9">
        <v>5.718</v>
      </c>
      <c r="FJ32" s="9">
        <v>3.9169999999999998</v>
      </c>
      <c r="FK32" s="9">
        <v>21.344999999999999</v>
      </c>
      <c r="FL32" s="9">
        <v>48.987000000000002</v>
      </c>
      <c r="FM32" s="9">
        <v>13.054</v>
      </c>
      <c r="FN32" s="9">
        <v>0.39300000000000002</v>
      </c>
      <c r="FO32" s="9">
        <v>35.539000000000001</v>
      </c>
      <c r="FP32" s="9">
        <v>383.52300000000002</v>
      </c>
      <c r="FQ32" s="9">
        <v>20.686</v>
      </c>
      <c r="FR32" s="9">
        <v>266.46300000000002</v>
      </c>
      <c r="FS32" s="9">
        <v>173.255</v>
      </c>
      <c r="FT32" s="9">
        <v>74.295000000000002</v>
      </c>
      <c r="FU32" s="9">
        <v>13.013</v>
      </c>
      <c r="FV32" s="9">
        <v>85.947000000000003</v>
      </c>
      <c r="FW32" s="9">
        <v>152.77500000000001</v>
      </c>
      <c r="FX32" s="9">
        <v>61.671999999999997</v>
      </c>
      <c r="FY32" s="9">
        <v>10.641999999999999</v>
      </c>
      <c r="FZ32" s="9">
        <v>80.462000000000003</v>
      </c>
      <c r="GA32" s="9">
        <v>20.48</v>
      </c>
      <c r="GB32" s="9">
        <v>12.624000000000001</v>
      </c>
      <c r="GC32" s="9">
        <v>2.371</v>
      </c>
      <c r="GD32" s="9">
        <v>5.4850000000000003</v>
      </c>
      <c r="GJ32" s="9">
        <v>570.74300000000005</v>
      </c>
      <c r="GK32" s="9">
        <v>300.798</v>
      </c>
      <c r="GL32" s="9">
        <v>522.81799999999998</v>
      </c>
      <c r="GM32" s="9">
        <v>47.923999999999999</v>
      </c>
      <c r="GN32" s="9">
        <v>508.57100000000003</v>
      </c>
      <c r="GO32" s="9">
        <v>300.798</v>
      </c>
      <c r="GP32" s="9">
        <v>15.497</v>
      </c>
      <c r="GQ32" s="9">
        <v>192.27600000000001</v>
      </c>
      <c r="GR32" s="9">
        <v>25.8</v>
      </c>
      <c r="GS32" s="9">
        <v>4.1970000000000001</v>
      </c>
      <c r="GT32" s="9">
        <v>3.323</v>
      </c>
      <c r="GU32" s="9">
        <v>18.28</v>
      </c>
      <c r="GV32" s="9">
        <v>36.372</v>
      </c>
      <c r="GW32" s="9">
        <v>10.050000000000001</v>
      </c>
      <c r="GX32" s="9">
        <v>0.39300000000000002</v>
      </c>
      <c r="GY32" s="9">
        <v>25.928000000000001</v>
      </c>
      <c r="GZ32" s="9">
        <v>315.04500000000002</v>
      </c>
      <c r="HA32" s="9">
        <v>19.213999999999999</v>
      </c>
      <c r="HB32" s="9">
        <v>236.48400000000001</v>
      </c>
      <c r="HC32" s="9">
        <v>143.27000000000001</v>
      </c>
      <c r="HD32" s="9">
        <v>54.715000000000003</v>
      </c>
      <c r="HE32" s="9">
        <v>10.568</v>
      </c>
      <c r="HF32" s="9">
        <v>77.986999999999995</v>
      </c>
      <c r="HG32" s="9">
        <v>126.42700000000001</v>
      </c>
      <c r="HH32" s="9">
        <v>45.442999999999998</v>
      </c>
      <c r="HI32" s="9">
        <v>8.1969999999999992</v>
      </c>
      <c r="HJ32" s="9">
        <v>72.787000000000006</v>
      </c>
      <c r="HK32" s="9">
        <v>16.843</v>
      </c>
      <c r="HL32" s="9">
        <v>9.2720000000000002</v>
      </c>
      <c r="HM32" s="9">
        <v>2.371</v>
      </c>
      <c r="HN32" s="9">
        <v>5.2</v>
      </c>
      <c r="HT32" s="9">
        <v>1019.479</v>
      </c>
      <c r="HU32" s="9">
        <v>496.601</v>
      </c>
      <c r="HV32" s="9">
        <v>771.17200000000003</v>
      </c>
      <c r="HW32" s="9">
        <v>248.30799999999999</v>
      </c>
      <c r="HX32" s="9">
        <v>727.27700000000004</v>
      </c>
      <c r="HY32" s="9">
        <v>496.601</v>
      </c>
      <c r="HZ32" s="9">
        <v>22.456</v>
      </c>
      <c r="IA32" s="9">
        <v>208.22</v>
      </c>
      <c r="IB32" s="9">
        <v>45.725999999999999</v>
      </c>
      <c r="IC32" s="9">
        <v>10.680999999999999</v>
      </c>
      <c r="ID32" s="9">
        <v>8.9420000000000002</v>
      </c>
      <c r="IE32" s="9">
        <v>26.103000000000002</v>
      </c>
      <c r="IF32" s="9">
        <v>246.476</v>
      </c>
      <c r="IG32" s="9">
        <v>33.213999999999999</v>
      </c>
      <c r="IH32" s="9">
        <v>1.87</v>
      </c>
      <c r="II32" s="9">
        <v>211.393</v>
      </c>
      <c r="IJ32" s="9">
        <v>540.49599999999998</v>
      </c>
      <c r="IK32" s="9">
        <v>33.268000000000001</v>
      </c>
      <c r="IL32" s="9">
        <v>445.71499999999997</v>
      </c>
      <c r="IM32" s="9">
        <v>167.94900000000001</v>
      </c>
      <c r="IN32" s="9">
        <v>75.861000000000004</v>
      </c>
      <c r="IO32" s="9">
        <v>12.53</v>
      </c>
      <c r="IP32" s="9">
        <v>79.558000000000007</v>
      </c>
      <c r="IQ32" s="9">
        <v>138.32300000000001</v>
      </c>
    </row>
    <row r="33" spans="1:251">
      <c r="A33" s="10">
        <v>35947</v>
      </c>
      <c r="B33" s="9">
        <v>4157.9889999999996</v>
      </c>
      <c r="C33" s="9">
        <v>2064.7069999999999</v>
      </c>
      <c r="D33" s="9">
        <v>3161.538</v>
      </c>
      <c r="E33" s="9">
        <v>996.45100000000002</v>
      </c>
      <c r="F33" s="9">
        <v>2998.598</v>
      </c>
      <c r="G33" s="9">
        <v>2064.7069999999999</v>
      </c>
      <c r="H33" s="9">
        <v>73.284000000000006</v>
      </c>
      <c r="I33" s="9">
        <v>860.60799999999995</v>
      </c>
      <c r="J33" s="9">
        <v>158.97399999999999</v>
      </c>
      <c r="K33" s="9">
        <v>47.3</v>
      </c>
      <c r="L33" s="9">
        <v>26.155000000000001</v>
      </c>
      <c r="M33" s="9">
        <v>85.519000000000005</v>
      </c>
      <c r="N33" s="9">
        <v>1000.417</v>
      </c>
      <c r="O33" s="9">
        <v>115.64</v>
      </c>
      <c r="P33" s="9">
        <v>11.412000000000001</v>
      </c>
      <c r="Q33" s="9">
        <v>873.36500000000001</v>
      </c>
      <c r="R33" s="9">
        <v>2227.6469999999999</v>
      </c>
      <c r="S33" s="9">
        <v>110.851</v>
      </c>
      <c r="T33" s="9">
        <v>1819.491</v>
      </c>
      <c r="U33" s="9">
        <v>787.29499999999996</v>
      </c>
      <c r="V33" s="9">
        <v>340.86599999999999</v>
      </c>
      <c r="W33" s="9">
        <v>60.973999999999997</v>
      </c>
      <c r="X33" s="9">
        <v>385.45600000000002</v>
      </c>
      <c r="Y33" s="9">
        <v>673.91600000000005</v>
      </c>
      <c r="Z33" s="9">
        <v>279.34800000000001</v>
      </c>
      <c r="AA33" s="9">
        <v>53.802999999999997</v>
      </c>
      <c r="AB33" s="9">
        <v>340.76499999999999</v>
      </c>
      <c r="AC33" s="9">
        <v>113.379</v>
      </c>
      <c r="AD33" s="9">
        <v>61.517000000000003</v>
      </c>
      <c r="AE33" s="9">
        <v>7.1710000000000003</v>
      </c>
      <c r="AF33" s="9">
        <v>44.691000000000003</v>
      </c>
      <c r="AG33" s="9">
        <v>81.488</v>
      </c>
      <c r="AH33" s="9">
        <v>44.67</v>
      </c>
      <c r="AI33" s="9">
        <v>4.1950000000000003</v>
      </c>
      <c r="AJ33" s="9">
        <v>32.622999999999998</v>
      </c>
      <c r="AQ33" s="9">
        <v>2002.1579999999999</v>
      </c>
      <c r="AR33" s="9">
        <v>1151.5740000000001</v>
      </c>
      <c r="AS33" s="9">
        <v>1830.31</v>
      </c>
      <c r="AT33" s="9">
        <v>171.84700000000001</v>
      </c>
      <c r="AU33" s="9">
        <v>1769.855</v>
      </c>
      <c r="AV33" s="9">
        <v>1151.5740000000001</v>
      </c>
      <c r="AW33" s="9">
        <v>46.49</v>
      </c>
      <c r="AX33" s="9">
        <v>571.79</v>
      </c>
      <c r="AY33" s="9">
        <v>102.44</v>
      </c>
      <c r="AZ33" s="9">
        <v>25.030999999999999</v>
      </c>
      <c r="BA33" s="9">
        <v>15.182</v>
      </c>
      <c r="BB33" s="9">
        <v>62.226999999999997</v>
      </c>
      <c r="BC33" s="9">
        <v>129.863</v>
      </c>
      <c r="BD33" s="9">
        <v>35.423999999999999</v>
      </c>
      <c r="BE33" s="9">
        <v>5.2530000000000001</v>
      </c>
      <c r="BF33" s="9">
        <v>89.185000000000002</v>
      </c>
      <c r="BG33" s="9">
        <v>1212.03</v>
      </c>
      <c r="BH33" s="9">
        <v>66.924999999999997</v>
      </c>
      <c r="BI33" s="9">
        <v>723.20299999999997</v>
      </c>
      <c r="BJ33" s="9">
        <v>548.79200000000003</v>
      </c>
      <c r="BK33" s="9">
        <v>253.00200000000001</v>
      </c>
      <c r="BL33" s="9">
        <v>51.786999999999999</v>
      </c>
      <c r="BM33" s="9">
        <v>244.00399999999999</v>
      </c>
      <c r="BN33" s="9">
        <v>487.964</v>
      </c>
      <c r="BO33" s="9">
        <v>215.49199999999999</v>
      </c>
      <c r="BP33" s="9">
        <v>47.587000000000003</v>
      </c>
      <c r="BQ33" s="9">
        <v>224.88499999999999</v>
      </c>
      <c r="BR33" s="9">
        <v>60.828000000000003</v>
      </c>
      <c r="BS33" s="9">
        <v>37.509</v>
      </c>
      <c r="BT33" s="9">
        <v>4.2</v>
      </c>
      <c r="BU33" s="9">
        <v>19.119</v>
      </c>
      <c r="CA33" s="9">
        <v>1694.3150000000001</v>
      </c>
      <c r="CB33" s="9">
        <v>942.82399999999996</v>
      </c>
      <c r="CC33" s="9">
        <v>1551.02</v>
      </c>
      <c r="CD33" s="9">
        <v>143.29499999999999</v>
      </c>
      <c r="CE33" s="9">
        <v>1506.297</v>
      </c>
      <c r="CF33" s="9">
        <v>942.82399999999996</v>
      </c>
      <c r="CG33" s="9">
        <v>41.622999999999998</v>
      </c>
      <c r="CH33" s="9">
        <v>521.85</v>
      </c>
      <c r="CI33" s="9">
        <v>89.576999999999998</v>
      </c>
      <c r="CJ33" s="9">
        <v>19.704000000000001</v>
      </c>
      <c r="CK33" s="9">
        <v>14.164</v>
      </c>
      <c r="CL33" s="9">
        <v>55.709000000000003</v>
      </c>
      <c r="CM33" s="9">
        <v>98.441000000000003</v>
      </c>
      <c r="CN33" s="9">
        <v>25.018999999999998</v>
      </c>
      <c r="CO33" s="9">
        <v>4.3410000000000002</v>
      </c>
      <c r="CP33" s="9">
        <v>69.081000000000003</v>
      </c>
      <c r="CQ33" s="9">
        <v>987.54700000000003</v>
      </c>
      <c r="CR33" s="9">
        <v>60.128</v>
      </c>
      <c r="CS33" s="9">
        <v>646.64</v>
      </c>
      <c r="CT33" s="9">
        <v>465.67599999999999</v>
      </c>
      <c r="CU33" s="9">
        <v>196.23099999999999</v>
      </c>
      <c r="CV33" s="9">
        <v>42.704999999999998</v>
      </c>
      <c r="CW33" s="9">
        <v>226.74</v>
      </c>
      <c r="CX33" s="9">
        <v>421.98399999999998</v>
      </c>
      <c r="CY33" s="9">
        <v>171.81200000000001</v>
      </c>
      <c r="CZ33" s="9">
        <v>39.636000000000003</v>
      </c>
      <c r="DA33" s="9">
        <v>210.536</v>
      </c>
      <c r="DB33" s="9">
        <v>43.692999999999998</v>
      </c>
      <c r="DC33" s="9">
        <v>24.419</v>
      </c>
      <c r="DD33" s="9">
        <v>3.069</v>
      </c>
      <c r="DK33" s="9">
        <v>1409.3789999999999</v>
      </c>
      <c r="DL33" s="9">
        <v>677.42399999999998</v>
      </c>
      <c r="DM33" s="9">
        <v>1052.336</v>
      </c>
      <c r="DN33" s="9">
        <v>357.04300000000001</v>
      </c>
      <c r="DO33" s="9">
        <v>1000.812</v>
      </c>
      <c r="DP33" s="9">
        <v>677.42399999999998</v>
      </c>
      <c r="DQ33" s="9">
        <v>21.186</v>
      </c>
      <c r="DR33" s="9">
        <v>302.202</v>
      </c>
      <c r="DS33" s="9">
        <v>49.146999999999998</v>
      </c>
      <c r="DT33" s="9">
        <v>14.016</v>
      </c>
      <c r="DU33" s="9">
        <v>9.1880000000000006</v>
      </c>
      <c r="DV33" s="9">
        <v>25.943000000000001</v>
      </c>
      <c r="DW33" s="9">
        <v>359.42</v>
      </c>
      <c r="DX33" s="9">
        <v>37.508000000000003</v>
      </c>
      <c r="DY33" s="9">
        <v>2.8540000000000001</v>
      </c>
      <c r="DZ33" s="9">
        <v>319.05799999999999</v>
      </c>
      <c r="EA33" s="9">
        <v>728.94799999999998</v>
      </c>
      <c r="EB33" s="9">
        <v>33.228000000000002</v>
      </c>
      <c r="EC33" s="9">
        <v>647.20399999999995</v>
      </c>
      <c r="ED33" s="9">
        <v>280.94</v>
      </c>
      <c r="EE33" s="9">
        <v>113.408</v>
      </c>
      <c r="EF33" s="9">
        <v>20.298999999999999</v>
      </c>
      <c r="EG33" s="9">
        <v>147.23400000000001</v>
      </c>
      <c r="EH33" s="9">
        <v>242.64699999999999</v>
      </c>
      <c r="EI33" s="9">
        <v>93.926000000000002</v>
      </c>
      <c r="EJ33" s="9">
        <v>17.965</v>
      </c>
      <c r="EK33" s="9">
        <v>130.756</v>
      </c>
      <c r="EL33" s="9">
        <v>38.292999999999999</v>
      </c>
      <c r="EM33" s="9">
        <v>19.481000000000002</v>
      </c>
      <c r="EN33" s="9">
        <v>2.3330000000000002</v>
      </c>
      <c r="EO33" s="9">
        <v>16.478000000000002</v>
      </c>
      <c r="EP33" s="9">
        <v>29.407</v>
      </c>
      <c r="EQ33" s="9">
        <v>14.409000000000001</v>
      </c>
      <c r="ER33" s="9">
        <v>1.3109999999999999</v>
      </c>
      <c r="ES33" s="9">
        <v>13.686999999999999</v>
      </c>
      <c r="EZ33" s="9">
        <v>672.19899999999996</v>
      </c>
      <c r="FA33" s="9">
        <v>380.255</v>
      </c>
      <c r="FB33" s="9">
        <v>612.45899999999995</v>
      </c>
      <c r="FC33" s="9">
        <v>59.74</v>
      </c>
      <c r="FD33" s="9">
        <v>594.471</v>
      </c>
      <c r="FE33" s="9">
        <v>380.255</v>
      </c>
      <c r="FF33" s="9">
        <v>15.02</v>
      </c>
      <c r="FG33" s="9">
        <v>199.197</v>
      </c>
      <c r="FH33" s="9">
        <v>33.734000000000002</v>
      </c>
      <c r="FI33" s="9">
        <v>7.5949999999999998</v>
      </c>
      <c r="FJ33" s="9">
        <v>6.5819999999999999</v>
      </c>
      <c r="FK33" s="9">
        <v>19.556999999999999</v>
      </c>
      <c r="FL33" s="9">
        <v>43.994</v>
      </c>
      <c r="FM33" s="9">
        <v>10.393000000000001</v>
      </c>
      <c r="FN33" s="9">
        <v>0.89100000000000001</v>
      </c>
      <c r="FO33" s="9">
        <v>32.71</v>
      </c>
      <c r="FP33" s="9">
        <v>398.24299999999999</v>
      </c>
      <c r="FQ33" s="9">
        <v>22.492999999999999</v>
      </c>
      <c r="FR33" s="9">
        <v>251.46299999999999</v>
      </c>
      <c r="FS33" s="9">
        <v>189.85499999999999</v>
      </c>
      <c r="FT33" s="9">
        <v>82.257000000000005</v>
      </c>
      <c r="FU33" s="9">
        <v>14.795999999999999</v>
      </c>
      <c r="FV33" s="9">
        <v>92.802000000000007</v>
      </c>
      <c r="FW33" s="9">
        <v>171.053</v>
      </c>
      <c r="FX33" s="9">
        <v>70.613</v>
      </c>
      <c r="FY33" s="9">
        <v>14.138</v>
      </c>
      <c r="FZ33" s="9">
        <v>86.302000000000007</v>
      </c>
      <c r="GA33" s="9">
        <v>18.802</v>
      </c>
      <c r="GB33" s="9">
        <v>11.643000000000001</v>
      </c>
      <c r="GC33" s="9">
        <v>0.65800000000000003</v>
      </c>
      <c r="GD33" s="9">
        <v>6.5</v>
      </c>
      <c r="GJ33" s="9">
        <v>574.83500000000004</v>
      </c>
      <c r="GK33" s="9">
        <v>313.72800000000001</v>
      </c>
      <c r="GL33" s="9">
        <v>525.077</v>
      </c>
      <c r="GM33" s="9">
        <v>49.756999999999998</v>
      </c>
      <c r="GN33" s="9">
        <v>511.95400000000001</v>
      </c>
      <c r="GO33" s="9">
        <v>313.72800000000001</v>
      </c>
      <c r="GP33" s="9">
        <v>13.319000000000001</v>
      </c>
      <c r="GQ33" s="9">
        <v>184.90799999999999</v>
      </c>
      <c r="GR33" s="9">
        <v>28.248999999999999</v>
      </c>
      <c r="GS33" s="9">
        <v>5.7089999999999996</v>
      </c>
      <c r="GT33" s="9">
        <v>6.2789999999999999</v>
      </c>
      <c r="GU33" s="9">
        <v>16.260999999999999</v>
      </c>
      <c r="GV33" s="9">
        <v>34.631999999999998</v>
      </c>
      <c r="GW33" s="9">
        <v>7.4139999999999997</v>
      </c>
      <c r="GX33" s="9">
        <v>0.89100000000000001</v>
      </c>
      <c r="GY33" s="9">
        <v>26.326000000000001</v>
      </c>
      <c r="GZ33" s="9">
        <v>326.85199999999998</v>
      </c>
      <c r="HA33" s="9">
        <v>20.489000000000001</v>
      </c>
      <c r="HB33" s="9">
        <v>227.495</v>
      </c>
      <c r="HC33" s="9">
        <v>162.48400000000001</v>
      </c>
      <c r="HD33" s="9">
        <v>63.680999999999997</v>
      </c>
      <c r="HE33" s="9">
        <v>11.805999999999999</v>
      </c>
      <c r="HF33" s="9">
        <v>86.995999999999995</v>
      </c>
      <c r="HG33" s="9">
        <v>149.595</v>
      </c>
      <c r="HH33" s="9">
        <v>57.331000000000003</v>
      </c>
      <c r="HI33" s="9">
        <v>11.148</v>
      </c>
      <c r="HJ33" s="9">
        <v>81.116</v>
      </c>
      <c r="HK33" s="9">
        <v>12.888999999999999</v>
      </c>
      <c r="HL33" s="9">
        <v>6.351</v>
      </c>
      <c r="HM33" s="9">
        <v>0.65800000000000003</v>
      </c>
      <c r="HN33" s="9">
        <v>5.88</v>
      </c>
      <c r="HT33" s="9">
        <v>1040.393</v>
      </c>
      <c r="HU33" s="9">
        <v>517.90899999999999</v>
      </c>
      <c r="HV33" s="9">
        <v>789.83699999999999</v>
      </c>
      <c r="HW33" s="9">
        <v>250.55600000000001</v>
      </c>
      <c r="HX33" s="9">
        <v>750.24199999999996</v>
      </c>
      <c r="HY33" s="9">
        <v>517.90899999999999</v>
      </c>
      <c r="HZ33" s="9">
        <v>20.387</v>
      </c>
      <c r="IA33" s="9">
        <v>211.946</v>
      </c>
      <c r="IB33" s="9">
        <v>40.896999999999998</v>
      </c>
      <c r="IC33" s="9">
        <v>12.17</v>
      </c>
      <c r="ID33" s="9">
        <v>6.6760000000000002</v>
      </c>
      <c r="IE33" s="9">
        <v>22.050999999999998</v>
      </c>
      <c r="IF33" s="9">
        <v>249.25399999999999</v>
      </c>
      <c r="IG33" s="9">
        <v>27.425000000000001</v>
      </c>
      <c r="IH33" s="9">
        <v>2.1869999999999998</v>
      </c>
      <c r="II33" s="9">
        <v>219.642</v>
      </c>
      <c r="IJ33" s="9">
        <v>557.50400000000002</v>
      </c>
      <c r="IK33" s="9">
        <v>29.25</v>
      </c>
      <c r="IL33" s="9">
        <v>453.63900000000001</v>
      </c>
      <c r="IM33" s="9">
        <v>188.304</v>
      </c>
      <c r="IN33" s="9">
        <v>84.510999999999996</v>
      </c>
      <c r="IO33" s="9">
        <v>16.138999999999999</v>
      </c>
      <c r="IP33" s="9">
        <v>87.653999999999996</v>
      </c>
      <c r="IQ33" s="9">
        <v>159.71799999999999</v>
      </c>
    </row>
    <row r="34" spans="1:251">
      <c r="A34" s="10">
        <v>36312</v>
      </c>
      <c r="B34" s="9">
        <v>4197.4949999999999</v>
      </c>
      <c r="C34" s="9">
        <v>2078.6170000000002</v>
      </c>
      <c r="D34" s="9">
        <v>3203.3890000000001</v>
      </c>
      <c r="E34" s="9">
        <v>994.10699999999997</v>
      </c>
      <c r="F34" s="9">
        <v>3042.78</v>
      </c>
      <c r="G34" s="9">
        <v>2078.6170000000002</v>
      </c>
      <c r="H34" s="9">
        <v>69.721999999999994</v>
      </c>
      <c r="I34" s="9">
        <v>894.44100000000003</v>
      </c>
      <c r="J34" s="9">
        <v>126.324</v>
      </c>
      <c r="K34" s="9">
        <v>35.262999999999998</v>
      </c>
      <c r="L34" s="9">
        <v>21.113</v>
      </c>
      <c r="M34" s="9">
        <v>69.947999999999993</v>
      </c>
      <c r="N34" s="9">
        <v>1028.3910000000001</v>
      </c>
      <c r="O34" s="9">
        <v>125.346</v>
      </c>
      <c r="P34" s="9">
        <v>7.7</v>
      </c>
      <c r="Q34" s="9">
        <v>895.346</v>
      </c>
      <c r="R34" s="9">
        <v>2239.2260000000001</v>
      </c>
      <c r="S34" s="9">
        <v>98.534000000000006</v>
      </c>
      <c r="T34" s="9">
        <v>1859.7349999999999</v>
      </c>
      <c r="U34" s="9">
        <v>772.43200000000002</v>
      </c>
      <c r="V34" s="9">
        <v>344.80099999999999</v>
      </c>
      <c r="W34" s="9">
        <v>55.351999999999997</v>
      </c>
      <c r="X34" s="9">
        <v>372.279</v>
      </c>
      <c r="Y34" s="9">
        <v>663.12400000000002</v>
      </c>
      <c r="Z34" s="9">
        <v>285.25599999999997</v>
      </c>
      <c r="AA34" s="9">
        <v>48.308</v>
      </c>
      <c r="AB34" s="9">
        <v>329.56</v>
      </c>
      <c r="AC34" s="9">
        <v>109.30800000000001</v>
      </c>
      <c r="AD34" s="9">
        <v>59.545000000000002</v>
      </c>
      <c r="AE34" s="9">
        <v>7.0430000000000001</v>
      </c>
      <c r="AF34" s="9">
        <v>42.72</v>
      </c>
      <c r="AG34" s="9">
        <v>85.75</v>
      </c>
      <c r="AH34" s="9">
        <v>44.301000000000002</v>
      </c>
      <c r="AI34" s="9">
        <v>3.9329999999999998</v>
      </c>
      <c r="AJ34" s="9">
        <v>37.515999999999998</v>
      </c>
      <c r="AQ34" s="9">
        <v>2003.3530000000001</v>
      </c>
      <c r="AR34" s="9">
        <v>1137.556</v>
      </c>
      <c r="AS34" s="9">
        <v>1840.8920000000001</v>
      </c>
      <c r="AT34" s="9">
        <v>162.46100000000001</v>
      </c>
      <c r="AU34" s="9">
        <v>1777.796</v>
      </c>
      <c r="AV34" s="9">
        <v>1137.556</v>
      </c>
      <c r="AW34" s="9">
        <v>44.387999999999998</v>
      </c>
      <c r="AX34" s="9">
        <v>595.85299999999995</v>
      </c>
      <c r="AY34" s="9">
        <v>82.510999999999996</v>
      </c>
      <c r="AZ34" s="9">
        <v>18.108000000000001</v>
      </c>
      <c r="BA34" s="9">
        <v>13.154999999999999</v>
      </c>
      <c r="BB34" s="9">
        <v>51.247999999999998</v>
      </c>
      <c r="BC34" s="9">
        <v>143.04599999999999</v>
      </c>
      <c r="BD34" s="9">
        <v>44.988</v>
      </c>
      <c r="BE34" s="9">
        <v>2.9769999999999999</v>
      </c>
      <c r="BF34" s="9">
        <v>95.081000000000003</v>
      </c>
      <c r="BG34" s="9">
        <v>1200.6510000000001</v>
      </c>
      <c r="BH34" s="9">
        <v>60.518999999999998</v>
      </c>
      <c r="BI34" s="9">
        <v>742.18200000000002</v>
      </c>
      <c r="BJ34" s="9">
        <v>545.36500000000001</v>
      </c>
      <c r="BK34" s="9">
        <v>266.084</v>
      </c>
      <c r="BL34" s="9">
        <v>47.749000000000002</v>
      </c>
      <c r="BM34" s="9">
        <v>231.53299999999999</v>
      </c>
      <c r="BN34" s="9">
        <v>485.63099999999997</v>
      </c>
      <c r="BO34" s="9">
        <v>228.30600000000001</v>
      </c>
      <c r="BP34" s="9">
        <v>42.277000000000001</v>
      </c>
      <c r="BQ34" s="9">
        <v>215.048</v>
      </c>
      <c r="BR34" s="9">
        <v>59.734000000000002</v>
      </c>
      <c r="BS34" s="9">
        <v>37.777000000000001</v>
      </c>
      <c r="BT34" s="9">
        <v>5.4720000000000004</v>
      </c>
      <c r="BU34" s="9">
        <v>16.484999999999999</v>
      </c>
      <c r="CA34" s="9">
        <v>1707.6120000000001</v>
      </c>
      <c r="CB34" s="9">
        <v>937.82600000000002</v>
      </c>
      <c r="CC34" s="9">
        <v>1572.9</v>
      </c>
      <c r="CD34" s="9">
        <v>134.71100000000001</v>
      </c>
      <c r="CE34" s="9">
        <v>1520.837</v>
      </c>
      <c r="CF34" s="9">
        <v>937.82600000000002</v>
      </c>
      <c r="CG34" s="9">
        <v>38.637999999999998</v>
      </c>
      <c r="CH34" s="9">
        <v>544.37300000000005</v>
      </c>
      <c r="CI34" s="9">
        <v>75.766999999999996</v>
      </c>
      <c r="CJ34" s="9">
        <v>16.292999999999999</v>
      </c>
      <c r="CK34" s="9">
        <v>11.29</v>
      </c>
      <c r="CL34" s="9">
        <v>48.183</v>
      </c>
      <c r="CM34" s="9">
        <v>111.008</v>
      </c>
      <c r="CN34" s="9">
        <v>35.770000000000003</v>
      </c>
      <c r="CO34" s="9">
        <v>2.601</v>
      </c>
      <c r="CP34" s="9">
        <v>72.637</v>
      </c>
      <c r="CQ34" s="9">
        <v>989.88900000000001</v>
      </c>
      <c r="CR34" s="9">
        <v>52.53</v>
      </c>
      <c r="CS34" s="9">
        <v>665.19299999999998</v>
      </c>
      <c r="CT34" s="9">
        <v>458.06099999999998</v>
      </c>
      <c r="CU34" s="9">
        <v>201.559</v>
      </c>
      <c r="CV34" s="9">
        <v>41.972999999999999</v>
      </c>
      <c r="CW34" s="9">
        <v>214.529</v>
      </c>
      <c r="CX34" s="9">
        <v>417.77</v>
      </c>
      <c r="CY34" s="9">
        <v>179.512</v>
      </c>
      <c r="CZ34" s="9">
        <v>37.774000000000001</v>
      </c>
      <c r="DA34" s="9">
        <v>200.48400000000001</v>
      </c>
      <c r="DB34" s="9">
        <v>40.290999999999997</v>
      </c>
      <c r="DC34" s="9">
        <v>22.047000000000001</v>
      </c>
      <c r="DD34" s="9">
        <v>4.1989999999999998</v>
      </c>
      <c r="DK34" s="9">
        <v>1428.799</v>
      </c>
      <c r="DL34" s="9">
        <v>695.73800000000006</v>
      </c>
      <c r="DM34" s="9">
        <v>1073.1030000000001</v>
      </c>
      <c r="DN34" s="9">
        <v>355.69600000000003</v>
      </c>
      <c r="DO34" s="9">
        <v>1016.95</v>
      </c>
      <c r="DP34" s="9">
        <v>695.73800000000006</v>
      </c>
      <c r="DQ34" s="9">
        <v>20.364000000000001</v>
      </c>
      <c r="DR34" s="9">
        <v>300.84800000000001</v>
      </c>
      <c r="DS34" s="9">
        <v>41.35</v>
      </c>
      <c r="DT34" s="9">
        <v>12.273</v>
      </c>
      <c r="DU34" s="9">
        <v>7.4210000000000003</v>
      </c>
      <c r="DV34" s="9">
        <v>21.657</v>
      </c>
      <c r="DW34" s="9">
        <v>370.49799999999999</v>
      </c>
      <c r="DX34" s="9">
        <v>43.88</v>
      </c>
      <c r="DY34" s="9">
        <v>2.359</v>
      </c>
      <c r="DZ34" s="9">
        <v>324.25900000000001</v>
      </c>
      <c r="EA34" s="9">
        <v>751.89099999999996</v>
      </c>
      <c r="EB34" s="9">
        <v>30.143999999999998</v>
      </c>
      <c r="EC34" s="9">
        <v>646.76400000000001</v>
      </c>
      <c r="ED34" s="9">
        <v>265.19600000000003</v>
      </c>
      <c r="EE34" s="9">
        <v>114.7</v>
      </c>
      <c r="EF34" s="9">
        <v>16.654</v>
      </c>
      <c r="EG34" s="9">
        <v>133.84200000000001</v>
      </c>
      <c r="EH34" s="9">
        <v>226.45099999999999</v>
      </c>
      <c r="EI34" s="9">
        <v>94.614000000000004</v>
      </c>
      <c r="EJ34" s="9">
        <v>15.004</v>
      </c>
      <c r="EK34" s="9">
        <v>116.833</v>
      </c>
      <c r="EL34" s="9">
        <v>38.744999999999997</v>
      </c>
      <c r="EM34" s="9">
        <v>20.085999999999999</v>
      </c>
      <c r="EN34" s="9">
        <v>1.65</v>
      </c>
      <c r="EO34" s="9">
        <v>17.009</v>
      </c>
      <c r="EP34" s="9">
        <v>26.795000000000002</v>
      </c>
      <c r="EQ34" s="9">
        <v>10.782</v>
      </c>
      <c r="ER34" s="9">
        <v>1.0840000000000001</v>
      </c>
      <c r="ES34" s="9">
        <v>14.929</v>
      </c>
      <c r="EZ34" s="9">
        <v>686.45600000000002</v>
      </c>
      <c r="FA34" s="9">
        <v>383.32</v>
      </c>
      <c r="FB34" s="9">
        <v>629.05600000000004</v>
      </c>
      <c r="FC34" s="9">
        <v>57.401000000000003</v>
      </c>
      <c r="FD34" s="9">
        <v>607.11699999999996</v>
      </c>
      <c r="FE34" s="9">
        <v>383.32</v>
      </c>
      <c r="FF34" s="9">
        <v>13.535</v>
      </c>
      <c r="FG34" s="9">
        <v>210.262</v>
      </c>
      <c r="FH34" s="9">
        <v>27.501000000000001</v>
      </c>
      <c r="FI34" s="9">
        <v>6.5750000000000002</v>
      </c>
      <c r="FJ34" s="9">
        <v>4.2220000000000004</v>
      </c>
      <c r="FK34" s="9">
        <v>16.704000000000001</v>
      </c>
      <c r="FL34" s="9">
        <v>51.838000000000001</v>
      </c>
      <c r="FM34" s="9">
        <v>15.364000000000001</v>
      </c>
      <c r="FN34" s="9">
        <v>1.054</v>
      </c>
      <c r="FO34" s="9">
        <v>35.420999999999999</v>
      </c>
      <c r="FP34" s="9">
        <v>405.25900000000001</v>
      </c>
      <c r="FQ34" s="9">
        <v>18.809999999999999</v>
      </c>
      <c r="FR34" s="9">
        <v>262.387</v>
      </c>
      <c r="FS34" s="9">
        <v>179.99600000000001</v>
      </c>
      <c r="FT34" s="9">
        <v>87.293000000000006</v>
      </c>
      <c r="FU34" s="9">
        <v>14.247</v>
      </c>
      <c r="FV34" s="9">
        <v>78.456000000000003</v>
      </c>
      <c r="FW34" s="9">
        <v>160.15700000000001</v>
      </c>
      <c r="FX34" s="9">
        <v>75.361999999999995</v>
      </c>
      <c r="FY34" s="9">
        <v>12.925000000000001</v>
      </c>
      <c r="FZ34" s="9">
        <v>71.869</v>
      </c>
      <c r="GA34" s="9">
        <v>19.838999999999999</v>
      </c>
      <c r="GB34" s="9">
        <v>11.930999999999999</v>
      </c>
      <c r="GC34" s="9">
        <v>1.3220000000000001</v>
      </c>
      <c r="GD34" s="9">
        <v>6.5860000000000003</v>
      </c>
      <c r="GJ34" s="9">
        <v>582.02599999999995</v>
      </c>
      <c r="GK34" s="9">
        <v>316.24599999999998</v>
      </c>
      <c r="GL34" s="9">
        <v>536.24599999999998</v>
      </c>
      <c r="GM34" s="9">
        <v>45.78</v>
      </c>
      <c r="GN34" s="9">
        <v>517.93899999999996</v>
      </c>
      <c r="GO34" s="9">
        <v>316.24599999999998</v>
      </c>
      <c r="GP34" s="9">
        <v>11.58</v>
      </c>
      <c r="GQ34" s="9">
        <v>190.114</v>
      </c>
      <c r="GR34" s="9">
        <v>24.149000000000001</v>
      </c>
      <c r="GS34" s="9">
        <v>5.5819999999999999</v>
      </c>
      <c r="GT34" s="9">
        <v>3.4809999999999999</v>
      </c>
      <c r="GU34" s="9">
        <v>15.086</v>
      </c>
      <c r="GV34" s="9">
        <v>39.938000000000002</v>
      </c>
      <c r="GW34" s="9">
        <v>12.725</v>
      </c>
      <c r="GX34" s="9">
        <v>0.67800000000000005</v>
      </c>
      <c r="GY34" s="9">
        <v>26.535</v>
      </c>
      <c r="GZ34" s="9">
        <v>334.55200000000002</v>
      </c>
      <c r="HA34" s="9">
        <v>15.739000000000001</v>
      </c>
      <c r="HB34" s="9">
        <v>231.73500000000001</v>
      </c>
      <c r="HC34" s="9">
        <v>153.63</v>
      </c>
      <c r="HD34" s="9">
        <v>68.593999999999994</v>
      </c>
      <c r="HE34" s="9">
        <v>12.031000000000001</v>
      </c>
      <c r="HF34" s="9">
        <v>73.004999999999995</v>
      </c>
      <c r="HG34" s="9">
        <v>140.851</v>
      </c>
      <c r="HH34" s="9">
        <v>62.046999999999997</v>
      </c>
      <c r="HI34" s="9">
        <v>11.374000000000001</v>
      </c>
      <c r="HJ34" s="9">
        <v>67.429000000000002</v>
      </c>
      <c r="HK34" s="9">
        <v>12.779</v>
      </c>
      <c r="HL34" s="9">
        <v>6.5460000000000003</v>
      </c>
      <c r="HM34" s="9">
        <v>0.65600000000000003</v>
      </c>
      <c r="HN34" s="9">
        <v>5.5759999999999996</v>
      </c>
      <c r="HT34" s="9">
        <v>1045.8330000000001</v>
      </c>
      <c r="HU34" s="9">
        <v>505.78199999999998</v>
      </c>
      <c r="HV34" s="9">
        <v>794.33</v>
      </c>
      <c r="HW34" s="9">
        <v>251.50399999999999</v>
      </c>
      <c r="HX34" s="9">
        <v>758.00699999999995</v>
      </c>
      <c r="HY34" s="9">
        <v>505.78199999999998</v>
      </c>
      <c r="HZ34" s="9">
        <v>20.033999999999999</v>
      </c>
      <c r="IA34" s="9">
        <v>232.191</v>
      </c>
      <c r="IB34" s="9">
        <v>33.725000000000001</v>
      </c>
      <c r="IC34" s="9">
        <v>7.3949999999999996</v>
      </c>
      <c r="ID34" s="9">
        <v>5.0090000000000003</v>
      </c>
      <c r="IE34" s="9">
        <v>21.321000000000002</v>
      </c>
      <c r="IF34" s="9">
        <v>254.101</v>
      </c>
      <c r="IG34" s="9">
        <v>28.928000000000001</v>
      </c>
      <c r="IH34" s="9">
        <v>0.82399999999999995</v>
      </c>
      <c r="II34" s="9">
        <v>224.35</v>
      </c>
      <c r="IJ34" s="9">
        <v>542.10400000000004</v>
      </c>
      <c r="IK34" s="9">
        <v>25.866</v>
      </c>
      <c r="IL34" s="9">
        <v>477.86200000000002</v>
      </c>
      <c r="IM34" s="9">
        <v>191.73400000000001</v>
      </c>
      <c r="IN34" s="9">
        <v>81.47</v>
      </c>
      <c r="IO34" s="9">
        <v>13.272</v>
      </c>
      <c r="IP34" s="9">
        <v>96.992000000000004</v>
      </c>
      <c r="IQ34" s="9">
        <v>165.416</v>
      </c>
    </row>
    <row r="35" spans="1:251">
      <c r="A35" s="10">
        <v>36678</v>
      </c>
      <c r="B35" s="9">
        <v>4264.9539999999997</v>
      </c>
      <c r="C35" s="9">
        <v>2173.3150000000001</v>
      </c>
      <c r="D35" s="9">
        <v>3273.402</v>
      </c>
      <c r="E35" s="9">
        <v>991.55200000000002</v>
      </c>
      <c r="F35" s="9">
        <v>3102.491</v>
      </c>
      <c r="G35" s="9">
        <v>2173.3150000000001</v>
      </c>
      <c r="H35" s="9">
        <v>73.004000000000005</v>
      </c>
      <c r="I35" s="9">
        <v>856.17200000000003</v>
      </c>
      <c r="J35" s="9">
        <v>122.065</v>
      </c>
      <c r="K35" s="9">
        <v>38.323</v>
      </c>
      <c r="L35" s="9">
        <v>17.466999999999999</v>
      </c>
      <c r="M35" s="9">
        <v>66.275000000000006</v>
      </c>
      <c r="N35" s="9">
        <v>1040.3979999999999</v>
      </c>
      <c r="O35" s="9">
        <v>132.58799999999999</v>
      </c>
      <c r="P35" s="9">
        <v>9.5950000000000006</v>
      </c>
      <c r="Q35" s="9">
        <v>898.21500000000003</v>
      </c>
      <c r="R35" s="9">
        <v>2344.2260000000001</v>
      </c>
      <c r="S35" s="9">
        <v>100.06699999999999</v>
      </c>
      <c r="T35" s="9">
        <v>1820.6610000000001</v>
      </c>
      <c r="U35" s="9">
        <v>770.32799999999997</v>
      </c>
      <c r="V35" s="9">
        <v>365.65600000000001</v>
      </c>
      <c r="W35" s="9">
        <v>48.511000000000003</v>
      </c>
      <c r="X35" s="9">
        <v>356.161</v>
      </c>
      <c r="Y35" s="9">
        <v>642.34199999999998</v>
      </c>
      <c r="Z35" s="9">
        <v>288.69099999999997</v>
      </c>
      <c r="AA35" s="9">
        <v>41.097000000000001</v>
      </c>
      <c r="AB35" s="9">
        <v>312.55399999999997</v>
      </c>
      <c r="AC35" s="9">
        <v>127.986</v>
      </c>
      <c r="AD35" s="9">
        <v>76.965000000000003</v>
      </c>
      <c r="AE35" s="9">
        <v>7.4139999999999997</v>
      </c>
      <c r="AF35" s="9">
        <v>43.606999999999999</v>
      </c>
      <c r="AG35" s="9">
        <v>81.003</v>
      </c>
      <c r="AH35" s="9">
        <v>49.22</v>
      </c>
      <c r="AI35" s="9">
        <v>3.9630000000000001</v>
      </c>
      <c r="AJ35" s="9">
        <v>27.818999999999999</v>
      </c>
      <c r="AQ35" s="9">
        <v>2019.777</v>
      </c>
      <c r="AR35" s="9">
        <v>1176.1969999999999</v>
      </c>
      <c r="AS35" s="9">
        <v>1868.5060000000001</v>
      </c>
      <c r="AT35" s="9">
        <v>151.27099999999999</v>
      </c>
      <c r="AU35" s="9">
        <v>1807.605</v>
      </c>
      <c r="AV35" s="9">
        <v>1176.1969999999999</v>
      </c>
      <c r="AW35" s="9">
        <v>49.658000000000001</v>
      </c>
      <c r="AX35" s="9">
        <v>581.75</v>
      </c>
      <c r="AY35" s="9">
        <v>76.608000000000004</v>
      </c>
      <c r="AZ35" s="9">
        <v>18.702999999999999</v>
      </c>
      <c r="BA35" s="9">
        <v>11.269</v>
      </c>
      <c r="BB35" s="9">
        <v>46.636000000000003</v>
      </c>
      <c r="BC35" s="9">
        <v>135.56399999999999</v>
      </c>
      <c r="BD35" s="9">
        <v>42.198</v>
      </c>
      <c r="BE35" s="9">
        <v>4.7720000000000002</v>
      </c>
      <c r="BF35" s="9">
        <v>88.593999999999994</v>
      </c>
      <c r="BG35" s="9">
        <v>1237.098</v>
      </c>
      <c r="BH35" s="9">
        <v>65.7</v>
      </c>
      <c r="BI35" s="9">
        <v>716.97900000000004</v>
      </c>
      <c r="BJ35" s="9">
        <v>549.11900000000003</v>
      </c>
      <c r="BK35" s="9">
        <v>281.36099999999999</v>
      </c>
      <c r="BL35" s="9">
        <v>40.915999999999997</v>
      </c>
      <c r="BM35" s="9">
        <v>226.84200000000001</v>
      </c>
      <c r="BN35" s="9">
        <v>473.48700000000002</v>
      </c>
      <c r="BO35" s="9">
        <v>232.821</v>
      </c>
      <c r="BP35" s="9">
        <v>35.097999999999999</v>
      </c>
      <c r="BQ35" s="9">
        <v>205.56800000000001</v>
      </c>
      <c r="BR35" s="9">
        <v>75.631</v>
      </c>
      <c r="BS35" s="9">
        <v>48.54</v>
      </c>
      <c r="BT35" s="9">
        <v>5.8170000000000002</v>
      </c>
      <c r="BU35" s="9">
        <v>21.274000000000001</v>
      </c>
      <c r="CA35" s="9">
        <v>1718.3820000000001</v>
      </c>
      <c r="CB35" s="9">
        <v>968.11300000000006</v>
      </c>
      <c r="CC35" s="9">
        <v>1589.346</v>
      </c>
      <c r="CD35" s="9">
        <v>129.036</v>
      </c>
      <c r="CE35" s="9">
        <v>1542.26</v>
      </c>
      <c r="CF35" s="9">
        <v>968.11300000000006</v>
      </c>
      <c r="CG35" s="9">
        <v>45.848999999999997</v>
      </c>
      <c r="CH35" s="9">
        <v>528.298</v>
      </c>
      <c r="CI35" s="9">
        <v>69.290000000000006</v>
      </c>
      <c r="CJ35" s="9">
        <v>15.675000000000001</v>
      </c>
      <c r="CK35" s="9">
        <v>10.428000000000001</v>
      </c>
      <c r="CL35" s="9">
        <v>43.186999999999998</v>
      </c>
      <c r="CM35" s="9">
        <v>106.83199999999999</v>
      </c>
      <c r="CN35" s="9">
        <v>31.411000000000001</v>
      </c>
      <c r="CO35" s="9">
        <v>4.3440000000000003</v>
      </c>
      <c r="CP35" s="9">
        <v>71.076999999999998</v>
      </c>
      <c r="CQ35" s="9">
        <v>1015.199</v>
      </c>
      <c r="CR35" s="9">
        <v>60.621000000000002</v>
      </c>
      <c r="CS35" s="9">
        <v>642.56200000000001</v>
      </c>
      <c r="CT35" s="9">
        <v>453.74900000000002</v>
      </c>
      <c r="CU35" s="9">
        <v>214.48099999999999</v>
      </c>
      <c r="CV35" s="9">
        <v>35.085999999999999</v>
      </c>
      <c r="CW35" s="9">
        <v>204.18199999999999</v>
      </c>
      <c r="CX35" s="9">
        <v>403.68599999999998</v>
      </c>
      <c r="CY35" s="9">
        <v>185.20500000000001</v>
      </c>
      <c r="CZ35" s="9">
        <v>30.692</v>
      </c>
      <c r="DA35" s="9">
        <v>187.78899999999999</v>
      </c>
      <c r="DB35" s="9">
        <v>50.063000000000002</v>
      </c>
      <c r="DC35" s="9">
        <v>29.276</v>
      </c>
      <c r="DD35" s="9">
        <v>4.3949999999999996</v>
      </c>
      <c r="DK35" s="9">
        <v>1438.809</v>
      </c>
      <c r="DL35" s="9">
        <v>732.53200000000004</v>
      </c>
      <c r="DM35" s="9">
        <v>1102.1479999999999</v>
      </c>
      <c r="DN35" s="9">
        <v>336.661</v>
      </c>
      <c r="DO35" s="9">
        <v>1047.134</v>
      </c>
      <c r="DP35" s="9">
        <v>732.53200000000004</v>
      </c>
      <c r="DQ35" s="9">
        <v>18.515000000000001</v>
      </c>
      <c r="DR35" s="9">
        <v>296.08699999999999</v>
      </c>
      <c r="DS35" s="9">
        <v>38.119999999999997</v>
      </c>
      <c r="DT35" s="9">
        <v>10.66</v>
      </c>
      <c r="DU35" s="9">
        <v>5.7210000000000001</v>
      </c>
      <c r="DV35" s="9">
        <v>21.739000000000001</v>
      </c>
      <c r="DW35" s="9">
        <v>353.55500000000001</v>
      </c>
      <c r="DX35" s="9">
        <v>44.353999999999999</v>
      </c>
      <c r="DY35" s="9">
        <v>3.4620000000000002</v>
      </c>
      <c r="DZ35" s="9">
        <v>305.73899999999998</v>
      </c>
      <c r="EA35" s="9">
        <v>787.54600000000005</v>
      </c>
      <c r="EB35" s="9">
        <v>27.696999999999999</v>
      </c>
      <c r="EC35" s="9">
        <v>623.56600000000003</v>
      </c>
      <c r="ED35" s="9">
        <v>254.93299999999999</v>
      </c>
      <c r="EE35" s="9">
        <v>117.458</v>
      </c>
      <c r="EF35" s="9">
        <v>14.619</v>
      </c>
      <c r="EG35" s="9">
        <v>122.85599999999999</v>
      </c>
      <c r="EH35" s="9">
        <v>214.899</v>
      </c>
      <c r="EI35" s="9">
        <v>93.954999999999998</v>
      </c>
      <c r="EJ35" s="9">
        <v>12.984</v>
      </c>
      <c r="EK35" s="9">
        <v>107.96</v>
      </c>
      <c r="EL35" s="9">
        <v>40.033999999999999</v>
      </c>
      <c r="EM35" s="9">
        <v>23.503</v>
      </c>
      <c r="EN35" s="9">
        <v>1.635</v>
      </c>
      <c r="EO35" s="9">
        <v>14.896000000000001</v>
      </c>
      <c r="EP35" s="9">
        <v>27.228999999999999</v>
      </c>
      <c r="EQ35" s="9">
        <v>15.391</v>
      </c>
      <c r="ER35" s="9">
        <v>1.548</v>
      </c>
      <c r="ES35" s="9">
        <v>10.289</v>
      </c>
      <c r="EZ35" s="9">
        <v>688.75900000000001</v>
      </c>
      <c r="FA35" s="9">
        <v>408.20100000000002</v>
      </c>
      <c r="FB35" s="9">
        <v>639.28599999999994</v>
      </c>
      <c r="FC35" s="9">
        <v>49.472000000000001</v>
      </c>
      <c r="FD35" s="9">
        <v>621.51800000000003</v>
      </c>
      <c r="FE35" s="9">
        <v>408.20100000000002</v>
      </c>
      <c r="FF35" s="9">
        <v>13.425000000000001</v>
      </c>
      <c r="FG35" s="9">
        <v>199.892</v>
      </c>
      <c r="FH35" s="9">
        <v>23.669</v>
      </c>
      <c r="FI35" s="9">
        <v>4.74</v>
      </c>
      <c r="FJ35" s="9">
        <v>4.3849999999999998</v>
      </c>
      <c r="FK35" s="9">
        <v>14.544</v>
      </c>
      <c r="FL35" s="9">
        <v>43.572000000000003</v>
      </c>
      <c r="FM35" s="9">
        <v>13.028</v>
      </c>
      <c r="FN35" s="9">
        <v>2.073</v>
      </c>
      <c r="FO35" s="9">
        <v>28.47</v>
      </c>
      <c r="FP35" s="9">
        <v>425.96899999999999</v>
      </c>
      <c r="FQ35" s="9">
        <v>19.882999999999999</v>
      </c>
      <c r="FR35" s="9">
        <v>242.90600000000001</v>
      </c>
      <c r="FS35" s="9">
        <v>180.27199999999999</v>
      </c>
      <c r="FT35" s="9">
        <v>91.97</v>
      </c>
      <c r="FU35" s="9">
        <v>13.321</v>
      </c>
      <c r="FV35" s="9">
        <v>74.98</v>
      </c>
      <c r="FW35" s="9">
        <v>156.89500000000001</v>
      </c>
      <c r="FX35" s="9">
        <v>77.986999999999995</v>
      </c>
      <c r="FY35" s="9">
        <v>11.686</v>
      </c>
      <c r="FZ35" s="9">
        <v>67.221999999999994</v>
      </c>
      <c r="GA35" s="9">
        <v>23.376999999999999</v>
      </c>
      <c r="GB35" s="9">
        <v>13.983000000000001</v>
      </c>
      <c r="GC35" s="9">
        <v>1.635</v>
      </c>
      <c r="GD35" s="9">
        <v>7.7590000000000003</v>
      </c>
      <c r="GJ35" s="9">
        <v>589.24</v>
      </c>
      <c r="GK35" s="9">
        <v>340.96699999999998</v>
      </c>
      <c r="GL35" s="9">
        <v>547.93899999999996</v>
      </c>
      <c r="GM35" s="9">
        <v>41.301000000000002</v>
      </c>
      <c r="GN35" s="9">
        <v>534.49599999999998</v>
      </c>
      <c r="GO35" s="9">
        <v>340.96699999999998</v>
      </c>
      <c r="GP35" s="9">
        <v>12.068</v>
      </c>
      <c r="GQ35" s="9">
        <v>181.46100000000001</v>
      </c>
      <c r="GR35" s="9">
        <v>21.707999999999998</v>
      </c>
      <c r="GS35" s="9">
        <v>3.8</v>
      </c>
      <c r="GT35" s="9">
        <v>4.3849999999999998</v>
      </c>
      <c r="GU35" s="9">
        <v>13.523</v>
      </c>
      <c r="GV35" s="9">
        <v>33.036000000000001</v>
      </c>
      <c r="GW35" s="9">
        <v>9.6430000000000007</v>
      </c>
      <c r="GX35" s="9">
        <v>1.732</v>
      </c>
      <c r="GY35" s="9">
        <v>21.661000000000001</v>
      </c>
      <c r="GZ35" s="9">
        <v>354.41</v>
      </c>
      <c r="HA35" s="9">
        <v>18.186</v>
      </c>
      <c r="HB35" s="9">
        <v>216.64400000000001</v>
      </c>
      <c r="HC35" s="9">
        <v>150.98699999999999</v>
      </c>
      <c r="HD35" s="9">
        <v>71.120999999999995</v>
      </c>
      <c r="HE35" s="9">
        <v>11.678000000000001</v>
      </c>
      <c r="HF35" s="9">
        <v>68.188999999999993</v>
      </c>
      <c r="HG35" s="9">
        <v>134.22900000000001</v>
      </c>
      <c r="HH35" s="9">
        <v>62.149000000000001</v>
      </c>
      <c r="HI35" s="9">
        <v>10.042</v>
      </c>
      <c r="HJ35" s="9">
        <v>62.037999999999997</v>
      </c>
      <c r="HK35" s="9">
        <v>16.757999999999999</v>
      </c>
      <c r="HL35" s="9">
        <v>8.9719999999999995</v>
      </c>
      <c r="HM35" s="9">
        <v>1.635</v>
      </c>
      <c r="HN35" s="9">
        <v>6.1509999999999998</v>
      </c>
      <c r="HT35" s="9">
        <v>1065.778</v>
      </c>
      <c r="HU35" s="9">
        <v>541.33500000000004</v>
      </c>
      <c r="HV35" s="9">
        <v>809.21900000000005</v>
      </c>
      <c r="HW35" s="9">
        <v>256.56</v>
      </c>
      <c r="HX35" s="9">
        <v>767.77300000000002</v>
      </c>
      <c r="HY35" s="9">
        <v>541.33500000000004</v>
      </c>
      <c r="HZ35" s="9">
        <v>18.007000000000001</v>
      </c>
      <c r="IA35" s="9">
        <v>208.43100000000001</v>
      </c>
      <c r="IB35" s="9">
        <v>27.024999999999999</v>
      </c>
      <c r="IC35" s="9">
        <v>7.4379999999999997</v>
      </c>
      <c r="ID35" s="9">
        <v>3.84</v>
      </c>
      <c r="IE35" s="9">
        <v>15.747</v>
      </c>
      <c r="IF35" s="9">
        <v>270.98099999999999</v>
      </c>
      <c r="IG35" s="9">
        <v>34.008000000000003</v>
      </c>
      <c r="IH35" s="9">
        <v>3.4220000000000002</v>
      </c>
      <c r="II35" s="9">
        <v>233.55099999999999</v>
      </c>
      <c r="IJ35" s="9">
        <v>582.78099999999995</v>
      </c>
      <c r="IK35" s="9">
        <v>25.268000000000001</v>
      </c>
      <c r="IL35" s="9">
        <v>457.72899999999998</v>
      </c>
      <c r="IM35" s="9">
        <v>192.63800000000001</v>
      </c>
      <c r="IN35" s="9">
        <v>92.611999999999995</v>
      </c>
      <c r="IO35" s="9">
        <v>10.573</v>
      </c>
      <c r="IP35" s="9">
        <v>89.453000000000003</v>
      </c>
      <c r="IQ35" s="9">
        <v>159.19</v>
      </c>
    </row>
    <row r="36" spans="1:251">
      <c r="A36" s="10">
        <v>37043</v>
      </c>
      <c r="B36" s="9">
        <v>4346.3999999999996</v>
      </c>
      <c r="C36" s="9">
        <v>2200.9160000000002</v>
      </c>
      <c r="D36" s="9">
        <v>3313.788</v>
      </c>
      <c r="E36" s="9">
        <v>1032.6110000000001</v>
      </c>
      <c r="F36" s="9">
        <v>3100.1489999999999</v>
      </c>
      <c r="G36" s="9">
        <v>2200.9160000000002</v>
      </c>
      <c r="H36" s="9">
        <v>65.891000000000005</v>
      </c>
      <c r="I36" s="9">
        <v>833.34199999999998</v>
      </c>
      <c r="J36" s="9">
        <v>135.67500000000001</v>
      </c>
      <c r="K36" s="9">
        <v>50.088000000000001</v>
      </c>
      <c r="L36" s="9">
        <v>18.03</v>
      </c>
      <c r="M36" s="9">
        <v>67.557000000000002</v>
      </c>
      <c r="N36" s="9">
        <v>1110.575</v>
      </c>
      <c r="O36" s="9">
        <v>163.55099999999999</v>
      </c>
      <c r="P36" s="9">
        <v>14.872999999999999</v>
      </c>
      <c r="Q36" s="9">
        <v>932.15099999999995</v>
      </c>
      <c r="R36" s="9">
        <v>2414.5549999999998</v>
      </c>
      <c r="S36" s="9">
        <v>98.795000000000002</v>
      </c>
      <c r="T36" s="9">
        <v>1833.05</v>
      </c>
      <c r="U36" s="9">
        <v>798.35599999999999</v>
      </c>
      <c r="V36" s="9">
        <v>370.62400000000002</v>
      </c>
      <c r="W36" s="9">
        <v>57.976999999999997</v>
      </c>
      <c r="X36" s="9">
        <v>369.755</v>
      </c>
      <c r="Y36" s="9">
        <v>678.99900000000002</v>
      </c>
      <c r="Z36" s="9">
        <v>297.38600000000002</v>
      </c>
      <c r="AA36" s="9">
        <v>49.817</v>
      </c>
      <c r="AB36" s="9">
        <v>331.79500000000002</v>
      </c>
      <c r="AC36" s="9">
        <v>119.358</v>
      </c>
      <c r="AD36" s="9">
        <v>73.238</v>
      </c>
      <c r="AE36" s="9">
        <v>8.16</v>
      </c>
      <c r="AF36" s="9">
        <v>37.96</v>
      </c>
      <c r="AG36" s="9">
        <v>95.563999999999993</v>
      </c>
      <c r="AH36" s="9">
        <v>58.671999999999997</v>
      </c>
      <c r="AI36" s="9">
        <v>5.008</v>
      </c>
      <c r="AJ36" s="9">
        <v>31.884</v>
      </c>
      <c r="AQ36" s="9">
        <v>2014.8589999999999</v>
      </c>
      <c r="AR36" s="9">
        <v>1180.2180000000001</v>
      </c>
      <c r="AS36" s="9">
        <v>1862.348</v>
      </c>
      <c r="AT36" s="9">
        <v>152.511</v>
      </c>
      <c r="AU36" s="9">
        <v>1783.0070000000001</v>
      </c>
      <c r="AV36" s="9">
        <v>1180.2180000000001</v>
      </c>
      <c r="AW36" s="9">
        <v>42.984000000000002</v>
      </c>
      <c r="AX36" s="9">
        <v>559.80399999999997</v>
      </c>
      <c r="AY36" s="9">
        <v>78.3</v>
      </c>
      <c r="AZ36" s="9">
        <v>23.03</v>
      </c>
      <c r="BA36" s="9">
        <v>8.891</v>
      </c>
      <c r="BB36" s="9">
        <v>46.378999999999998</v>
      </c>
      <c r="BC36" s="9">
        <v>153.55199999999999</v>
      </c>
      <c r="BD36" s="9">
        <v>56.311</v>
      </c>
      <c r="BE36" s="9">
        <v>7.7549999999999999</v>
      </c>
      <c r="BF36" s="9">
        <v>89.486000000000004</v>
      </c>
      <c r="BG36" s="9">
        <v>1259.559</v>
      </c>
      <c r="BH36" s="9">
        <v>59.63</v>
      </c>
      <c r="BI36" s="9">
        <v>695.66899999999998</v>
      </c>
      <c r="BJ36" s="9">
        <v>566.67600000000004</v>
      </c>
      <c r="BK36" s="9">
        <v>286.16699999999997</v>
      </c>
      <c r="BL36" s="9">
        <v>49.973999999999997</v>
      </c>
      <c r="BM36" s="9">
        <v>230.53399999999999</v>
      </c>
      <c r="BN36" s="9">
        <v>496.53399999999999</v>
      </c>
      <c r="BO36" s="9">
        <v>237.048</v>
      </c>
      <c r="BP36" s="9">
        <v>44.701999999999998</v>
      </c>
      <c r="BQ36" s="9">
        <v>214.78399999999999</v>
      </c>
      <c r="BR36" s="9">
        <v>70.141000000000005</v>
      </c>
      <c r="BS36" s="9">
        <v>49.119</v>
      </c>
      <c r="BT36" s="9">
        <v>5.2720000000000002</v>
      </c>
      <c r="BU36" s="9">
        <v>15.75</v>
      </c>
      <c r="CA36" s="9">
        <v>1706.443</v>
      </c>
      <c r="CB36" s="9">
        <v>967.46100000000001</v>
      </c>
      <c r="CC36" s="9">
        <v>1578.1310000000001</v>
      </c>
      <c r="CD36" s="9">
        <v>128.31100000000001</v>
      </c>
      <c r="CE36" s="9">
        <v>1516.6289999999999</v>
      </c>
      <c r="CF36" s="9">
        <v>967.46100000000001</v>
      </c>
      <c r="CG36" s="9">
        <v>36.002000000000002</v>
      </c>
      <c r="CH36" s="9">
        <v>513.16700000000003</v>
      </c>
      <c r="CI36" s="9">
        <v>69.373000000000005</v>
      </c>
      <c r="CJ36" s="9">
        <v>17.992999999999999</v>
      </c>
      <c r="CK36" s="9">
        <v>7.8520000000000003</v>
      </c>
      <c r="CL36" s="9">
        <v>43.527000000000001</v>
      </c>
      <c r="CM36" s="9">
        <v>120.44</v>
      </c>
      <c r="CN36" s="9">
        <v>43.509</v>
      </c>
      <c r="CO36" s="9">
        <v>6.3550000000000004</v>
      </c>
      <c r="CP36" s="9">
        <v>70.576999999999998</v>
      </c>
      <c r="CQ36" s="9">
        <v>1028.963</v>
      </c>
      <c r="CR36" s="9">
        <v>50.209000000000003</v>
      </c>
      <c r="CS36" s="9">
        <v>627.27099999999996</v>
      </c>
      <c r="CT36" s="9">
        <v>472.173</v>
      </c>
      <c r="CU36" s="9">
        <v>219.114</v>
      </c>
      <c r="CV36" s="9">
        <v>43.393999999999998</v>
      </c>
      <c r="CW36" s="9">
        <v>209.66499999999999</v>
      </c>
      <c r="CX36" s="9">
        <v>421.97899999999998</v>
      </c>
      <c r="CY36" s="9">
        <v>185.739</v>
      </c>
      <c r="CZ36" s="9">
        <v>39.753999999999998</v>
      </c>
      <c r="DA36" s="9">
        <v>196.48599999999999</v>
      </c>
      <c r="DB36" s="9">
        <v>50.194000000000003</v>
      </c>
      <c r="DC36" s="9">
        <v>33.375999999999998</v>
      </c>
      <c r="DD36" s="9">
        <v>3.6389999999999998</v>
      </c>
      <c r="DK36" s="9">
        <v>1486.5219999999999</v>
      </c>
      <c r="DL36" s="9">
        <v>741.322</v>
      </c>
      <c r="DM36" s="9">
        <v>1115.8889999999999</v>
      </c>
      <c r="DN36" s="9">
        <v>370.63400000000001</v>
      </c>
      <c r="DO36" s="9">
        <v>1044.0540000000001</v>
      </c>
      <c r="DP36" s="9">
        <v>741.322</v>
      </c>
      <c r="DQ36" s="9">
        <v>18.317</v>
      </c>
      <c r="DR36" s="9">
        <v>284.41500000000002</v>
      </c>
      <c r="DS36" s="9">
        <v>43.353999999999999</v>
      </c>
      <c r="DT36" s="9">
        <v>17.64</v>
      </c>
      <c r="DU36" s="9">
        <v>5.7629999999999999</v>
      </c>
      <c r="DV36" s="9">
        <v>19.951000000000001</v>
      </c>
      <c r="DW36" s="9">
        <v>399.11399999999998</v>
      </c>
      <c r="DX36" s="9">
        <v>54.195</v>
      </c>
      <c r="DY36" s="9">
        <v>4.5250000000000004</v>
      </c>
      <c r="DZ36" s="9">
        <v>340.39499999999998</v>
      </c>
      <c r="EA36" s="9">
        <v>813.15700000000004</v>
      </c>
      <c r="EB36" s="9">
        <v>28.605</v>
      </c>
      <c r="EC36" s="9">
        <v>644.76099999999997</v>
      </c>
      <c r="ED36" s="9">
        <v>257.7</v>
      </c>
      <c r="EE36" s="9">
        <v>112.47</v>
      </c>
      <c r="EF36" s="9">
        <v>18.262</v>
      </c>
      <c r="EG36" s="9">
        <v>126.96899999999999</v>
      </c>
      <c r="EH36" s="9">
        <v>221.41300000000001</v>
      </c>
      <c r="EI36" s="9">
        <v>91.253</v>
      </c>
      <c r="EJ36" s="9">
        <v>15.515000000000001</v>
      </c>
      <c r="EK36" s="9">
        <v>114.645</v>
      </c>
      <c r="EL36" s="9">
        <v>36.286999999999999</v>
      </c>
      <c r="EM36" s="9">
        <v>21.216999999999999</v>
      </c>
      <c r="EN36" s="9">
        <v>2.7469999999999999</v>
      </c>
      <c r="EO36" s="9">
        <v>12.324</v>
      </c>
      <c r="EP36" s="9">
        <v>32.365000000000002</v>
      </c>
      <c r="EQ36" s="9">
        <v>18.922000000000001</v>
      </c>
      <c r="ER36" s="9">
        <v>1.081</v>
      </c>
      <c r="ES36" s="9">
        <v>12.363</v>
      </c>
      <c r="EZ36" s="9">
        <v>681.67</v>
      </c>
      <c r="FA36" s="9">
        <v>398.42599999999999</v>
      </c>
      <c r="FB36" s="9">
        <v>630.197</v>
      </c>
      <c r="FC36" s="9">
        <v>51.472000000000001</v>
      </c>
      <c r="FD36" s="9">
        <v>604.40599999999995</v>
      </c>
      <c r="FE36" s="9">
        <v>398.42599999999999</v>
      </c>
      <c r="FF36" s="9">
        <v>13.09</v>
      </c>
      <c r="FG36" s="9">
        <v>192.89099999999999</v>
      </c>
      <c r="FH36" s="9">
        <v>24.731999999999999</v>
      </c>
      <c r="FI36" s="9">
        <v>7.5709999999999997</v>
      </c>
      <c r="FJ36" s="9">
        <v>3.6269999999999998</v>
      </c>
      <c r="FK36" s="9">
        <v>13.532999999999999</v>
      </c>
      <c r="FL36" s="9">
        <v>52.530999999999999</v>
      </c>
      <c r="FM36" s="9">
        <v>18.22</v>
      </c>
      <c r="FN36" s="9">
        <v>2.7410000000000001</v>
      </c>
      <c r="FO36" s="9">
        <v>31.571000000000002</v>
      </c>
      <c r="FP36" s="9">
        <v>424.21699999999998</v>
      </c>
      <c r="FQ36" s="9">
        <v>19.457999999999998</v>
      </c>
      <c r="FR36" s="9">
        <v>237.995</v>
      </c>
      <c r="FS36" s="9">
        <v>177.352</v>
      </c>
      <c r="FT36" s="9">
        <v>82.84</v>
      </c>
      <c r="FU36" s="9">
        <v>16.242000000000001</v>
      </c>
      <c r="FV36" s="9">
        <v>78.27</v>
      </c>
      <c r="FW36" s="9">
        <v>155.71</v>
      </c>
      <c r="FX36" s="9">
        <v>68.787999999999997</v>
      </c>
      <c r="FY36" s="9">
        <v>14.212999999999999</v>
      </c>
      <c r="FZ36" s="9">
        <v>72.709000000000003</v>
      </c>
      <c r="GA36" s="9">
        <v>21.641999999999999</v>
      </c>
      <c r="GB36" s="9">
        <v>14.053000000000001</v>
      </c>
      <c r="GC36" s="9">
        <v>2.0289999999999999</v>
      </c>
      <c r="GD36" s="9">
        <v>5.56</v>
      </c>
      <c r="GJ36" s="9">
        <v>573.72500000000002</v>
      </c>
      <c r="GK36" s="9">
        <v>324.77100000000002</v>
      </c>
      <c r="GL36" s="9">
        <v>530.16200000000003</v>
      </c>
      <c r="GM36" s="9">
        <v>43.563000000000002</v>
      </c>
      <c r="GN36" s="9">
        <v>511.73399999999998</v>
      </c>
      <c r="GO36" s="9">
        <v>324.77100000000002</v>
      </c>
      <c r="GP36" s="9">
        <v>10.377000000000001</v>
      </c>
      <c r="GQ36" s="9">
        <v>176.58600000000001</v>
      </c>
      <c r="GR36" s="9">
        <v>21.029</v>
      </c>
      <c r="GS36" s="9">
        <v>5.1909999999999998</v>
      </c>
      <c r="GT36" s="9">
        <v>3.6269999999999998</v>
      </c>
      <c r="GU36" s="9">
        <v>12.211</v>
      </c>
      <c r="GV36" s="9">
        <v>40.962000000000003</v>
      </c>
      <c r="GW36" s="9">
        <v>13.237</v>
      </c>
      <c r="GX36" s="9">
        <v>2.0449999999999999</v>
      </c>
      <c r="GY36" s="9">
        <v>25.68</v>
      </c>
      <c r="GZ36" s="9">
        <v>343.19900000000001</v>
      </c>
      <c r="HA36" s="9">
        <v>16.05</v>
      </c>
      <c r="HB36" s="9">
        <v>214.476</v>
      </c>
      <c r="HC36" s="9">
        <v>146.75299999999999</v>
      </c>
      <c r="HD36" s="9">
        <v>62.186999999999998</v>
      </c>
      <c r="HE36" s="9">
        <v>14.497999999999999</v>
      </c>
      <c r="HF36" s="9">
        <v>70.067999999999998</v>
      </c>
      <c r="HG36" s="9">
        <v>132.489</v>
      </c>
      <c r="HH36" s="9">
        <v>53.704999999999998</v>
      </c>
      <c r="HI36" s="9">
        <v>13.186999999999999</v>
      </c>
      <c r="HJ36" s="9">
        <v>65.596999999999994</v>
      </c>
      <c r="HK36" s="9">
        <v>14.263</v>
      </c>
      <c r="HL36" s="9">
        <v>8.4819999999999993</v>
      </c>
      <c r="HM36" s="9">
        <v>1.3109999999999999</v>
      </c>
      <c r="HN36" s="9">
        <v>4.4710000000000001</v>
      </c>
      <c r="HT36" s="9">
        <v>1074.08</v>
      </c>
      <c r="HU36" s="9">
        <v>546.43600000000004</v>
      </c>
      <c r="HV36" s="9">
        <v>824.22900000000004</v>
      </c>
      <c r="HW36" s="9">
        <v>249.85</v>
      </c>
      <c r="HX36" s="9">
        <v>777.72199999999998</v>
      </c>
      <c r="HY36" s="9">
        <v>546.43600000000004</v>
      </c>
      <c r="HZ36" s="9">
        <v>17.369</v>
      </c>
      <c r="IA36" s="9">
        <v>213.917</v>
      </c>
      <c r="IB36" s="9">
        <v>29.245000000000001</v>
      </c>
      <c r="IC36" s="9">
        <v>8.9670000000000005</v>
      </c>
      <c r="ID36" s="9">
        <v>2.657</v>
      </c>
      <c r="IE36" s="9">
        <v>17.62</v>
      </c>
      <c r="IF36" s="9">
        <v>267.113</v>
      </c>
      <c r="IG36" s="9">
        <v>37.54</v>
      </c>
      <c r="IH36" s="9">
        <v>3.7610000000000001</v>
      </c>
      <c r="II36" s="9">
        <v>225.81200000000001</v>
      </c>
      <c r="IJ36" s="9">
        <v>592.94399999999996</v>
      </c>
      <c r="IK36" s="9">
        <v>23.786999999999999</v>
      </c>
      <c r="IL36" s="9">
        <v>457.34899999999999</v>
      </c>
      <c r="IM36" s="9">
        <v>201.07900000000001</v>
      </c>
      <c r="IN36" s="9">
        <v>91.225999999999999</v>
      </c>
      <c r="IO36" s="9">
        <v>12.653</v>
      </c>
      <c r="IP36" s="9">
        <v>97.200999999999993</v>
      </c>
      <c r="IQ36" s="9">
        <v>172.23400000000001</v>
      </c>
    </row>
    <row r="37" spans="1:251">
      <c r="A37" s="10">
        <v>37408</v>
      </c>
      <c r="B37" s="9">
        <v>4421.1779999999999</v>
      </c>
      <c r="C37" s="9">
        <v>2287.4960000000001</v>
      </c>
      <c r="D37" s="9">
        <v>3415.739</v>
      </c>
      <c r="E37" s="9">
        <v>1005.438</v>
      </c>
      <c r="F37" s="9">
        <v>3205.2669999999998</v>
      </c>
      <c r="G37" s="9">
        <v>2287.4960000000001</v>
      </c>
      <c r="H37" s="9">
        <v>69.013999999999996</v>
      </c>
      <c r="I37" s="9">
        <v>848.75699999999995</v>
      </c>
      <c r="J37" s="9">
        <v>115.892</v>
      </c>
      <c r="K37" s="9">
        <v>45.470999999999997</v>
      </c>
      <c r="L37" s="9">
        <v>17.286999999999999</v>
      </c>
      <c r="M37" s="9">
        <v>53.134</v>
      </c>
      <c r="N37" s="9">
        <v>1100.019</v>
      </c>
      <c r="O37" s="9">
        <v>165.001</v>
      </c>
      <c r="P37" s="9">
        <v>10.51</v>
      </c>
      <c r="Q37" s="9">
        <v>924.50699999999995</v>
      </c>
      <c r="R37" s="9">
        <v>2497.9679999999998</v>
      </c>
      <c r="S37" s="9">
        <v>96.811000000000007</v>
      </c>
      <c r="T37" s="9">
        <v>1826.3989999999999</v>
      </c>
      <c r="U37" s="9">
        <v>848.29200000000003</v>
      </c>
      <c r="V37" s="9">
        <v>399.35199999999998</v>
      </c>
      <c r="W37" s="9">
        <v>55.387999999999998</v>
      </c>
      <c r="X37" s="9">
        <v>393.55200000000002</v>
      </c>
      <c r="Y37" s="9">
        <v>714.43200000000002</v>
      </c>
      <c r="Z37" s="9">
        <v>315.37099999999998</v>
      </c>
      <c r="AA37" s="9">
        <v>48.741</v>
      </c>
      <c r="AB37" s="9">
        <v>350.32</v>
      </c>
      <c r="AC37" s="9">
        <v>133.86000000000001</v>
      </c>
      <c r="AD37" s="9">
        <v>83.980999999999995</v>
      </c>
      <c r="AE37" s="9">
        <v>6.6470000000000002</v>
      </c>
      <c r="AF37" s="9">
        <v>43.231000000000002</v>
      </c>
      <c r="AG37" s="9">
        <v>83.162000000000006</v>
      </c>
      <c r="AH37" s="9">
        <v>47.527000000000001</v>
      </c>
      <c r="AI37" s="9">
        <v>5.3440000000000003</v>
      </c>
      <c r="AJ37" s="9">
        <v>30.292000000000002</v>
      </c>
      <c r="AQ37" s="9">
        <v>2030.1</v>
      </c>
      <c r="AR37" s="9">
        <v>1201.2190000000001</v>
      </c>
      <c r="AS37" s="9">
        <v>1883.3330000000001</v>
      </c>
      <c r="AT37" s="9">
        <v>146.768</v>
      </c>
      <c r="AU37" s="9">
        <v>1808.5340000000001</v>
      </c>
      <c r="AV37" s="9">
        <v>1201.2190000000001</v>
      </c>
      <c r="AW37" s="9">
        <v>39.679000000000002</v>
      </c>
      <c r="AX37" s="9">
        <v>567.63599999999997</v>
      </c>
      <c r="AY37" s="9">
        <v>66.486000000000004</v>
      </c>
      <c r="AZ37" s="9">
        <v>21.562999999999999</v>
      </c>
      <c r="BA37" s="9">
        <v>8.4149999999999991</v>
      </c>
      <c r="BB37" s="9">
        <v>36.508000000000003</v>
      </c>
      <c r="BC37" s="9">
        <v>155.08000000000001</v>
      </c>
      <c r="BD37" s="9">
        <v>53.235999999999997</v>
      </c>
      <c r="BE37" s="9">
        <v>4.4660000000000002</v>
      </c>
      <c r="BF37" s="9">
        <v>97.379000000000005</v>
      </c>
      <c r="BG37" s="9">
        <v>1276.019</v>
      </c>
      <c r="BH37" s="9">
        <v>52.56</v>
      </c>
      <c r="BI37" s="9">
        <v>701.52200000000005</v>
      </c>
      <c r="BJ37" s="9">
        <v>605.351</v>
      </c>
      <c r="BK37" s="9">
        <v>306.40100000000001</v>
      </c>
      <c r="BL37" s="9">
        <v>48.83</v>
      </c>
      <c r="BM37" s="9">
        <v>250.12</v>
      </c>
      <c r="BN37" s="9">
        <v>526.10799999999995</v>
      </c>
      <c r="BO37" s="9">
        <v>252.62100000000001</v>
      </c>
      <c r="BP37" s="9">
        <v>43.798999999999999</v>
      </c>
      <c r="BQ37" s="9">
        <v>229.68799999999999</v>
      </c>
      <c r="BR37" s="9">
        <v>79.242999999999995</v>
      </c>
      <c r="BS37" s="9">
        <v>53.78</v>
      </c>
      <c r="BT37" s="9">
        <v>5.0309999999999997</v>
      </c>
      <c r="BU37" s="9">
        <v>20.431999999999999</v>
      </c>
      <c r="CA37" s="9">
        <v>1701.7760000000001</v>
      </c>
      <c r="CB37" s="9">
        <v>972.06100000000004</v>
      </c>
      <c r="CC37" s="9">
        <v>1578.78</v>
      </c>
      <c r="CD37" s="9">
        <v>122.997</v>
      </c>
      <c r="CE37" s="9">
        <v>1520.8420000000001</v>
      </c>
      <c r="CF37" s="9">
        <v>972.06100000000004</v>
      </c>
      <c r="CG37" s="9">
        <v>34.146000000000001</v>
      </c>
      <c r="CH37" s="9">
        <v>514.63499999999999</v>
      </c>
      <c r="CI37" s="9">
        <v>59.457999999999998</v>
      </c>
      <c r="CJ37" s="9">
        <v>17.975999999999999</v>
      </c>
      <c r="CK37" s="9">
        <v>7.7679999999999998</v>
      </c>
      <c r="CL37" s="9">
        <v>33.715000000000003</v>
      </c>
      <c r="CM37" s="9">
        <v>121.476</v>
      </c>
      <c r="CN37" s="9">
        <v>39.962000000000003</v>
      </c>
      <c r="CO37" s="9">
        <v>3.6909999999999998</v>
      </c>
      <c r="CP37" s="9">
        <v>77.822999999999993</v>
      </c>
      <c r="CQ37" s="9">
        <v>1029.999</v>
      </c>
      <c r="CR37" s="9">
        <v>45.604999999999997</v>
      </c>
      <c r="CS37" s="9">
        <v>626.17200000000003</v>
      </c>
      <c r="CT37" s="9">
        <v>508.23399999999998</v>
      </c>
      <c r="CU37" s="9">
        <v>234.99199999999999</v>
      </c>
      <c r="CV37" s="9">
        <v>45.134</v>
      </c>
      <c r="CW37" s="9">
        <v>228.107</v>
      </c>
      <c r="CX37" s="9">
        <v>449.30900000000003</v>
      </c>
      <c r="CY37" s="9">
        <v>198.53800000000001</v>
      </c>
      <c r="CZ37" s="9">
        <v>40.179000000000002</v>
      </c>
      <c r="DA37" s="9">
        <v>210.59200000000001</v>
      </c>
      <c r="DB37" s="9">
        <v>58.923999999999999</v>
      </c>
      <c r="DC37" s="9">
        <v>36.454000000000001</v>
      </c>
      <c r="DD37" s="9">
        <v>4.9550000000000001</v>
      </c>
      <c r="DK37" s="9">
        <v>1483.1610000000001</v>
      </c>
      <c r="DL37" s="9">
        <v>753.40499999999997</v>
      </c>
      <c r="DM37" s="9">
        <v>1132.663</v>
      </c>
      <c r="DN37" s="9">
        <v>350.49799999999999</v>
      </c>
      <c r="DO37" s="9">
        <v>1067.489</v>
      </c>
      <c r="DP37" s="9">
        <v>753.40499999999997</v>
      </c>
      <c r="DQ37" s="9">
        <v>26.606999999999999</v>
      </c>
      <c r="DR37" s="9">
        <v>287.47699999999998</v>
      </c>
      <c r="DS37" s="9">
        <v>38.210999999999999</v>
      </c>
      <c r="DT37" s="9">
        <v>13.762</v>
      </c>
      <c r="DU37" s="9">
        <v>6.1820000000000004</v>
      </c>
      <c r="DV37" s="9">
        <v>18.266999999999999</v>
      </c>
      <c r="DW37" s="9">
        <v>377.46100000000001</v>
      </c>
      <c r="DX37" s="9">
        <v>51.411999999999999</v>
      </c>
      <c r="DY37" s="9">
        <v>3.609</v>
      </c>
      <c r="DZ37" s="9">
        <v>322.44</v>
      </c>
      <c r="EA37" s="9">
        <v>818.57899999999995</v>
      </c>
      <c r="EB37" s="9">
        <v>36.398000000000003</v>
      </c>
      <c r="EC37" s="9">
        <v>628.18299999999999</v>
      </c>
      <c r="ED37" s="9">
        <v>289.13299999999998</v>
      </c>
      <c r="EE37" s="9">
        <v>129.108</v>
      </c>
      <c r="EF37" s="9">
        <v>16.535</v>
      </c>
      <c r="EG37" s="9">
        <v>143.49</v>
      </c>
      <c r="EH37" s="9">
        <v>247.38499999999999</v>
      </c>
      <c r="EI37" s="9">
        <v>103.211</v>
      </c>
      <c r="EJ37" s="9">
        <v>14.193</v>
      </c>
      <c r="EK37" s="9">
        <v>129.98099999999999</v>
      </c>
      <c r="EL37" s="9">
        <v>41.747999999999998</v>
      </c>
      <c r="EM37" s="9">
        <v>25.896999999999998</v>
      </c>
      <c r="EN37" s="9">
        <v>2.3420000000000001</v>
      </c>
      <c r="EO37" s="9">
        <v>13.509</v>
      </c>
      <c r="EP37" s="9">
        <v>25.797000000000001</v>
      </c>
      <c r="EQ37" s="9">
        <v>11.922000000000001</v>
      </c>
      <c r="ER37" s="9">
        <v>2.2829999999999999</v>
      </c>
      <c r="ES37" s="9">
        <v>11.590999999999999</v>
      </c>
      <c r="EZ37" s="9">
        <v>695.81200000000001</v>
      </c>
      <c r="FA37" s="9">
        <v>415.714</v>
      </c>
      <c r="FB37" s="9">
        <v>648.48800000000006</v>
      </c>
      <c r="FC37" s="9">
        <v>47.323</v>
      </c>
      <c r="FD37" s="9">
        <v>625.27700000000004</v>
      </c>
      <c r="FE37" s="9">
        <v>415.714</v>
      </c>
      <c r="FF37" s="9">
        <v>15.388999999999999</v>
      </c>
      <c r="FG37" s="9">
        <v>194.17400000000001</v>
      </c>
      <c r="FH37" s="9">
        <v>22.611000000000001</v>
      </c>
      <c r="FI37" s="9">
        <v>6.4080000000000004</v>
      </c>
      <c r="FJ37" s="9">
        <v>2.2890000000000001</v>
      </c>
      <c r="FK37" s="9">
        <v>13.913</v>
      </c>
      <c r="FL37" s="9">
        <v>47.923999999999999</v>
      </c>
      <c r="FM37" s="9">
        <v>16.803000000000001</v>
      </c>
      <c r="FN37" s="9">
        <v>0.68600000000000005</v>
      </c>
      <c r="FO37" s="9">
        <v>30.434999999999999</v>
      </c>
      <c r="FP37" s="9">
        <v>438.92500000000001</v>
      </c>
      <c r="FQ37" s="9">
        <v>18.364000000000001</v>
      </c>
      <c r="FR37" s="9">
        <v>238.523</v>
      </c>
      <c r="FS37" s="9">
        <v>196.767</v>
      </c>
      <c r="FT37" s="9">
        <v>96.411000000000001</v>
      </c>
      <c r="FU37" s="9">
        <v>14.866</v>
      </c>
      <c r="FV37" s="9">
        <v>85.49</v>
      </c>
      <c r="FW37" s="9">
        <v>173.25</v>
      </c>
      <c r="FX37" s="9">
        <v>80.576999999999998</v>
      </c>
      <c r="FY37" s="9">
        <v>13.194000000000001</v>
      </c>
      <c r="FZ37" s="9">
        <v>79.478999999999999</v>
      </c>
      <c r="GA37" s="9">
        <v>23.516999999999999</v>
      </c>
      <c r="GB37" s="9">
        <v>15.834</v>
      </c>
      <c r="GC37" s="9">
        <v>1.6719999999999999</v>
      </c>
      <c r="GD37" s="9">
        <v>6.0110000000000001</v>
      </c>
      <c r="GJ37" s="9">
        <v>584.74</v>
      </c>
      <c r="GK37" s="9">
        <v>339.52</v>
      </c>
      <c r="GL37" s="9">
        <v>545.25400000000002</v>
      </c>
      <c r="GM37" s="9">
        <v>39.487000000000002</v>
      </c>
      <c r="GN37" s="9">
        <v>526.41200000000003</v>
      </c>
      <c r="GO37" s="9">
        <v>339.52</v>
      </c>
      <c r="GP37" s="9">
        <v>12.006</v>
      </c>
      <c r="GQ37" s="9">
        <v>174.886</v>
      </c>
      <c r="GR37" s="9">
        <v>20.587</v>
      </c>
      <c r="GS37" s="9">
        <v>5.7270000000000003</v>
      </c>
      <c r="GT37" s="9">
        <v>2.2890000000000001</v>
      </c>
      <c r="GU37" s="9">
        <v>12.571</v>
      </c>
      <c r="GV37" s="9">
        <v>37.741</v>
      </c>
      <c r="GW37" s="9">
        <v>13.115</v>
      </c>
      <c r="GX37" s="9">
        <v>0.68600000000000005</v>
      </c>
      <c r="GY37" s="9">
        <v>23.940999999999999</v>
      </c>
      <c r="GZ37" s="9">
        <v>358.36099999999999</v>
      </c>
      <c r="HA37" s="9">
        <v>14.981</v>
      </c>
      <c r="HB37" s="9">
        <v>211.398</v>
      </c>
      <c r="HC37" s="9">
        <v>168.74</v>
      </c>
      <c r="HD37" s="9">
        <v>76.061000000000007</v>
      </c>
      <c r="HE37" s="9">
        <v>13.561999999999999</v>
      </c>
      <c r="HF37" s="9">
        <v>79.117000000000004</v>
      </c>
      <c r="HG37" s="9">
        <v>151.33699999999999</v>
      </c>
      <c r="HH37" s="9">
        <v>64.893000000000001</v>
      </c>
      <c r="HI37" s="9">
        <v>11.888999999999999</v>
      </c>
      <c r="HJ37" s="9">
        <v>74.555999999999997</v>
      </c>
      <c r="HK37" s="9">
        <v>17.402999999999999</v>
      </c>
      <c r="HL37" s="9">
        <v>11.169</v>
      </c>
      <c r="HM37" s="9">
        <v>1.6719999999999999</v>
      </c>
      <c r="HN37" s="9">
        <v>4.5620000000000003</v>
      </c>
      <c r="HT37" s="9">
        <v>1116.2149999999999</v>
      </c>
      <c r="HU37" s="9">
        <v>567.47799999999995</v>
      </c>
      <c r="HV37" s="9">
        <v>855.16200000000003</v>
      </c>
      <c r="HW37" s="9">
        <v>261.05399999999997</v>
      </c>
      <c r="HX37" s="9">
        <v>803.61800000000005</v>
      </c>
      <c r="HY37" s="9">
        <v>567.47799999999995</v>
      </c>
      <c r="HZ37" s="9">
        <v>14.304</v>
      </c>
      <c r="IA37" s="9">
        <v>221.83600000000001</v>
      </c>
      <c r="IB37" s="9">
        <v>29.984999999999999</v>
      </c>
      <c r="IC37" s="9">
        <v>10.744999999999999</v>
      </c>
      <c r="ID37" s="9">
        <v>4.6630000000000003</v>
      </c>
      <c r="IE37" s="9">
        <v>14.577</v>
      </c>
      <c r="IF37" s="9">
        <v>282.61200000000002</v>
      </c>
      <c r="IG37" s="9">
        <v>40.798999999999999</v>
      </c>
      <c r="IH37" s="9">
        <v>2.1589999999999998</v>
      </c>
      <c r="II37" s="9">
        <v>239.655</v>
      </c>
      <c r="IJ37" s="9">
        <v>619.02200000000005</v>
      </c>
      <c r="IK37" s="9">
        <v>21.125</v>
      </c>
      <c r="IL37" s="9">
        <v>476.06799999999998</v>
      </c>
      <c r="IM37" s="9">
        <v>197.89500000000001</v>
      </c>
      <c r="IN37" s="9">
        <v>96.366</v>
      </c>
      <c r="IO37" s="9">
        <v>12.992000000000001</v>
      </c>
      <c r="IP37" s="9">
        <v>88.537000000000006</v>
      </c>
      <c r="IQ37" s="9">
        <v>166.678</v>
      </c>
    </row>
    <row r="38" spans="1:251">
      <c r="A38" s="10">
        <v>37773</v>
      </c>
      <c r="B38" s="9">
        <v>4523.1610000000001</v>
      </c>
      <c r="C38" s="9">
        <v>2369.3820000000001</v>
      </c>
      <c r="D38" s="9">
        <v>3504.3290000000002</v>
      </c>
      <c r="E38" s="9">
        <v>1018.833</v>
      </c>
      <c r="F38" s="9">
        <v>3286.3960000000002</v>
      </c>
      <c r="G38" s="9">
        <v>2369.3820000000001</v>
      </c>
      <c r="H38" s="9">
        <v>67.828999999999994</v>
      </c>
      <c r="I38" s="9">
        <v>849.18499999999995</v>
      </c>
      <c r="J38" s="9">
        <v>106.82899999999999</v>
      </c>
      <c r="K38" s="9">
        <v>46.768000000000001</v>
      </c>
      <c r="L38" s="9">
        <v>12.927</v>
      </c>
      <c r="M38" s="9">
        <v>47.134</v>
      </c>
      <c r="N38" s="9">
        <v>1129.9359999999999</v>
      </c>
      <c r="O38" s="9">
        <v>171.16499999999999</v>
      </c>
      <c r="P38" s="9">
        <v>11.973000000000001</v>
      </c>
      <c r="Q38" s="9">
        <v>946.79899999999998</v>
      </c>
      <c r="R38" s="9">
        <v>2587.3150000000001</v>
      </c>
      <c r="S38" s="9">
        <v>92.728999999999999</v>
      </c>
      <c r="T38" s="9">
        <v>1843.117</v>
      </c>
      <c r="U38" s="9">
        <v>817.58399999999995</v>
      </c>
      <c r="V38" s="9">
        <v>393.697</v>
      </c>
      <c r="W38" s="9">
        <v>56.734000000000002</v>
      </c>
      <c r="X38" s="9">
        <v>367.154</v>
      </c>
      <c r="Y38" s="9">
        <v>689.66399999999999</v>
      </c>
      <c r="Z38" s="9">
        <v>316.43400000000003</v>
      </c>
      <c r="AA38" s="9">
        <v>49.167999999999999</v>
      </c>
      <c r="AB38" s="9">
        <v>324.06200000000001</v>
      </c>
      <c r="AC38" s="9">
        <v>127.92</v>
      </c>
      <c r="AD38" s="9">
        <v>77.263000000000005</v>
      </c>
      <c r="AE38" s="9">
        <v>7.5659999999999998</v>
      </c>
      <c r="AF38" s="9">
        <v>43.091999999999999</v>
      </c>
      <c r="AG38" s="9">
        <v>97.629000000000005</v>
      </c>
      <c r="AH38" s="9">
        <v>58.139000000000003</v>
      </c>
      <c r="AI38" s="9">
        <v>5.1360000000000001</v>
      </c>
      <c r="AJ38" s="9">
        <v>34.353000000000002</v>
      </c>
      <c r="AQ38" s="9">
        <v>2020.0119999999999</v>
      </c>
      <c r="AR38" s="9">
        <v>1197.3820000000001</v>
      </c>
      <c r="AS38" s="9">
        <v>1888.393</v>
      </c>
      <c r="AT38" s="9">
        <v>131.619</v>
      </c>
      <c r="AU38" s="9">
        <v>1807.866</v>
      </c>
      <c r="AV38" s="9">
        <v>1197.3820000000001</v>
      </c>
      <c r="AW38" s="9">
        <v>42.02</v>
      </c>
      <c r="AX38" s="9">
        <v>568.46500000000003</v>
      </c>
      <c r="AY38" s="9">
        <v>62.185000000000002</v>
      </c>
      <c r="AZ38" s="9">
        <v>22.373999999999999</v>
      </c>
      <c r="BA38" s="9">
        <v>6.5570000000000004</v>
      </c>
      <c r="BB38" s="9">
        <v>33.255000000000003</v>
      </c>
      <c r="BC38" s="9">
        <v>149.96</v>
      </c>
      <c r="BD38" s="9">
        <v>58.152999999999999</v>
      </c>
      <c r="BE38" s="9">
        <v>6.282</v>
      </c>
      <c r="BF38" s="9">
        <v>85.525000000000006</v>
      </c>
      <c r="BG38" s="9">
        <v>1277.9090000000001</v>
      </c>
      <c r="BH38" s="9">
        <v>54.859000000000002</v>
      </c>
      <c r="BI38" s="9">
        <v>687.24400000000003</v>
      </c>
      <c r="BJ38" s="9">
        <v>580.88499999999999</v>
      </c>
      <c r="BK38" s="9">
        <v>301.21600000000001</v>
      </c>
      <c r="BL38" s="9">
        <v>52.142000000000003</v>
      </c>
      <c r="BM38" s="9">
        <v>227.52600000000001</v>
      </c>
      <c r="BN38" s="9">
        <v>504.38900000000001</v>
      </c>
      <c r="BO38" s="9">
        <v>252.24600000000001</v>
      </c>
      <c r="BP38" s="9">
        <v>45.231000000000002</v>
      </c>
      <c r="BQ38" s="9">
        <v>206.91200000000001</v>
      </c>
      <c r="BR38" s="9">
        <v>76.495000000000005</v>
      </c>
      <c r="BS38" s="9">
        <v>48.97</v>
      </c>
      <c r="BT38" s="9">
        <v>6.9109999999999996</v>
      </c>
      <c r="BU38" s="9">
        <v>20.614000000000001</v>
      </c>
      <c r="CA38" s="9">
        <v>1712.8409999999999</v>
      </c>
      <c r="CB38" s="9">
        <v>986.30399999999997</v>
      </c>
      <c r="CC38" s="9">
        <v>1604.5550000000001</v>
      </c>
      <c r="CD38" s="9">
        <v>108.285</v>
      </c>
      <c r="CE38" s="9">
        <v>1546.3119999999999</v>
      </c>
      <c r="CF38" s="9">
        <v>986.30399999999997</v>
      </c>
      <c r="CG38" s="9">
        <v>36.868000000000002</v>
      </c>
      <c r="CH38" s="9">
        <v>523.14</v>
      </c>
      <c r="CI38" s="9">
        <v>52.082999999999998</v>
      </c>
      <c r="CJ38" s="9">
        <v>17.562999999999999</v>
      </c>
      <c r="CK38" s="9">
        <v>5.4020000000000001</v>
      </c>
      <c r="CL38" s="9">
        <v>29.117999999999999</v>
      </c>
      <c r="CM38" s="9">
        <v>114.446</v>
      </c>
      <c r="CN38" s="9">
        <v>40.68</v>
      </c>
      <c r="CO38" s="9">
        <v>5.891</v>
      </c>
      <c r="CP38" s="9">
        <v>67.873999999999995</v>
      </c>
      <c r="CQ38" s="9">
        <v>1044.547</v>
      </c>
      <c r="CR38" s="9">
        <v>48.161000000000001</v>
      </c>
      <c r="CS38" s="9">
        <v>620.13199999999995</v>
      </c>
      <c r="CT38" s="9">
        <v>476.33800000000002</v>
      </c>
      <c r="CU38" s="9">
        <v>221.131</v>
      </c>
      <c r="CV38" s="9">
        <v>46.759</v>
      </c>
      <c r="CW38" s="9">
        <v>208.44800000000001</v>
      </c>
      <c r="CX38" s="9">
        <v>421.42500000000001</v>
      </c>
      <c r="CY38" s="9">
        <v>188.767</v>
      </c>
      <c r="CZ38" s="9">
        <v>41.456000000000003</v>
      </c>
      <c r="DA38" s="9">
        <v>191.202</v>
      </c>
      <c r="DB38" s="9">
        <v>54.912999999999997</v>
      </c>
      <c r="DC38" s="9">
        <v>32.365000000000002</v>
      </c>
      <c r="DD38" s="9">
        <v>5.3029999999999999</v>
      </c>
      <c r="DK38" s="9">
        <v>1515.047</v>
      </c>
      <c r="DL38" s="9">
        <v>778.62900000000002</v>
      </c>
      <c r="DM38" s="9">
        <v>1158.069</v>
      </c>
      <c r="DN38" s="9">
        <v>356.97800000000001</v>
      </c>
      <c r="DO38" s="9">
        <v>1081.8620000000001</v>
      </c>
      <c r="DP38" s="9">
        <v>778.62900000000002</v>
      </c>
      <c r="DQ38" s="9">
        <v>16.914999999999999</v>
      </c>
      <c r="DR38" s="9">
        <v>286.31900000000002</v>
      </c>
      <c r="DS38" s="9">
        <v>38.917999999999999</v>
      </c>
      <c r="DT38" s="9">
        <v>16.141999999999999</v>
      </c>
      <c r="DU38" s="9">
        <v>4.2530000000000001</v>
      </c>
      <c r="DV38" s="9">
        <v>18.523</v>
      </c>
      <c r="DW38" s="9">
        <v>394.267</v>
      </c>
      <c r="DX38" s="9">
        <v>60.064999999999998</v>
      </c>
      <c r="DY38" s="9">
        <v>6.0309999999999997</v>
      </c>
      <c r="DZ38" s="9">
        <v>328.17099999999999</v>
      </c>
      <c r="EA38" s="9">
        <v>854.83600000000001</v>
      </c>
      <c r="EB38" s="9">
        <v>27.199000000000002</v>
      </c>
      <c r="EC38" s="9">
        <v>633.01199999999994</v>
      </c>
      <c r="ED38" s="9">
        <v>275.07299999999998</v>
      </c>
      <c r="EE38" s="9">
        <v>127.095</v>
      </c>
      <c r="EF38" s="9">
        <v>19.213999999999999</v>
      </c>
      <c r="EG38" s="9">
        <v>128.76400000000001</v>
      </c>
      <c r="EH38" s="9">
        <v>229.797</v>
      </c>
      <c r="EI38" s="9">
        <v>99.072999999999993</v>
      </c>
      <c r="EJ38" s="9">
        <v>16.899000000000001</v>
      </c>
      <c r="EK38" s="9">
        <v>113.825</v>
      </c>
      <c r="EL38" s="9">
        <v>45.276000000000003</v>
      </c>
      <c r="EM38" s="9">
        <v>28.021999999999998</v>
      </c>
      <c r="EN38" s="9">
        <v>2.3149999999999999</v>
      </c>
      <c r="EO38" s="9">
        <v>14.939</v>
      </c>
      <c r="EP38" s="9">
        <v>35.728000000000002</v>
      </c>
      <c r="EQ38" s="9">
        <v>20.298999999999999</v>
      </c>
      <c r="ER38" s="9">
        <v>1.867</v>
      </c>
      <c r="ES38" s="9">
        <v>13.563000000000001</v>
      </c>
      <c r="EZ38" s="9">
        <v>681.56700000000001</v>
      </c>
      <c r="FA38" s="9">
        <v>406.27499999999998</v>
      </c>
      <c r="FB38" s="9">
        <v>634.82799999999997</v>
      </c>
      <c r="FC38" s="9">
        <v>46.738999999999997</v>
      </c>
      <c r="FD38" s="9">
        <v>608.00900000000001</v>
      </c>
      <c r="FE38" s="9">
        <v>406.27499999999998</v>
      </c>
      <c r="FF38" s="9">
        <v>10.503</v>
      </c>
      <c r="FG38" s="9">
        <v>191.23099999999999</v>
      </c>
      <c r="FH38" s="9">
        <v>22.888999999999999</v>
      </c>
      <c r="FI38" s="9">
        <v>6.6180000000000003</v>
      </c>
      <c r="FJ38" s="9">
        <v>1.9319999999999999</v>
      </c>
      <c r="FK38" s="9">
        <v>14.339</v>
      </c>
      <c r="FL38" s="9">
        <v>50.668999999999997</v>
      </c>
      <c r="FM38" s="9">
        <v>20.201000000000001</v>
      </c>
      <c r="FN38" s="9">
        <v>3.319</v>
      </c>
      <c r="FO38" s="9">
        <v>27.149000000000001</v>
      </c>
      <c r="FP38" s="9">
        <v>433.09399999999999</v>
      </c>
      <c r="FQ38" s="9">
        <v>15.755000000000001</v>
      </c>
      <c r="FR38" s="9">
        <v>232.71799999999999</v>
      </c>
      <c r="FS38" s="9">
        <v>193.553</v>
      </c>
      <c r="FT38" s="9">
        <v>94.126000000000005</v>
      </c>
      <c r="FU38" s="9">
        <v>16.643000000000001</v>
      </c>
      <c r="FV38" s="9">
        <v>82.783000000000001</v>
      </c>
      <c r="FW38" s="9">
        <v>166.19</v>
      </c>
      <c r="FX38" s="9">
        <v>76.856999999999999</v>
      </c>
      <c r="FY38" s="9">
        <v>14.702999999999999</v>
      </c>
      <c r="FZ38" s="9">
        <v>74.63</v>
      </c>
      <c r="GA38" s="9">
        <v>27.363</v>
      </c>
      <c r="GB38" s="9">
        <v>17.268999999999998</v>
      </c>
      <c r="GC38" s="9">
        <v>1.9410000000000001</v>
      </c>
      <c r="GD38" s="9">
        <v>8.1539999999999999</v>
      </c>
      <c r="GJ38" s="9">
        <v>578.11500000000001</v>
      </c>
      <c r="GK38" s="9">
        <v>337.37700000000001</v>
      </c>
      <c r="GL38" s="9">
        <v>541.03700000000003</v>
      </c>
      <c r="GM38" s="9">
        <v>37.078000000000003</v>
      </c>
      <c r="GN38" s="9">
        <v>520.52599999999995</v>
      </c>
      <c r="GO38" s="9">
        <v>337.37700000000001</v>
      </c>
      <c r="GP38" s="9">
        <v>10.157999999999999</v>
      </c>
      <c r="GQ38" s="9">
        <v>172.99100000000001</v>
      </c>
      <c r="GR38" s="9">
        <v>19.334</v>
      </c>
      <c r="GS38" s="9">
        <v>5.5750000000000002</v>
      </c>
      <c r="GT38" s="9">
        <v>1.629</v>
      </c>
      <c r="GU38" s="9">
        <v>12.13</v>
      </c>
      <c r="GV38" s="9">
        <v>38.255000000000003</v>
      </c>
      <c r="GW38" s="9">
        <v>14.936</v>
      </c>
      <c r="GX38" s="9">
        <v>2.9279999999999999</v>
      </c>
      <c r="GY38" s="9">
        <v>20.390999999999998</v>
      </c>
      <c r="GZ38" s="9">
        <v>357.88799999999998</v>
      </c>
      <c r="HA38" s="9">
        <v>14.715</v>
      </c>
      <c r="HB38" s="9">
        <v>205.512</v>
      </c>
      <c r="HC38" s="9">
        <v>161.22800000000001</v>
      </c>
      <c r="HD38" s="9">
        <v>69.216999999999999</v>
      </c>
      <c r="HE38" s="9">
        <v>15.412000000000001</v>
      </c>
      <c r="HF38" s="9">
        <v>76.599000000000004</v>
      </c>
      <c r="HG38" s="9">
        <v>139.94200000000001</v>
      </c>
      <c r="HH38" s="9">
        <v>56.546999999999997</v>
      </c>
      <c r="HI38" s="9">
        <v>13.471</v>
      </c>
      <c r="HJ38" s="9">
        <v>69.924000000000007</v>
      </c>
      <c r="HK38" s="9">
        <v>21.286000000000001</v>
      </c>
      <c r="HL38" s="9">
        <v>12.67</v>
      </c>
      <c r="HM38" s="9">
        <v>1.9410000000000001</v>
      </c>
      <c r="HN38" s="9">
        <v>6.6749999999999998</v>
      </c>
      <c r="HT38" s="9">
        <v>1117.7809999999999</v>
      </c>
      <c r="HU38" s="9">
        <v>583.14300000000003</v>
      </c>
      <c r="HV38" s="9">
        <v>867.72199999999998</v>
      </c>
      <c r="HW38" s="9">
        <v>250.059</v>
      </c>
      <c r="HX38" s="9">
        <v>817.654</v>
      </c>
      <c r="HY38" s="9">
        <v>583.14300000000003</v>
      </c>
      <c r="HZ38" s="9">
        <v>21.992999999999999</v>
      </c>
      <c r="IA38" s="9">
        <v>212.51900000000001</v>
      </c>
      <c r="IB38" s="9">
        <v>24.128</v>
      </c>
      <c r="IC38" s="9">
        <v>10.875999999999999</v>
      </c>
      <c r="ID38" s="9">
        <v>3.2730000000000001</v>
      </c>
      <c r="IE38" s="9">
        <v>9.98</v>
      </c>
      <c r="IF38" s="9">
        <v>275.99799999999999</v>
      </c>
      <c r="IG38" s="9">
        <v>39.192</v>
      </c>
      <c r="IH38" s="9">
        <v>1.1910000000000001</v>
      </c>
      <c r="II38" s="9">
        <v>235.61500000000001</v>
      </c>
      <c r="IJ38" s="9">
        <v>633.21100000000001</v>
      </c>
      <c r="IK38" s="9">
        <v>26.457000000000001</v>
      </c>
      <c r="IL38" s="9">
        <v>458.11399999999998</v>
      </c>
      <c r="IM38" s="9">
        <v>193.249</v>
      </c>
      <c r="IN38" s="9">
        <v>96.962999999999994</v>
      </c>
      <c r="IO38" s="9">
        <v>10.515000000000001</v>
      </c>
      <c r="IP38" s="9">
        <v>85.771000000000001</v>
      </c>
      <c r="IQ38" s="9">
        <v>163.46700000000001</v>
      </c>
    </row>
    <row r="39" spans="1:251">
      <c r="A39" s="10">
        <v>38139</v>
      </c>
      <c r="B39" s="9">
        <v>4548.2879999999996</v>
      </c>
      <c r="C39" s="9">
        <v>2357.319</v>
      </c>
      <c r="D39" s="9">
        <v>3520.5729999999999</v>
      </c>
      <c r="E39" s="9">
        <v>1027.7149999999999</v>
      </c>
      <c r="F39" s="9">
        <v>3315.71</v>
      </c>
      <c r="G39" s="9">
        <v>2357.319</v>
      </c>
      <c r="H39" s="9">
        <v>66.408000000000001</v>
      </c>
      <c r="I39" s="9">
        <v>891.98299999999995</v>
      </c>
      <c r="J39" s="9">
        <v>94.99</v>
      </c>
      <c r="K39" s="9">
        <v>40.011000000000003</v>
      </c>
      <c r="L39" s="9">
        <v>14.582000000000001</v>
      </c>
      <c r="M39" s="9">
        <v>40.398000000000003</v>
      </c>
      <c r="N39" s="9">
        <v>1137.587</v>
      </c>
      <c r="O39" s="9">
        <v>164.852</v>
      </c>
      <c r="P39" s="9">
        <v>10.503</v>
      </c>
      <c r="Q39" s="9">
        <v>962.23199999999997</v>
      </c>
      <c r="R39" s="9">
        <v>2562.1819999999998</v>
      </c>
      <c r="S39" s="9">
        <v>91.492999999999995</v>
      </c>
      <c r="T39" s="9">
        <v>1894.6130000000001</v>
      </c>
      <c r="U39" s="9">
        <v>884.40300000000002</v>
      </c>
      <c r="V39" s="9">
        <v>431.721</v>
      </c>
      <c r="W39" s="9">
        <v>46.542000000000002</v>
      </c>
      <c r="X39" s="9">
        <v>406.14</v>
      </c>
      <c r="Y39" s="9">
        <v>740.02599999999995</v>
      </c>
      <c r="Z39" s="9">
        <v>341.11</v>
      </c>
      <c r="AA39" s="9">
        <v>37.646999999999998</v>
      </c>
      <c r="AB39" s="9">
        <v>361.26900000000001</v>
      </c>
      <c r="AC39" s="9">
        <v>144.37700000000001</v>
      </c>
      <c r="AD39" s="9">
        <v>90.611000000000004</v>
      </c>
      <c r="AE39" s="9">
        <v>8.8949999999999996</v>
      </c>
      <c r="AF39" s="9">
        <v>44.87</v>
      </c>
      <c r="AG39" s="9">
        <v>91.962000000000003</v>
      </c>
      <c r="AH39" s="9">
        <v>53.534999999999997</v>
      </c>
      <c r="AI39" s="9">
        <v>4.9189999999999996</v>
      </c>
      <c r="AJ39" s="9">
        <v>33.508000000000003</v>
      </c>
      <c r="AQ39" s="9">
        <v>2033.56</v>
      </c>
      <c r="AR39" s="9">
        <v>1210.74</v>
      </c>
      <c r="AS39" s="9">
        <v>1900.5170000000001</v>
      </c>
      <c r="AT39" s="9">
        <v>133.04499999999999</v>
      </c>
      <c r="AU39" s="9">
        <v>1835.05</v>
      </c>
      <c r="AV39" s="9">
        <v>1210.74</v>
      </c>
      <c r="AW39" s="9">
        <v>43.27</v>
      </c>
      <c r="AX39" s="9">
        <v>581.04</v>
      </c>
      <c r="AY39" s="9">
        <v>50.957999999999998</v>
      </c>
      <c r="AZ39" s="9">
        <v>18.03</v>
      </c>
      <c r="BA39" s="9">
        <v>5.641</v>
      </c>
      <c r="BB39" s="9">
        <v>27.288</v>
      </c>
      <c r="BC39" s="9">
        <v>147.553</v>
      </c>
      <c r="BD39" s="9">
        <v>47.436999999999998</v>
      </c>
      <c r="BE39" s="9">
        <v>5.6360000000000001</v>
      </c>
      <c r="BF39" s="9">
        <v>94.48</v>
      </c>
      <c r="BG39" s="9">
        <v>1276.2070000000001</v>
      </c>
      <c r="BH39" s="9">
        <v>54.545999999999999</v>
      </c>
      <c r="BI39" s="9">
        <v>702.80700000000002</v>
      </c>
      <c r="BJ39" s="9">
        <v>622.62599999999998</v>
      </c>
      <c r="BK39" s="9">
        <v>325.76900000000001</v>
      </c>
      <c r="BL39" s="9">
        <v>40.698999999999998</v>
      </c>
      <c r="BM39" s="9">
        <v>256.15800000000002</v>
      </c>
      <c r="BN39" s="9">
        <v>534.71199999999999</v>
      </c>
      <c r="BO39" s="9">
        <v>266.447</v>
      </c>
      <c r="BP39" s="9">
        <v>33.027000000000001</v>
      </c>
      <c r="BQ39" s="9">
        <v>235.23699999999999</v>
      </c>
      <c r="BR39" s="9">
        <v>87.914000000000001</v>
      </c>
      <c r="BS39" s="9">
        <v>59.322000000000003</v>
      </c>
      <c r="BT39" s="9">
        <v>7.6719999999999997</v>
      </c>
      <c r="BU39" s="9">
        <v>20.92</v>
      </c>
      <c r="CA39" s="9">
        <v>1707.01</v>
      </c>
      <c r="CB39" s="9">
        <v>978.73</v>
      </c>
      <c r="CC39" s="9">
        <v>1598.5650000000001</v>
      </c>
      <c r="CD39" s="9">
        <v>108.44499999999999</v>
      </c>
      <c r="CE39" s="9">
        <v>1551.704</v>
      </c>
      <c r="CF39" s="9">
        <v>978.73</v>
      </c>
      <c r="CG39" s="9">
        <v>38.341999999999999</v>
      </c>
      <c r="CH39" s="9">
        <v>534.63199999999995</v>
      </c>
      <c r="CI39" s="9">
        <v>45.036000000000001</v>
      </c>
      <c r="CJ39" s="9">
        <v>15.535</v>
      </c>
      <c r="CK39" s="9">
        <v>4.2809999999999997</v>
      </c>
      <c r="CL39" s="9">
        <v>25.22</v>
      </c>
      <c r="CM39" s="9">
        <v>110.27</v>
      </c>
      <c r="CN39" s="9">
        <v>31.326000000000001</v>
      </c>
      <c r="CO39" s="9">
        <v>4.4210000000000003</v>
      </c>
      <c r="CP39" s="9">
        <v>74.522999999999996</v>
      </c>
      <c r="CQ39" s="9">
        <v>1025.5909999999999</v>
      </c>
      <c r="CR39" s="9">
        <v>47.043999999999997</v>
      </c>
      <c r="CS39" s="9">
        <v>634.375</v>
      </c>
      <c r="CT39" s="9">
        <v>513.83699999999999</v>
      </c>
      <c r="CU39" s="9">
        <v>246.71</v>
      </c>
      <c r="CV39" s="9">
        <v>34.695999999999998</v>
      </c>
      <c r="CW39" s="9">
        <v>232.43100000000001</v>
      </c>
      <c r="CX39" s="9">
        <v>450.66500000000002</v>
      </c>
      <c r="CY39" s="9">
        <v>206.98500000000001</v>
      </c>
      <c r="CZ39" s="9">
        <v>28.797999999999998</v>
      </c>
      <c r="DA39" s="9">
        <v>214.881</v>
      </c>
      <c r="DB39" s="9">
        <v>63.171999999999997</v>
      </c>
      <c r="DC39" s="9">
        <v>39.725000000000001</v>
      </c>
      <c r="DD39" s="9">
        <v>5.8979999999999997</v>
      </c>
      <c r="DK39" s="9">
        <v>1523.575</v>
      </c>
      <c r="DL39" s="9">
        <v>778.86800000000005</v>
      </c>
      <c r="DM39" s="9">
        <v>1174.5999999999999</v>
      </c>
      <c r="DN39" s="9">
        <v>348.97500000000002</v>
      </c>
      <c r="DO39" s="9">
        <v>1103.6369999999999</v>
      </c>
      <c r="DP39" s="9">
        <v>778.86800000000005</v>
      </c>
      <c r="DQ39" s="9">
        <v>19.721</v>
      </c>
      <c r="DR39" s="9">
        <v>305.048</v>
      </c>
      <c r="DS39" s="9">
        <v>32.088999999999999</v>
      </c>
      <c r="DT39" s="9">
        <v>15.196</v>
      </c>
      <c r="DU39" s="9">
        <v>5.1070000000000002</v>
      </c>
      <c r="DV39" s="9">
        <v>11.786</v>
      </c>
      <c r="DW39" s="9">
        <v>387.84899999999999</v>
      </c>
      <c r="DX39" s="9">
        <v>55.767000000000003</v>
      </c>
      <c r="DY39" s="9">
        <v>4.8230000000000004</v>
      </c>
      <c r="DZ39" s="9">
        <v>327.25900000000001</v>
      </c>
      <c r="EA39" s="9">
        <v>849.83100000000002</v>
      </c>
      <c r="EB39" s="9">
        <v>29.651</v>
      </c>
      <c r="EC39" s="9">
        <v>644.09299999999996</v>
      </c>
      <c r="ED39" s="9">
        <v>283.92700000000002</v>
      </c>
      <c r="EE39" s="9">
        <v>129.53800000000001</v>
      </c>
      <c r="EF39" s="9">
        <v>16.195</v>
      </c>
      <c r="EG39" s="9">
        <v>138.19300000000001</v>
      </c>
      <c r="EH39" s="9">
        <v>239.089</v>
      </c>
      <c r="EI39" s="9">
        <v>103.714</v>
      </c>
      <c r="EJ39" s="9">
        <v>12.537000000000001</v>
      </c>
      <c r="EK39" s="9">
        <v>122.837</v>
      </c>
      <c r="EL39" s="9">
        <v>44.838000000000001</v>
      </c>
      <c r="EM39" s="9">
        <v>25.824000000000002</v>
      </c>
      <c r="EN39" s="9">
        <v>3.6579999999999999</v>
      </c>
      <c r="EO39" s="9">
        <v>15.356999999999999</v>
      </c>
      <c r="EP39" s="9">
        <v>28.637</v>
      </c>
      <c r="EQ39" s="9">
        <v>17.013999999999999</v>
      </c>
      <c r="ER39" s="9">
        <v>1.1719999999999999</v>
      </c>
      <c r="ES39" s="9">
        <v>10.45</v>
      </c>
      <c r="EZ39" s="9">
        <v>682.66</v>
      </c>
      <c r="FA39" s="9">
        <v>409.83100000000002</v>
      </c>
      <c r="FB39" s="9">
        <v>636.98699999999997</v>
      </c>
      <c r="FC39" s="9">
        <v>45.673000000000002</v>
      </c>
      <c r="FD39" s="9">
        <v>613.68299999999999</v>
      </c>
      <c r="FE39" s="9">
        <v>409.83100000000002</v>
      </c>
      <c r="FF39" s="9">
        <v>12.723000000000001</v>
      </c>
      <c r="FG39" s="9">
        <v>191.12899999999999</v>
      </c>
      <c r="FH39" s="9">
        <v>18.074999999999999</v>
      </c>
      <c r="FI39" s="9">
        <v>7.6109999999999998</v>
      </c>
      <c r="FJ39" s="9">
        <v>2.0699999999999998</v>
      </c>
      <c r="FK39" s="9">
        <v>8.3930000000000007</v>
      </c>
      <c r="FL39" s="9">
        <v>50.902999999999999</v>
      </c>
      <c r="FM39" s="9">
        <v>15.693</v>
      </c>
      <c r="FN39" s="9">
        <v>2.5339999999999998</v>
      </c>
      <c r="FO39" s="9">
        <v>32.676000000000002</v>
      </c>
      <c r="FP39" s="9">
        <v>433.13400000000001</v>
      </c>
      <c r="FQ39" s="9">
        <v>17.327999999999999</v>
      </c>
      <c r="FR39" s="9">
        <v>232.19800000000001</v>
      </c>
      <c r="FS39" s="9">
        <v>199.672</v>
      </c>
      <c r="FT39" s="9">
        <v>95.188999999999993</v>
      </c>
      <c r="FU39" s="9">
        <v>14.664</v>
      </c>
      <c r="FV39" s="9">
        <v>89.817999999999998</v>
      </c>
      <c r="FW39" s="9">
        <v>170.65799999999999</v>
      </c>
      <c r="FX39" s="9">
        <v>76.147999999999996</v>
      </c>
      <c r="FY39" s="9">
        <v>11.462</v>
      </c>
      <c r="FZ39" s="9">
        <v>83.048000000000002</v>
      </c>
      <c r="GA39" s="9">
        <v>29.013999999999999</v>
      </c>
      <c r="GB39" s="9">
        <v>19.041</v>
      </c>
      <c r="GC39" s="9">
        <v>3.202</v>
      </c>
      <c r="GD39" s="9">
        <v>6.77</v>
      </c>
      <c r="GJ39" s="9">
        <v>573.79999999999995</v>
      </c>
      <c r="GK39" s="9">
        <v>330.38299999999998</v>
      </c>
      <c r="GL39" s="9">
        <v>535.00599999999997</v>
      </c>
      <c r="GM39" s="9">
        <v>38.792999999999999</v>
      </c>
      <c r="GN39" s="9">
        <v>517.39499999999998</v>
      </c>
      <c r="GO39" s="9">
        <v>330.38299999999998</v>
      </c>
      <c r="GP39" s="9">
        <v>11.003</v>
      </c>
      <c r="GQ39" s="9">
        <v>176.00899999999999</v>
      </c>
      <c r="GR39" s="9">
        <v>16.613</v>
      </c>
      <c r="GS39" s="9">
        <v>7.2249999999999996</v>
      </c>
      <c r="GT39" s="9">
        <v>1.3380000000000001</v>
      </c>
      <c r="GU39" s="9">
        <v>8.0500000000000007</v>
      </c>
      <c r="GV39" s="9">
        <v>39.790999999999997</v>
      </c>
      <c r="GW39" s="9">
        <v>10.385999999999999</v>
      </c>
      <c r="GX39" s="9">
        <v>2.234</v>
      </c>
      <c r="GY39" s="9">
        <v>27.170999999999999</v>
      </c>
      <c r="GZ39" s="9">
        <v>347.995</v>
      </c>
      <c r="HA39" s="9">
        <v>14.574999999999999</v>
      </c>
      <c r="HB39" s="9">
        <v>211.23</v>
      </c>
      <c r="HC39" s="9">
        <v>165.36699999999999</v>
      </c>
      <c r="HD39" s="9">
        <v>69.536000000000001</v>
      </c>
      <c r="HE39" s="9">
        <v>13.298999999999999</v>
      </c>
      <c r="HF39" s="9">
        <v>82.531999999999996</v>
      </c>
      <c r="HG39" s="9">
        <v>144.34200000000001</v>
      </c>
      <c r="HH39" s="9">
        <v>57.029000000000003</v>
      </c>
      <c r="HI39" s="9">
        <v>10.8</v>
      </c>
      <c r="HJ39" s="9">
        <v>76.513999999999996</v>
      </c>
      <c r="HK39" s="9">
        <v>21.024999999999999</v>
      </c>
      <c r="HL39" s="9">
        <v>12.507</v>
      </c>
      <c r="HM39" s="9">
        <v>2.4990000000000001</v>
      </c>
      <c r="HN39" s="9">
        <v>6.0190000000000001</v>
      </c>
      <c r="HT39" s="9">
        <v>1119.5840000000001</v>
      </c>
      <c r="HU39" s="9">
        <v>561.80399999999997</v>
      </c>
      <c r="HV39" s="9">
        <v>858.971</v>
      </c>
      <c r="HW39" s="9">
        <v>260.61200000000002</v>
      </c>
      <c r="HX39" s="9">
        <v>809.21100000000001</v>
      </c>
      <c r="HY39" s="9">
        <v>561.80399999999997</v>
      </c>
      <c r="HZ39" s="9">
        <v>16.052</v>
      </c>
      <c r="IA39" s="9">
        <v>231.35499999999999</v>
      </c>
      <c r="IB39" s="9">
        <v>27.041</v>
      </c>
      <c r="IC39" s="9">
        <v>8.5120000000000005</v>
      </c>
      <c r="ID39" s="9">
        <v>4.7089999999999996</v>
      </c>
      <c r="IE39" s="9">
        <v>13.82</v>
      </c>
      <c r="IF39" s="9">
        <v>283.33199999999999</v>
      </c>
      <c r="IG39" s="9">
        <v>41.247999999999998</v>
      </c>
      <c r="IH39" s="9">
        <v>1.603</v>
      </c>
      <c r="II39" s="9">
        <v>240.48</v>
      </c>
      <c r="IJ39" s="9">
        <v>611.56399999999996</v>
      </c>
      <c r="IK39" s="9">
        <v>22.364999999999998</v>
      </c>
      <c r="IL39" s="9">
        <v>485.65499999999997</v>
      </c>
      <c r="IM39" s="9">
        <v>216.80699999999999</v>
      </c>
      <c r="IN39" s="9">
        <v>107.07299999999999</v>
      </c>
      <c r="IO39" s="9">
        <v>8.5169999999999995</v>
      </c>
      <c r="IP39" s="9">
        <v>101.217</v>
      </c>
      <c r="IQ39" s="9">
        <v>183.97499999999999</v>
      </c>
    </row>
    <row r="40" spans="1:251">
      <c r="A40" s="10">
        <v>38504</v>
      </c>
      <c r="B40" s="9">
        <v>4655.2539999999999</v>
      </c>
      <c r="C40" s="9">
        <v>2505.2199999999998</v>
      </c>
      <c r="D40" s="9">
        <v>3639.6660000000002</v>
      </c>
      <c r="E40" s="9">
        <v>1015.5890000000001</v>
      </c>
      <c r="F40" s="9">
        <v>3437.0140000000001</v>
      </c>
      <c r="G40" s="9">
        <v>2505.2199999999998</v>
      </c>
      <c r="H40" s="9">
        <v>72.177000000000007</v>
      </c>
      <c r="I40" s="9">
        <v>859.61699999999996</v>
      </c>
      <c r="J40" s="9">
        <v>85.451999999999998</v>
      </c>
      <c r="K40" s="9">
        <v>35.557000000000002</v>
      </c>
      <c r="L40" s="9">
        <v>10.689</v>
      </c>
      <c r="M40" s="9">
        <v>39.206000000000003</v>
      </c>
      <c r="N40" s="9">
        <v>1132.789</v>
      </c>
      <c r="O40" s="9">
        <v>167.095</v>
      </c>
      <c r="P40" s="9">
        <v>7.899</v>
      </c>
      <c r="Q40" s="9">
        <v>957.79499999999996</v>
      </c>
      <c r="R40" s="9">
        <v>2707.8719999999998</v>
      </c>
      <c r="S40" s="9">
        <v>90.763999999999996</v>
      </c>
      <c r="T40" s="9">
        <v>1856.617</v>
      </c>
      <c r="U40" s="9">
        <v>842.72199999999998</v>
      </c>
      <c r="V40" s="9">
        <v>418.31900000000002</v>
      </c>
      <c r="W40" s="9">
        <v>56.756</v>
      </c>
      <c r="X40" s="9">
        <v>367.64800000000002</v>
      </c>
      <c r="Y40" s="9">
        <v>707.51199999999994</v>
      </c>
      <c r="Z40" s="9">
        <v>334.71899999999999</v>
      </c>
      <c r="AA40" s="9">
        <v>47.871000000000002</v>
      </c>
      <c r="AB40" s="9">
        <v>324.92200000000003</v>
      </c>
      <c r="AC40" s="9">
        <v>135.21100000000001</v>
      </c>
      <c r="AD40" s="9">
        <v>83.6</v>
      </c>
      <c r="AE40" s="9">
        <v>8.8849999999999998</v>
      </c>
      <c r="AF40" s="9">
        <v>42.725999999999999</v>
      </c>
      <c r="AG40" s="9">
        <v>94.248000000000005</v>
      </c>
      <c r="AH40" s="9">
        <v>58.529000000000003</v>
      </c>
      <c r="AI40" s="9">
        <v>4.4710000000000001</v>
      </c>
      <c r="AJ40" s="9">
        <v>31.248000000000001</v>
      </c>
      <c r="AQ40" s="9">
        <v>2085.8560000000002</v>
      </c>
      <c r="AR40" s="9">
        <v>1292.22</v>
      </c>
      <c r="AS40" s="9">
        <v>1971.2550000000001</v>
      </c>
      <c r="AT40" s="9">
        <v>114.601</v>
      </c>
      <c r="AU40" s="9">
        <v>1900.9010000000001</v>
      </c>
      <c r="AV40" s="9">
        <v>1292.22</v>
      </c>
      <c r="AW40" s="9">
        <v>46.215000000000003</v>
      </c>
      <c r="AX40" s="9">
        <v>562.46500000000003</v>
      </c>
      <c r="AY40" s="9">
        <v>49.357999999999997</v>
      </c>
      <c r="AZ40" s="9">
        <v>17.088000000000001</v>
      </c>
      <c r="BA40" s="9">
        <v>4.5060000000000002</v>
      </c>
      <c r="BB40" s="9">
        <v>27.763999999999999</v>
      </c>
      <c r="BC40" s="9">
        <v>135.59700000000001</v>
      </c>
      <c r="BD40" s="9">
        <v>53.265999999999998</v>
      </c>
      <c r="BE40" s="9">
        <v>3.4809999999999999</v>
      </c>
      <c r="BF40" s="9">
        <v>78.849999999999994</v>
      </c>
      <c r="BG40" s="9">
        <v>1362.5740000000001</v>
      </c>
      <c r="BH40" s="9">
        <v>54.203000000000003</v>
      </c>
      <c r="BI40" s="9">
        <v>669.07899999999995</v>
      </c>
      <c r="BJ40" s="9">
        <v>582.04999999999995</v>
      </c>
      <c r="BK40" s="9">
        <v>310.476</v>
      </c>
      <c r="BL40" s="9">
        <v>52.311999999999998</v>
      </c>
      <c r="BM40" s="9">
        <v>219.262</v>
      </c>
      <c r="BN40" s="9">
        <v>503.23899999999998</v>
      </c>
      <c r="BO40" s="9">
        <v>256.733</v>
      </c>
      <c r="BP40" s="9">
        <v>44.468000000000004</v>
      </c>
      <c r="BQ40" s="9">
        <v>202.03800000000001</v>
      </c>
      <c r="BR40" s="9">
        <v>78.811000000000007</v>
      </c>
      <c r="BS40" s="9">
        <v>53.743000000000002</v>
      </c>
      <c r="BT40" s="9">
        <v>7.8440000000000003</v>
      </c>
      <c r="BU40" s="9">
        <v>17.224</v>
      </c>
      <c r="CA40" s="9">
        <v>1751.7739999999999</v>
      </c>
      <c r="CB40" s="9">
        <v>1053.7940000000001</v>
      </c>
      <c r="CC40" s="9">
        <v>1658.93</v>
      </c>
      <c r="CD40" s="9">
        <v>92.843999999999994</v>
      </c>
      <c r="CE40" s="9">
        <v>1602.6949999999999</v>
      </c>
      <c r="CF40" s="9">
        <v>1053.7940000000001</v>
      </c>
      <c r="CG40" s="9">
        <v>40.207000000000001</v>
      </c>
      <c r="CH40" s="9">
        <v>508.69400000000002</v>
      </c>
      <c r="CI40" s="9">
        <v>46.085999999999999</v>
      </c>
      <c r="CJ40" s="9">
        <v>15.579000000000001</v>
      </c>
      <c r="CK40" s="9">
        <v>4.0039999999999996</v>
      </c>
      <c r="CL40" s="9">
        <v>26.503</v>
      </c>
      <c r="CM40" s="9">
        <v>102.99299999999999</v>
      </c>
      <c r="CN40" s="9">
        <v>40.655999999999999</v>
      </c>
      <c r="CO40" s="9">
        <v>2.7109999999999999</v>
      </c>
      <c r="CP40" s="9">
        <v>59.625999999999998</v>
      </c>
      <c r="CQ40" s="9">
        <v>1110.03</v>
      </c>
      <c r="CR40" s="9">
        <v>46.920999999999999</v>
      </c>
      <c r="CS40" s="9">
        <v>594.82299999999998</v>
      </c>
      <c r="CT40" s="9">
        <v>477.05</v>
      </c>
      <c r="CU40" s="9">
        <v>233.607</v>
      </c>
      <c r="CV40" s="9">
        <v>45.78</v>
      </c>
      <c r="CW40" s="9">
        <v>197.66300000000001</v>
      </c>
      <c r="CX40" s="9">
        <v>416.82400000000001</v>
      </c>
      <c r="CY40" s="9">
        <v>193.10599999999999</v>
      </c>
      <c r="CZ40" s="9">
        <v>39.691000000000003</v>
      </c>
      <c r="DA40" s="9">
        <v>184.02699999999999</v>
      </c>
      <c r="DB40" s="9">
        <v>60.225999999999999</v>
      </c>
      <c r="DC40" s="9">
        <v>40.500999999999998</v>
      </c>
      <c r="DD40" s="9">
        <v>6.0890000000000004</v>
      </c>
      <c r="DK40" s="9">
        <v>1526.222</v>
      </c>
      <c r="DL40" s="9">
        <v>787.08100000000002</v>
      </c>
      <c r="DM40" s="9">
        <v>1175.5630000000001</v>
      </c>
      <c r="DN40" s="9">
        <v>350.65800000000002</v>
      </c>
      <c r="DO40" s="9">
        <v>1105.7329999999999</v>
      </c>
      <c r="DP40" s="9">
        <v>787.08100000000002</v>
      </c>
      <c r="DQ40" s="9">
        <v>20.992999999999999</v>
      </c>
      <c r="DR40" s="9">
        <v>297.65899999999999</v>
      </c>
      <c r="DS40" s="9">
        <v>31.454999999999998</v>
      </c>
      <c r="DT40" s="9">
        <v>12.169</v>
      </c>
      <c r="DU40" s="9">
        <v>3.7429999999999999</v>
      </c>
      <c r="DV40" s="9">
        <v>15.542</v>
      </c>
      <c r="DW40" s="9">
        <v>389.03500000000003</v>
      </c>
      <c r="DX40" s="9">
        <v>57.661000000000001</v>
      </c>
      <c r="DY40" s="9">
        <v>2.641</v>
      </c>
      <c r="DZ40" s="9">
        <v>328.73200000000003</v>
      </c>
      <c r="EA40" s="9">
        <v>856.91099999999994</v>
      </c>
      <c r="EB40" s="9">
        <v>27.376999999999999</v>
      </c>
      <c r="EC40" s="9">
        <v>641.93399999999997</v>
      </c>
      <c r="ED40" s="9">
        <v>287.94900000000001</v>
      </c>
      <c r="EE40" s="9">
        <v>144.01</v>
      </c>
      <c r="EF40" s="9">
        <v>17.248999999999999</v>
      </c>
      <c r="EG40" s="9">
        <v>126.69</v>
      </c>
      <c r="EH40" s="9">
        <v>239.53299999999999</v>
      </c>
      <c r="EI40" s="9">
        <v>112.831</v>
      </c>
      <c r="EJ40" s="9">
        <v>14.282999999999999</v>
      </c>
      <c r="EK40" s="9">
        <v>112.42</v>
      </c>
      <c r="EL40" s="9">
        <v>48.415999999999997</v>
      </c>
      <c r="EM40" s="9">
        <v>31.18</v>
      </c>
      <c r="EN40" s="9">
        <v>2.9670000000000001</v>
      </c>
      <c r="EO40" s="9">
        <v>14.27</v>
      </c>
      <c r="EP40" s="9">
        <v>28.536999999999999</v>
      </c>
      <c r="EQ40" s="9">
        <v>18.047000000000001</v>
      </c>
      <c r="ER40" s="9">
        <v>0.67400000000000004</v>
      </c>
      <c r="ES40" s="9">
        <v>9.8160000000000007</v>
      </c>
      <c r="EZ40" s="9">
        <v>706.60900000000004</v>
      </c>
      <c r="FA40" s="9">
        <v>432.214</v>
      </c>
      <c r="FB40" s="9">
        <v>667.48699999999997</v>
      </c>
      <c r="FC40" s="9">
        <v>39.122</v>
      </c>
      <c r="FD40" s="9">
        <v>643.73800000000006</v>
      </c>
      <c r="FE40" s="9">
        <v>432.214</v>
      </c>
      <c r="FF40" s="9">
        <v>14.276999999999999</v>
      </c>
      <c r="FG40" s="9">
        <v>197.24799999999999</v>
      </c>
      <c r="FH40" s="9">
        <v>18.265000000000001</v>
      </c>
      <c r="FI40" s="9">
        <v>4.79</v>
      </c>
      <c r="FJ40" s="9">
        <v>1.891</v>
      </c>
      <c r="FK40" s="9">
        <v>11.584</v>
      </c>
      <c r="FL40" s="9">
        <v>44.604999999999997</v>
      </c>
      <c r="FM40" s="9">
        <v>18.959</v>
      </c>
      <c r="FN40" s="9">
        <v>1.169</v>
      </c>
      <c r="FO40" s="9">
        <v>24.478000000000002</v>
      </c>
      <c r="FP40" s="9">
        <v>455.96300000000002</v>
      </c>
      <c r="FQ40" s="9">
        <v>17.337</v>
      </c>
      <c r="FR40" s="9">
        <v>233.31</v>
      </c>
      <c r="FS40" s="9">
        <v>195.315</v>
      </c>
      <c r="FT40" s="9">
        <v>106.449</v>
      </c>
      <c r="FU40" s="9">
        <v>15.398</v>
      </c>
      <c r="FV40" s="9">
        <v>73.468000000000004</v>
      </c>
      <c r="FW40" s="9">
        <v>166.97499999999999</v>
      </c>
      <c r="FX40" s="9">
        <v>85.679000000000002</v>
      </c>
      <c r="FY40" s="9">
        <v>12.788</v>
      </c>
      <c r="FZ40" s="9">
        <v>68.509</v>
      </c>
      <c r="GA40" s="9">
        <v>28.34</v>
      </c>
      <c r="GB40" s="9">
        <v>20.77</v>
      </c>
      <c r="GC40" s="9">
        <v>2.61</v>
      </c>
      <c r="GD40" s="9">
        <v>4.96</v>
      </c>
      <c r="GJ40" s="9">
        <v>592.63400000000001</v>
      </c>
      <c r="GK40" s="9">
        <v>354.00700000000001</v>
      </c>
      <c r="GL40" s="9">
        <v>561.17200000000003</v>
      </c>
      <c r="GM40" s="9">
        <v>31.462</v>
      </c>
      <c r="GN40" s="9">
        <v>541.61599999999999</v>
      </c>
      <c r="GO40" s="9">
        <v>354.00700000000001</v>
      </c>
      <c r="GP40" s="9">
        <v>12.909000000000001</v>
      </c>
      <c r="GQ40" s="9">
        <v>174.70099999999999</v>
      </c>
      <c r="GR40" s="9">
        <v>17.556999999999999</v>
      </c>
      <c r="GS40" s="9">
        <v>4.79</v>
      </c>
      <c r="GT40" s="9">
        <v>1.554</v>
      </c>
      <c r="GU40" s="9">
        <v>11.214</v>
      </c>
      <c r="GV40" s="9">
        <v>33.46</v>
      </c>
      <c r="GW40" s="9">
        <v>14.766</v>
      </c>
      <c r="GX40" s="9">
        <v>0.78600000000000003</v>
      </c>
      <c r="GY40" s="9">
        <v>17.908000000000001</v>
      </c>
      <c r="GZ40" s="9">
        <v>373.56299999999999</v>
      </c>
      <c r="HA40" s="9">
        <v>15.249000000000001</v>
      </c>
      <c r="HB40" s="9">
        <v>203.82300000000001</v>
      </c>
      <c r="HC40" s="9">
        <v>161.66499999999999</v>
      </c>
      <c r="HD40" s="9">
        <v>83.277000000000001</v>
      </c>
      <c r="HE40" s="9">
        <v>13.292</v>
      </c>
      <c r="HF40" s="9">
        <v>65.096000000000004</v>
      </c>
      <c r="HG40" s="9">
        <v>139.10900000000001</v>
      </c>
      <c r="HH40" s="9">
        <v>66.096999999999994</v>
      </c>
      <c r="HI40" s="9">
        <v>11.379</v>
      </c>
      <c r="HJ40" s="9">
        <v>61.633000000000003</v>
      </c>
      <c r="HK40" s="9">
        <v>22.556000000000001</v>
      </c>
      <c r="HL40" s="9">
        <v>17.181000000000001</v>
      </c>
      <c r="HM40" s="9">
        <v>1.9119999999999999</v>
      </c>
      <c r="HN40" s="9">
        <v>3.4630000000000001</v>
      </c>
      <c r="HT40" s="9">
        <v>1151.509</v>
      </c>
      <c r="HU40" s="9">
        <v>617.43200000000002</v>
      </c>
      <c r="HV40" s="9">
        <v>894.32799999999997</v>
      </c>
      <c r="HW40" s="9">
        <v>257.18</v>
      </c>
      <c r="HX40" s="9">
        <v>849.96500000000003</v>
      </c>
      <c r="HY40" s="9">
        <v>617.43200000000002</v>
      </c>
      <c r="HZ40" s="9">
        <v>17.335999999999999</v>
      </c>
      <c r="IA40" s="9">
        <v>215.197</v>
      </c>
      <c r="IB40" s="9">
        <v>24.273</v>
      </c>
      <c r="IC40" s="9">
        <v>9.06</v>
      </c>
      <c r="ID40" s="9">
        <v>2.44</v>
      </c>
      <c r="IE40" s="9">
        <v>12.773</v>
      </c>
      <c r="IF40" s="9">
        <v>277.27</v>
      </c>
      <c r="IG40" s="9">
        <v>35.302999999999997</v>
      </c>
      <c r="IH40" s="9">
        <v>2.17</v>
      </c>
      <c r="II40" s="9">
        <v>239.797</v>
      </c>
      <c r="IJ40" s="9">
        <v>661.79499999999996</v>
      </c>
      <c r="IK40" s="9">
        <v>21.946000000000002</v>
      </c>
      <c r="IL40" s="9">
        <v>467.76799999999997</v>
      </c>
      <c r="IM40" s="9">
        <v>205.53299999999999</v>
      </c>
      <c r="IN40" s="9">
        <v>97.813000000000002</v>
      </c>
      <c r="IO40" s="9">
        <v>14.005000000000001</v>
      </c>
      <c r="IP40" s="9">
        <v>93.715000000000003</v>
      </c>
      <c r="IQ40" s="9">
        <v>171.858</v>
      </c>
    </row>
    <row r="41" spans="1:251">
      <c r="A41" s="10">
        <v>38869</v>
      </c>
      <c r="B41" s="9">
        <v>4731.5839999999998</v>
      </c>
      <c r="C41" s="9">
        <v>2549.797</v>
      </c>
      <c r="D41" s="9">
        <v>3724.0810000000001</v>
      </c>
      <c r="E41" s="9">
        <v>1007.505</v>
      </c>
      <c r="F41" s="9">
        <v>3496.6779999999999</v>
      </c>
      <c r="G41" s="9">
        <v>2549.797</v>
      </c>
      <c r="H41" s="9">
        <v>68.391999999999996</v>
      </c>
      <c r="I41" s="9">
        <v>878.48900000000003</v>
      </c>
      <c r="J41" s="9">
        <v>85.468999999999994</v>
      </c>
      <c r="K41" s="9">
        <v>38.262999999999998</v>
      </c>
      <c r="L41" s="9">
        <v>9.7629999999999999</v>
      </c>
      <c r="M41" s="9">
        <v>37.442999999999998</v>
      </c>
      <c r="N41" s="9">
        <v>1149.4380000000001</v>
      </c>
      <c r="O41" s="9">
        <v>189.14</v>
      </c>
      <c r="P41" s="9">
        <v>10.009</v>
      </c>
      <c r="Q41" s="9">
        <v>950.29</v>
      </c>
      <c r="R41" s="9">
        <v>2777.2</v>
      </c>
      <c r="S41" s="9">
        <v>88.162999999999997</v>
      </c>
      <c r="T41" s="9">
        <v>1866.221</v>
      </c>
      <c r="U41" s="9">
        <v>840.06100000000004</v>
      </c>
      <c r="V41" s="9">
        <v>444.93099999999998</v>
      </c>
      <c r="W41" s="9">
        <v>54.731000000000002</v>
      </c>
      <c r="X41" s="9">
        <v>340.399</v>
      </c>
      <c r="Y41" s="9">
        <v>701.20399999999995</v>
      </c>
      <c r="Z41" s="9">
        <v>356.20100000000002</v>
      </c>
      <c r="AA41" s="9">
        <v>45.89</v>
      </c>
      <c r="AB41" s="9">
        <v>299.113</v>
      </c>
      <c r="AC41" s="9">
        <v>138.857</v>
      </c>
      <c r="AD41" s="9">
        <v>88.73</v>
      </c>
      <c r="AE41" s="9">
        <v>8.8409999999999993</v>
      </c>
      <c r="AF41" s="9">
        <v>41.286000000000001</v>
      </c>
      <c r="AG41" s="9">
        <v>93.256</v>
      </c>
      <c r="AH41" s="9">
        <v>58.832999999999998</v>
      </c>
      <c r="AI41" s="9">
        <v>2.9860000000000002</v>
      </c>
      <c r="AJ41" s="9">
        <v>31.437000000000001</v>
      </c>
      <c r="AQ41" s="9">
        <v>2113.34</v>
      </c>
      <c r="AR41" s="9">
        <v>1305.3979999999999</v>
      </c>
      <c r="AS41" s="9">
        <v>1992.1389999999999</v>
      </c>
      <c r="AT41" s="9">
        <v>121.20099999999999</v>
      </c>
      <c r="AU41" s="9">
        <v>1914.0730000000001</v>
      </c>
      <c r="AV41" s="9">
        <v>1305.3979999999999</v>
      </c>
      <c r="AW41" s="9">
        <v>43.21</v>
      </c>
      <c r="AX41" s="9">
        <v>565.46500000000003</v>
      </c>
      <c r="AY41" s="9">
        <v>48.228999999999999</v>
      </c>
      <c r="AZ41" s="9">
        <v>19.155000000000001</v>
      </c>
      <c r="BA41" s="9">
        <v>3.4060000000000001</v>
      </c>
      <c r="BB41" s="9">
        <v>25.667999999999999</v>
      </c>
      <c r="BC41" s="9">
        <v>151.03800000000001</v>
      </c>
      <c r="BD41" s="9">
        <v>58.911000000000001</v>
      </c>
      <c r="BE41" s="9">
        <v>4.883</v>
      </c>
      <c r="BF41" s="9">
        <v>87.244</v>
      </c>
      <c r="BG41" s="9">
        <v>1383.4649999999999</v>
      </c>
      <c r="BH41" s="9">
        <v>51.497999999999998</v>
      </c>
      <c r="BI41" s="9">
        <v>678.37599999999998</v>
      </c>
      <c r="BJ41" s="9">
        <v>580.06600000000003</v>
      </c>
      <c r="BK41" s="9">
        <v>326.43900000000002</v>
      </c>
      <c r="BL41" s="9">
        <v>48.244999999999997</v>
      </c>
      <c r="BM41" s="9">
        <v>205.38200000000001</v>
      </c>
      <c r="BN41" s="9">
        <v>496.30799999999999</v>
      </c>
      <c r="BO41" s="9">
        <v>270.28100000000001</v>
      </c>
      <c r="BP41" s="9">
        <v>41.670999999999999</v>
      </c>
      <c r="BQ41" s="9">
        <v>184.357</v>
      </c>
      <c r="BR41" s="9">
        <v>83.757999999999996</v>
      </c>
      <c r="BS41" s="9">
        <v>56.158999999999999</v>
      </c>
      <c r="BT41" s="9">
        <v>6.5739999999999998</v>
      </c>
      <c r="BU41" s="9">
        <v>21.024999999999999</v>
      </c>
      <c r="CA41" s="9">
        <v>1793.4929999999999</v>
      </c>
      <c r="CB41" s="9">
        <v>1073.7840000000001</v>
      </c>
      <c r="CC41" s="9">
        <v>1697.2190000000001</v>
      </c>
      <c r="CD41" s="9">
        <v>96.272999999999996</v>
      </c>
      <c r="CE41" s="9">
        <v>1635.107</v>
      </c>
      <c r="CF41" s="9">
        <v>1073.7840000000001</v>
      </c>
      <c r="CG41" s="9">
        <v>40.097999999999999</v>
      </c>
      <c r="CH41" s="9">
        <v>521.22500000000002</v>
      </c>
      <c r="CI41" s="9">
        <v>42.557000000000002</v>
      </c>
      <c r="CJ41" s="9">
        <v>16.018000000000001</v>
      </c>
      <c r="CK41" s="9">
        <v>2.7570000000000001</v>
      </c>
      <c r="CL41" s="9">
        <v>23.780999999999999</v>
      </c>
      <c r="CM41" s="9">
        <v>115.82899999999999</v>
      </c>
      <c r="CN41" s="9">
        <v>46.094000000000001</v>
      </c>
      <c r="CO41" s="9">
        <v>4.0750000000000002</v>
      </c>
      <c r="CP41" s="9">
        <v>65.66</v>
      </c>
      <c r="CQ41" s="9">
        <v>1135.8969999999999</v>
      </c>
      <c r="CR41" s="9">
        <v>46.93</v>
      </c>
      <c r="CS41" s="9">
        <v>610.66600000000005</v>
      </c>
      <c r="CT41" s="9">
        <v>467.84699999999998</v>
      </c>
      <c r="CU41" s="9">
        <v>244.81100000000001</v>
      </c>
      <c r="CV41" s="9">
        <v>42.32</v>
      </c>
      <c r="CW41" s="9">
        <v>180.715</v>
      </c>
      <c r="CX41" s="9">
        <v>406.88200000000001</v>
      </c>
      <c r="CY41" s="9">
        <v>206.31200000000001</v>
      </c>
      <c r="CZ41" s="9">
        <v>36.624000000000002</v>
      </c>
      <c r="DA41" s="9">
        <v>163.946</v>
      </c>
      <c r="DB41" s="9">
        <v>60.963999999999999</v>
      </c>
      <c r="DC41" s="9">
        <v>38.5</v>
      </c>
      <c r="DD41" s="9">
        <v>5.6959999999999997</v>
      </c>
      <c r="DK41" s="9">
        <v>1564.7539999999999</v>
      </c>
      <c r="DL41" s="9">
        <v>833.76400000000001</v>
      </c>
      <c r="DM41" s="9">
        <v>1203.7090000000001</v>
      </c>
      <c r="DN41" s="9">
        <v>361.04500000000002</v>
      </c>
      <c r="DO41" s="9">
        <v>1135.7929999999999</v>
      </c>
      <c r="DP41" s="9">
        <v>833.76400000000001</v>
      </c>
      <c r="DQ41" s="9">
        <v>26.765000000000001</v>
      </c>
      <c r="DR41" s="9">
        <v>275.26499999999999</v>
      </c>
      <c r="DS41" s="9">
        <v>31.763999999999999</v>
      </c>
      <c r="DT41" s="9">
        <v>11.815</v>
      </c>
      <c r="DU41" s="9">
        <v>2.87</v>
      </c>
      <c r="DV41" s="9">
        <v>17.079000000000001</v>
      </c>
      <c r="DW41" s="9">
        <v>397.197</v>
      </c>
      <c r="DX41" s="9">
        <v>56.100999999999999</v>
      </c>
      <c r="DY41" s="9">
        <v>3.0150000000000001</v>
      </c>
      <c r="DZ41" s="9">
        <v>338.08100000000002</v>
      </c>
      <c r="EA41" s="9">
        <v>901.68</v>
      </c>
      <c r="EB41" s="9">
        <v>32.649000000000001</v>
      </c>
      <c r="EC41" s="9">
        <v>630.42499999999995</v>
      </c>
      <c r="ED41" s="9">
        <v>282.25900000000001</v>
      </c>
      <c r="EE41" s="9">
        <v>137.464</v>
      </c>
      <c r="EF41" s="9">
        <v>20.954000000000001</v>
      </c>
      <c r="EG41" s="9">
        <v>123.84099999999999</v>
      </c>
      <c r="EH41" s="9">
        <v>241.965</v>
      </c>
      <c r="EI41" s="9">
        <v>113.667</v>
      </c>
      <c r="EJ41" s="9">
        <v>15.833</v>
      </c>
      <c r="EK41" s="9">
        <v>112.465</v>
      </c>
      <c r="EL41" s="9">
        <v>40.293999999999997</v>
      </c>
      <c r="EM41" s="9">
        <v>23.797000000000001</v>
      </c>
      <c r="EN41" s="9">
        <v>5.1210000000000004</v>
      </c>
      <c r="EO41" s="9">
        <v>11.375999999999999</v>
      </c>
      <c r="EP41" s="9">
        <v>28.704000000000001</v>
      </c>
      <c r="EQ41" s="9">
        <v>16.513000000000002</v>
      </c>
      <c r="ER41" s="9">
        <v>1.244</v>
      </c>
      <c r="ES41" s="9">
        <v>10.946</v>
      </c>
      <c r="EZ41" s="9">
        <v>704.68499999999995</v>
      </c>
      <c r="FA41" s="9">
        <v>438.17200000000003</v>
      </c>
      <c r="FB41" s="9">
        <v>656.90800000000002</v>
      </c>
      <c r="FC41" s="9">
        <v>47.777000000000001</v>
      </c>
      <c r="FD41" s="9">
        <v>632.49199999999996</v>
      </c>
      <c r="FE41" s="9">
        <v>438.17200000000003</v>
      </c>
      <c r="FF41" s="9">
        <v>17.498000000000001</v>
      </c>
      <c r="FG41" s="9">
        <v>176.82300000000001</v>
      </c>
      <c r="FH41" s="9">
        <v>18.463999999999999</v>
      </c>
      <c r="FI41" s="9">
        <v>4.6909999999999998</v>
      </c>
      <c r="FJ41" s="9">
        <v>0.72299999999999998</v>
      </c>
      <c r="FK41" s="9">
        <v>13.051</v>
      </c>
      <c r="FL41" s="9">
        <v>53.728999999999999</v>
      </c>
      <c r="FM41" s="9">
        <v>19.725000000000001</v>
      </c>
      <c r="FN41" s="9">
        <v>1.52</v>
      </c>
      <c r="FO41" s="9">
        <v>32.482999999999997</v>
      </c>
      <c r="FP41" s="9">
        <v>462.58800000000002</v>
      </c>
      <c r="FQ41" s="9">
        <v>19.741</v>
      </c>
      <c r="FR41" s="9">
        <v>222.357</v>
      </c>
      <c r="FS41" s="9">
        <v>193.57599999999999</v>
      </c>
      <c r="FT41" s="9">
        <v>99.796000000000006</v>
      </c>
      <c r="FU41" s="9">
        <v>18.888000000000002</v>
      </c>
      <c r="FV41" s="9">
        <v>74.893000000000001</v>
      </c>
      <c r="FW41" s="9">
        <v>168.601</v>
      </c>
      <c r="FX41" s="9">
        <v>85.793000000000006</v>
      </c>
      <c r="FY41" s="9">
        <v>14.741</v>
      </c>
      <c r="FZ41" s="9">
        <v>68.066999999999993</v>
      </c>
      <c r="GA41" s="9">
        <v>24.975000000000001</v>
      </c>
      <c r="GB41" s="9">
        <v>14.003</v>
      </c>
      <c r="GC41" s="9">
        <v>4.1470000000000002</v>
      </c>
      <c r="GD41" s="9">
        <v>6.8250000000000002</v>
      </c>
      <c r="GJ41" s="9">
        <v>598.74300000000005</v>
      </c>
      <c r="GK41" s="9">
        <v>363.49700000000001</v>
      </c>
      <c r="GL41" s="9">
        <v>560.34100000000001</v>
      </c>
      <c r="GM41" s="9">
        <v>38.401000000000003</v>
      </c>
      <c r="GN41" s="9">
        <v>540.79899999999998</v>
      </c>
      <c r="GO41" s="9">
        <v>363.49700000000001</v>
      </c>
      <c r="GP41" s="9">
        <v>16.081</v>
      </c>
      <c r="GQ41" s="9">
        <v>161.221</v>
      </c>
      <c r="GR41" s="9">
        <v>16.204000000000001</v>
      </c>
      <c r="GS41" s="9">
        <v>3.6120000000000001</v>
      </c>
      <c r="GT41" s="9">
        <v>0.33200000000000002</v>
      </c>
      <c r="GU41" s="9">
        <v>12.26</v>
      </c>
      <c r="GV41" s="9">
        <v>41.74</v>
      </c>
      <c r="GW41" s="9">
        <v>15.93</v>
      </c>
      <c r="GX41" s="9">
        <v>1.52</v>
      </c>
      <c r="GY41" s="9">
        <v>24.289000000000001</v>
      </c>
      <c r="GZ41" s="9">
        <v>383.04</v>
      </c>
      <c r="HA41" s="9">
        <v>17.933</v>
      </c>
      <c r="HB41" s="9">
        <v>197.77</v>
      </c>
      <c r="HC41" s="9">
        <v>155.904</v>
      </c>
      <c r="HD41" s="9">
        <v>72.725999999999999</v>
      </c>
      <c r="HE41" s="9">
        <v>16.082999999999998</v>
      </c>
      <c r="HF41" s="9">
        <v>67.094999999999999</v>
      </c>
      <c r="HG41" s="9">
        <v>138.47399999999999</v>
      </c>
      <c r="HH41" s="9">
        <v>64.424999999999997</v>
      </c>
      <c r="HI41" s="9">
        <v>12.637</v>
      </c>
      <c r="HJ41" s="9">
        <v>61.411999999999999</v>
      </c>
      <c r="HK41" s="9">
        <v>17.43</v>
      </c>
      <c r="HL41" s="9">
        <v>8.3019999999999996</v>
      </c>
      <c r="HM41" s="9">
        <v>3.4449999999999998</v>
      </c>
      <c r="HN41" s="9">
        <v>5.6829999999999998</v>
      </c>
      <c r="HT41" s="9">
        <v>1182.913</v>
      </c>
      <c r="HU41" s="9">
        <v>625.95399999999995</v>
      </c>
      <c r="HV41" s="9">
        <v>938.23900000000003</v>
      </c>
      <c r="HW41" s="9">
        <v>244.67500000000001</v>
      </c>
      <c r="HX41" s="9">
        <v>881.79399999999998</v>
      </c>
      <c r="HY41" s="9">
        <v>625.95399999999995</v>
      </c>
      <c r="HZ41" s="9">
        <v>18.097000000000001</v>
      </c>
      <c r="IA41" s="9">
        <v>237.74299999999999</v>
      </c>
      <c r="IB41" s="9">
        <v>23.398</v>
      </c>
      <c r="IC41" s="9">
        <v>11.552</v>
      </c>
      <c r="ID41" s="9">
        <v>2.395</v>
      </c>
      <c r="IE41" s="9">
        <v>9.4510000000000005</v>
      </c>
      <c r="IF41" s="9">
        <v>277.721</v>
      </c>
      <c r="IG41" s="9">
        <v>44.893000000000001</v>
      </c>
      <c r="IH41" s="9">
        <v>3.8410000000000002</v>
      </c>
      <c r="II41" s="9">
        <v>228.988</v>
      </c>
      <c r="IJ41" s="9">
        <v>682.4</v>
      </c>
      <c r="IK41" s="9">
        <v>24.332000000000001</v>
      </c>
      <c r="IL41" s="9">
        <v>476.18099999999998</v>
      </c>
      <c r="IM41" s="9">
        <v>198.86600000000001</v>
      </c>
      <c r="IN41" s="9">
        <v>101.446</v>
      </c>
      <c r="IO41" s="9">
        <v>9.5009999999999994</v>
      </c>
      <c r="IP41" s="9">
        <v>87.918999999999997</v>
      </c>
      <c r="IQ41" s="9">
        <v>162.989</v>
      </c>
    </row>
    <row r="42" spans="1:251">
      <c r="A42" s="10">
        <v>39234</v>
      </c>
      <c r="B42" s="9">
        <v>4772.6809999999996</v>
      </c>
      <c r="C42" s="9">
        <v>2609.875</v>
      </c>
      <c r="D42" s="9">
        <v>3788.0450000000001</v>
      </c>
      <c r="E42" s="9">
        <v>984.63499999999999</v>
      </c>
      <c r="F42" s="9">
        <v>3575.152</v>
      </c>
      <c r="G42" s="9">
        <v>2609.875</v>
      </c>
      <c r="H42" s="9">
        <v>66.984999999999999</v>
      </c>
      <c r="I42" s="9">
        <v>898.29100000000005</v>
      </c>
      <c r="J42" s="9">
        <v>78.320999999999998</v>
      </c>
      <c r="K42" s="9">
        <v>37.557000000000002</v>
      </c>
      <c r="L42" s="9">
        <v>8.6240000000000006</v>
      </c>
      <c r="M42" s="9">
        <v>32.14</v>
      </c>
      <c r="N42" s="9">
        <v>1119.2070000000001</v>
      </c>
      <c r="O42" s="9">
        <v>175.33600000000001</v>
      </c>
      <c r="P42" s="9">
        <v>8.0690000000000008</v>
      </c>
      <c r="Q42" s="9">
        <v>935.80200000000002</v>
      </c>
      <c r="R42" s="9">
        <v>2822.768</v>
      </c>
      <c r="S42" s="9">
        <v>83.679000000000002</v>
      </c>
      <c r="T42" s="9">
        <v>1866.2329999999999</v>
      </c>
      <c r="U42" s="9">
        <v>881.90700000000004</v>
      </c>
      <c r="V42" s="9">
        <v>479.09300000000002</v>
      </c>
      <c r="W42" s="9">
        <v>48.042000000000002</v>
      </c>
      <c r="X42" s="9">
        <v>354.77199999999999</v>
      </c>
      <c r="Y42" s="9">
        <v>726.80200000000002</v>
      </c>
      <c r="Z42" s="9">
        <v>379.54399999999998</v>
      </c>
      <c r="AA42" s="9">
        <v>41.694000000000003</v>
      </c>
      <c r="AB42" s="9">
        <v>305.56400000000002</v>
      </c>
      <c r="AC42" s="9">
        <v>155.10499999999999</v>
      </c>
      <c r="AD42" s="9">
        <v>99.549000000000007</v>
      </c>
      <c r="AE42" s="9">
        <v>6.3470000000000004</v>
      </c>
      <c r="AF42" s="9">
        <v>49.207999999999998</v>
      </c>
      <c r="AG42" s="9">
        <v>96.149000000000001</v>
      </c>
      <c r="AH42" s="9">
        <v>56.954000000000001</v>
      </c>
      <c r="AI42" s="9">
        <v>3.26</v>
      </c>
      <c r="AJ42" s="9">
        <v>35.936</v>
      </c>
      <c r="AQ42" s="9">
        <v>2090.94</v>
      </c>
      <c r="AR42" s="9">
        <v>1303.144</v>
      </c>
      <c r="AS42" s="9">
        <v>1989.22</v>
      </c>
      <c r="AT42" s="9">
        <v>101.72</v>
      </c>
      <c r="AU42" s="9">
        <v>1920.979</v>
      </c>
      <c r="AV42" s="9">
        <v>1303.144</v>
      </c>
      <c r="AW42" s="9">
        <v>42.323999999999998</v>
      </c>
      <c r="AX42" s="9">
        <v>575.51099999999997</v>
      </c>
      <c r="AY42" s="9">
        <v>42.997</v>
      </c>
      <c r="AZ42" s="9">
        <v>18.116</v>
      </c>
      <c r="BA42" s="9">
        <v>4.2370000000000001</v>
      </c>
      <c r="BB42" s="9">
        <v>20.643000000000001</v>
      </c>
      <c r="BC42" s="9">
        <v>126.965</v>
      </c>
      <c r="BD42" s="9">
        <v>50.125</v>
      </c>
      <c r="BE42" s="9">
        <v>3.4430000000000001</v>
      </c>
      <c r="BF42" s="9">
        <v>73.397000000000006</v>
      </c>
      <c r="BG42" s="9">
        <v>1371.385</v>
      </c>
      <c r="BH42" s="9">
        <v>50.005000000000003</v>
      </c>
      <c r="BI42" s="9">
        <v>669.55100000000004</v>
      </c>
      <c r="BJ42" s="9">
        <v>608.37599999999998</v>
      </c>
      <c r="BK42" s="9">
        <v>359.18599999999998</v>
      </c>
      <c r="BL42" s="9">
        <v>43.792000000000002</v>
      </c>
      <c r="BM42" s="9">
        <v>205.398</v>
      </c>
      <c r="BN42" s="9">
        <v>518.71799999999996</v>
      </c>
      <c r="BO42" s="9">
        <v>295.57400000000001</v>
      </c>
      <c r="BP42" s="9">
        <v>38.158999999999999</v>
      </c>
      <c r="BQ42" s="9">
        <v>184.98599999999999</v>
      </c>
      <c r="BR42" s="9">
        <v>89.658000000000001</v>
      </c>
      <c r="BS42" s="9">
        <v>63.613</v>
      </c>
      <c r="BT42" s="9">
        <v>5.633</v>
      </c>
      <c r="BU42" s="9">
        <v>20.411999999999999</v>
      </c>
      <c r="CA42" s="9">
        <v>1754.499</v>
      </c>
      <c r="CB42" s="9">
        <v>1051.3050000000001</v>
      </c>
      <c r="CC42" s="9">
        <v>1669.559</v>
      </c>
      <c r="CD42" s="9">
        <v>84.941999999999993</v>
      </c>
      <c r="CE42" s="9">
        <v>1618.931</v>
      </c>
      <c r="CF42" s="9">
        <v>1051.3050000000001</v>
      </c>
      <c r="CG42" s="9">
        <v>37.948</v>
      </c>
      <c r="CH42" s="9">
        <v>529.678</v>
      </c>
      <c r="CI42" s="9">
        <v>38.835000000000001</v>
      </c>
      <c r="CJ42" s="9">
        <v>15.145</v>
      </c>
      <c r="CK42" s="9">
        <v>3.9990000000000001</v>
      </c>
      <c r="CL42" s="9">
        <v>19.690999999999999</v>
      </c>
      <c r="CM42" s="9">
        <v>96.733999999999995</v>
      </c>
      <c r="CN42" s="9">
        <v>35.482999999999997</v>
      </c>
      <c r="CO42" s="9">
        <v>2.5270000000000001</v>
      </c>
      <c r="CP42" s="9">
        <v>58.725000000000001</v>
      </c>
      <c r="CQ42" s="9">
        <v>1101.933</v>
      </c>
      <c r="CR42" s="9">
        <v>44.472999999999999</v>
      </c>
      <c r="CS42" s="9">
        <v>608.09299999999996</v>
      </c>
      <c r="CT42" s="9">
        <v>485.916</v>
      </c>
      <c r="CU42" s="9">
        <v>267.815</v>
      </c>
      <c r="CV42" s="9">
        <v>38.351999999999997</v>
      </c>
      <c r="CW42" s="9">
        <v>179.75</v>
      </c>
      <c r="CX42" s="9">
        <v>420.88799999999998</v>
      </c>
      <c r="CY42" s="9">
        <v>224.655</v>
      </c>
      <c r="CZ42" s="9">
        <v>33.548000000000002</v>
      </c>
      <c r="DA42" s="9">
        <v>162.685</v>
      </c>
      <c r="DB42" s="9">
        <v>65.028000000000006</v>
      </c>
      <c r="DC42" s="9">
        <v>43.16</v>
      </c>
      <c r="DD42" s="9">
        <v>4.8040000000000003</v>
      </c>
      <c r="DK42" s="9">
        <v>1563.886</v>
      </c>
      <c r="DL42" s="9">
        <v>841.93299999999999</v>
      </c>
      <c r="DM42" s="9">
        <v>1237.537</v>
      </c>
      <c r="DN42" s="9">
        <v>326.34899999999999</v>
      </c>
      <c r="DO42" s="9">
        <v>1162.0920000000001</v>
      </c>
      <c r="DP42" s="9">
        <v>841.93299999999999</v>
      </c>
      <c r="DQ42" s="9">
        <v>20.884</v>
      </c>
      <c r="DR42" s="9">
        <v>299.27600000000001</v>
      </c>
      <c r="DS42" s="9">
        <v>31.189</v>
      </c>
      <c r="DT42" s="9">
        <v>14.648</v>
      </c>
      <c r="DU42" s="9">
        <v>2.8620000000000001</v>
      </c>
      <c r="DV42" s="9">
        <v>13.679</v>
      </c>
      <c r="DW42" s="9">
        <v>370.60500000000002</v>
      </c>
      <c r="DX42" s="9">
        <v>60.796999999999997</v>
      </c>
      <c r="DY42" s="9">
        <v>2.8540000000000001</v>
      </c>
      <c r="DZ42" s="9">
        <v>306.95400000000001</v>
      </c>
      <c r="EA42" s="9">
        <v>917.37800000000004</v>
      </c>
      <c r="EB42" s="9">
        <v>26.6</v>
      </c>
      <c r="EC42" s="9">
        <v>619.90899999999999</v>
      </c>
      <c r="ED42" s="9">
        <v>299.89299999999997</v>
      </c>
      <c r="EE42" s="9">
        <v>155.31399999999999</v>
      </c>
      <c r="EF42" s="9">
        <v>16.501999999999999</v>
      </c>
      <c r="EG42" s="9">
        <v>128.078</v>
      </c>
      <c r="EH42" s="9">
        <v>251.22300000000001</v>
      </c>
      <c r="EI42" s="9">
        <v>125.164</v>
      </c>
      <c r="EJ42" s="9">
        <v>14.180999999999999</v>
      </c>
      <c r="EK42" s="9">
        <v>111.878</v>
      </c>
      <c r="EL42" s="9">
        <v>48.67</v>
      </c>
      <c r="EM42" s="9">
        <v>30.15</v>
      </c>
      <c r="EN42" s="9">
        <v>2.3199999999999998</v>
      </c>
      <c r="EO42" s="9">
        <v>16.199000000000002</v>
      </c>
      <c r="EP42" s="9">
        <v>32.503999999999998</v>
      </c>
      <c r="EQ42" s="9">
        <v>17.257999999999999</v>
      </c>
      <c r="ER42" s="9">
        <v>1.2549999999999999</v>
      </c>
      <c r="ES42" s="9">
        <v>13.992000000000001</v>
      </c>
      <c r="EZ42" s="9">
        <v>703.44299999999998</v>
      </c>
      <c r="FA42" s="9">
        <v>429.18900000000002</v>
      </c>
      <c r="FB42" s="9">
        <v>663.78099999999995</v>
      </c>
      <c r="FC42" s="9">
        <v>39.662999999999997</v>
      </c>
      <c r="FD42" s="9">
        <v>640.46100000000001</v>
      </c>
      <c r="FE42" s="9">
        <v>429.18900000000002</v>
      </c>
      <c r="FF42" s="9">
        <v>11.994</v>
      </c>
      <c r="FG42" s="9">
        <v>199.27699999999999</v>
      </c>
      <c r="FH42" s="9">
        <v>16.593</v>
      </c>
      <c r="FI42" s="9">
        <v>5.92</v>
      </c>
      <c r="FJ42" s="9">
        <v>2.0779999999999998</v>
      </c>
      <c r="FK42" s="9">
        <v>8.5950000000000006</v>
      </c>
      <c r="FL42" s="9">
        <v>46.39</v>
      </c>
      <c r="FM42" s="9">
        <v>17.399999999999999</v>
      </c>
      <c r="FN42" s="9">
        <v>1.839</v>
      </c>
      <c r="FO42" s="9">
        <v>27.151</v>
      </c>
      <c r="FP42" s="9">
        <v>452.50900000000001</v>
      </c>
      <c r="FQ42" s="9">
        <v>15.912000000000001</v>
      </c>
      <c r="FR42" s="9">
        <v>235.023</v>
      </c>
      <c r="FS42" s="9">
        <v>200.851</v>
      </c>
      <c r="FT42" s="9">
        <v>113.307</v>
      </c>
      <c r="FU42" s="9">
        <v>15.845000000000001</v>
      </c>
      <c r="FV42" s="9">
        <v>71.698999999999998</v>
      </c>
      <c r="FW42" s="9">
        <v>173.16200000000001</v>
      </c>
      <c r="FX42" s="9">
        <v>93.921000000000006</v>
      </c>
      <c r="FY42" s="9">
        <v>13.525</v>
      </c>
      <c r="FZ42" s="9">
        <v>65.715999999999994</v>
      </c>
      <c r="GA42" s="9">
        <v>27.689</v>
      </c>
      <c r="GB42" s="9">
        <v>19.385999999999999</v>
      </c>
      <c r="GC42" s="9">
        <v>2.3199999999999998</v>
      </c>
      <c r="GD42" s="9">
        <v>5.9829999999999997</v>
      </c>
      <c r="GJ42" s="9">
        <v>596.12699999999995</v>
      </c>
      <c r="GK42" s="9">
        <v>351.69799999999998</v>
      </c>
      <c r="GL42" s="9">
        <v>564.24800000000005</v>
      </c>
      <c r="GM42" s="9">
        <v>31.879000000000001</v>
      </c>
      <c r="GN42" s="9">
        <v>546.69399999999996</v>
      </c>
      <c r="GO42" s="9">
        <v>351.69799999999998</v>
      </c>
      <c r="GP42" s="9">
        <v>11.295</v>
      </c>
      <c r="GQ42" s="9">
        <v>183.70099999999999</v>
      </c>
      <c r="GR42" s="9">
        <v>14.853999999999999</v>
      </c>
      <c r="GS42" s="9">
        <v>4.867</v>
      </c>
      <c r="GT42" s="9">
        <v>2.0779999999999998</v>
      </c>
      <c r="GU42" s="9">
        <v>7.9089999999999998</v>
      </c>
      <c r="GV42" s="9">
        <v>34.579000000000001</v>
      </c>
      <c r="GW42" s="9">
        <v>12.686999999999999</v>
      </c>
      <c r="GX42" s="9">
        <v>1.4850000000000001</v>
      </c>
      <c r="GY42" s="9">
        <v>20.407</v>
      </c>
      <c r="GZ42" s="9">
        <v>369.25200000000001</v>
      </c>
      <c r="HA42" s="9">
        <v>14.858000000000001</v>
      </c>
      <c r="HB42" s="9">
        <v>212.018</v>
      </c>
      <c r="HC42" s="9">
        <v>162.25700000000001</v>
      </c>
      <c r="HD42" s="9">
        <v>86.378</v>
      </c>
      <c r="HE42" s="9">
        <v>14.058</v>
      </c>
      <c r="HF42" s="9">
        <v>61.820999999999998</v>
      </c>
      <c r="HG42" s="9">
        <v>141.43</v>
      </c>
      <c r="HH42" s="9">
        <v>72.823999999999998</v>
      </c>
      <c r="HI42" s="9">
        <v>12.034000000000001</v>
      </c>
      <c r="HJ42" s="9">
        <v>56.572000000000003</v>
      </c>
      <c r="HK42" s="9">
        <v>20.827000000000002</v>
      </c>
      <c r="HL42" s="9">
        <v>13.554</v>
      </c>
      <c r="HM42" s="9">
        <v>2.024</v>
      </c>
      <c r="HN42" s="9">
        <v>5.2489999999999997</v>
      </c>
      <c r="HT42" s="9">
        <v>1187.9449999999999</v>
      </c>
      <c r="HU42" s="9">
        <v>636.20699999999999</v>
      </c>
      <c r="HV42" s="9">
        <v>935.13300000000004</v>
      </c>
      <c r="HW42" s="9">
        <v>252.81200000000001</v>
      </c>
      <c r="HX42" s="9">
        <v>886.61099999999999</v>
      </c>
      <c r="HY42" s="9">
        <v>636.20699999999999</v>
      </c>
      <c r="HZ42" s="9">
        <v>20.128</v>
      </c>
      <c r="IA42" s="9">
        <v>230.27600000000001</v>
      </c>
      <c r="IB42" s="9">
        <v>18.984999999999999</v>
      </c>
      <c r="IC42" s="9">
        <v>8.6509999999999998</v>
      </c>
      <c r="ID42" s="9">
        <v>1.911</v>
      </c>
      <c r="IE42" s="9">
        <v>8.4239999999999995</v>
      </c>
      <c r="IF42" s="9">
        <v>282.34899999999999</v>
      </c>
      <c r="IG42" s="9">
        <v>39.871000000000002</v>
      </c>
      <c r="IH42" s="9">
        <v>1.593</v>
      </c>
      <c r="II42" s="9">
        <v>240.88399999999999</v>
      </c>
      <c r="IJ42" s="9">
        <v>684.72900000000004</v>
      </c>
      <c r="IK42" s="9">
        <v>23.631</v>
      </c>
      <c r="IL42" s="9">
        <v>479.584</v>
      </c>
      <c r="IM42" s="9">
        <v>206.44900000000001</v>
      </c>
      <c r="IN42" s="9">
        <v>105.935</v>
      </c>
      <c r="IO42" s="9">
        <v>11.92</v>
      </c>
      <c r="IP42" s="9">
        <v>88.593000000000004</v>
      </c>
      <c r="IQ42" s="9">
        <v>167.447</v>
      </c>
    </row>
    <row r="43" spans="1:251">
      <c r="A43" s="20" t="s">
        <v>2059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</row>
    <row r="44" spans="1:251">
      <c r="A44" s="10">
        <v>38504</v>
      </c>
      <c r="B44" s="73">
        <v>4756.6390000000001</v>
      </c>
      <c r="C44" s="73">
        <v>2516.3409999999999</v>
      </c>
      <c r="D44" s="73">
        <v>3645.94</v>
      </c>
      <c r="E44" s="73">
        <v>1021.995</v>
      </c>
      <c r="F44" s="73">
        <v>3457.2049999999999</v>
      </c>
      <c r="G44" s="73">
        <v>2516.3409999999999</v>
      </c>
      <c r="H44" s="73">
        <v>73.552000000000007</v>
      </c>
      <c r="I44" s="73">
        <v>853.101</v>
      </c>
      <c r="J44" s="73">
        <v>84.84</v>
      </c>
      <c r="K44" s="73">
        <v>35.216999999999999</v>
      </c>
      <c r="L44" s="73">
        <v>10.988</v>
      </c>
      <c r="M44" s="73">
        <v>38.237000000000002</v>
      </c>
      <c r="N44" s="73">
        <v>1144.248</v>
      </c>
      <c r="O44" s="73">
        <v>167.72800000000001</v>
      </c>
      <c r="P44" s="73">
        <v>7.9809999999999999</v>
      </c>
      <c r="Q44" s="73">
        <v>964.78899999999999</v>
      </c>
      <c r="R44" s="73">
        <v>2751.3090000000002</v>
      </c>
      <c r="S44" s="73">
        <v>92.766000000000005</v>
      </c>
      <c r="T44" s="73">
        <v>1870.82</v>
      </c>
      <c r="U44" s="73">
        <v>793.19100000000003</v>
      </c>
      <c r="V44" s="73">
        <v>381.85300000000001</v>
      </c>
      <c r="W44" s="73">
        <v>51.908000000000001</v>
      </c>
      <c r="X44" s="73">
        <v>351.49200000000002</v>
      </c>
      <c r="Y44" s="73">
        <v>665.21699999999998</v>
      </c>
      <c r="Z44" s="73">
        <v>305.83699999999999</v>
      </c>
      <c r="AA44" s="73">
        <v>43.923000000000002</v>
      </c>
      <c r="AB44" s="73">
        <v>309.81200000000001</v>
      </c>
      <c r="AC44" s="73">
        <v>127.974</v>
      </c>
      <c r="AD44" s="73">
        <v>76.016000000000005</v>
      </c>
      <c r="AE44" s="73">
        <v>7.9859999999999998</v>
      </c>
      <c r="AF44" s="73">
        <v>41.68</v>
      </c>
      <c r="AG44" s="73">
        <v>87.275000000000006</v>
      </c>
      <c r="AH44" s="73">
        <v>55.201999999999998</v>
      </c>
      <c r="AI44" s="73">
        <v>3.9940000000000002</v>
      </c>
      <c r="AJ44" s="73">
        <v>27.555</v>
      </c>
      <c r="AK44" s="73">
        <v>70.346000000000004</v>
      </c>
      <c r="AL44" s="73">
        <v>41.744999999999997</v>
      </c>
      <c r="AM44" s="73">
        <v>88.704999999999998</v>
      </c>
      <c r="AN44" s="73">
        <v>23.385999999999999</v>
      </c>
      <c r="AO44" s="73">
        <v>7.9379999999999997</v>
      </c>
      <c r="AP44" s="73">
        <v>0.52300000000000002</v>
      </c>
      <c r="AQ44" s="73">
        <v>2132.3910000000001</v>
      </c>
      <c r="AR44" s="73">
        <v>1308.3679999999999</v>
      </c>
      <c r="AS44" s="73">
        <v>1975.722</v>
      </c>
      <c r="AT44" s="73">
        <v>114.81100000000001</v>
      </c>
      <c r="AU44" s="73">
        <v>1910.848</v>
      </c>
      <c r="AV44" s="73">
        <v>1308.3679999999999</v>
      </c>
      <c r="AW44" s="73">
        <v>46.554000000000002</v>
      </c>
      <c r="AX44" s="73">
        <v>548.88699999999994</v>
      </c>
      <c r="AY44" s="73">
        <v>48.41</v>
      </c>
      <c r="AZ44" s="73">
        <v>16.361000000000001</v>
      </c>
      <c r="BA44" s="73">
        <v>4.915</v>
      </c>
      <c r="BB44" s="73">
        <v>26.736000000000001</v>
      </c>
      <c r="BC44" s="73">
        <v>140.43600000000001</v>
      </c>
      <c r="BD44" s="73">
        <v>55.552999999999997</v>
      </c>
      <c r="BE44" s="73">
        <v>3.5710000000000002</v>
      </c>
      <c r="BF44" s="73">
        <v>79.588999999999999</v>
      </c>
      <c r="BG44" s="73">
        <v>1397.0139999999999</v>
      </c>
      <c r="BH44" s="73">
        <v>55.284999999999997</v>
      </c>
      <c r="BI44" s="73">
        <v>663.69399999999996</v>
      </c>
      <c r="BJ44" s="73">
        <v>532.16200000000003</v>
      </c>
      <c r="BK44" s="73">
        <v>278.548</v>
      </c>
      <c r="BL44" s="73">
        <v>47.832999999999998</v>
      </c>
      <c r="BM44" s="73">
        <v>201.94200000000001</v>
      </c>
      <c r="BN44" s="73">
        <v>461.05099999999999</v>
      </c>
      <c r="BO44" s="73">
        <v>230.93799999999999</v>
      </c>
      <c r="BP44" s="73">
        <v>40.652999999999999</v>
      </c>
      <c r="BQ44" s="73">
        <v>186.07900000000001</v>
      </c>
      <c r="BR44" s="73">
        <v>71.111000000000004</v>
      </c>
      <c r="BS44" s="73">
        <v>47.61</v>
      </c>
      <c r="BT44" s="73">
        <v>7.18</v>
      </c>
      <c r="BU44" s="73">
        <v>15.863</v>
      </c>
      <c r="BV44" s="73">
        <v>32.695999999999998</v>
      </c>
      <c r="BW44" s="73">
        <v>16.396999999999998</v>
      </c>
      <c r="BX44" s="73">
        <v>41.856999999999999</v>
      </c>
      <c r="BY44" s="73">
        <v>7.2359999999999998</v>
      </c>
      <c r="BZ44" s="73">
        <v>3.84</v>
      </c>
      <c r="CA44" s="73">
        <v>1765.6759999999999</v>
      </c>
      <c r="CB44" s="73">
        <v>1051.7670000000001</v>
      </c>
      <c r="CC44" s="73">
        <v>1639.9590000000001</v>
      </c>
      <c r="CD44" s="73">
        <v>92.230999999999995</v>
      </c>
      <c r="CE44" s="73">
        <v>1590.73</v>
      </c>
      <c r="CF44" s="73">
        <v>1051.7670000000001</v>
      </c>
      <c r="CG44" s="73">
        <v>39.734999999999999</v>
      </c>
      <c r="CH44" s="73">
        <v>492.52800000000002</v>
      </c>
      <c r="CI44" s="73">
        <v>45.085999999999999</v>
      </c>
      <c r="CJ44" s="73">
        <v>14.85</v>
      </c>
      <c r="CK44" s="73">
        <v>4.4139999999999997</v>
      </c>
      <c r="CL44" s="73">
        <v>25.423999999999999</v>
      </c>
      <c r="CM44" s="73">
        <v>103.637</v>
      </c>
      <c r="CN44" s="73">
        <v>41.079000000000001</v>
      </c>
      <c r="CO44" s="73">
        <v>2.8090000000000002</v>
      </c>
      <c r="CP44" s="73">
        <v>59.582999999999998</v>
      </c>
      <c r="CQ44" s="73">
        <v>1121.4939999999999</v>
      </c>
      <c r="CR44" s="73">
        <v>47.023000000000003</v>
      </c>
      <c r="CS44" s="73">
        <v>584.97500000000002</v>
      </c>
      <c r="CT44" s="73">
        <v>446.34100000000001</v>
      </c>
      <c r="CU44" s="73">
        <v>217.364</v>
      </c>
      <c r="CV44" s="73">
        <v>43.207999999999998</v>
      </c>
      <c r="CW44" s="73">
        <v>182.48400000000001</v>
      </c>
      <c r="CX44" s="73">
        <v>390.959</v>
      </c>
      <c r="CY44" s="73">
        <v>180.36500000000001</v>
      </c>
      <c r="CZ44" s="73">
        <v>37.67</v>
      </c>
      <c r="DA44" s="73">
        <v>169.99199999999999</v>
      </c>
      <c r="DB44" s="73">
        <v>55.381999999999998</v>
      </c>
      <c r="DC44" s="73">
        <v>37</v>
      </c>
      <c r="DD44" s="73">
        <v>5.5380000000000003</v>
      </c>
      <c r="DE44" s="73">
        <v>12.492000000000001</v>
      </c>
      <c r="DF44" s="73">
        <v>26.222000000000001</v>
      </c>
      <c r="DG44" s="73">
        <v>12.183999999999999</v>
      </c>
      <c r="DH44" s="73">
        <v>33.485999999999997</v>
      </c>
      <c r="DI44" s="73">
        <v>4.92</v>
      </c>
      <c r="DJ44" s="73">
        <v>3.2850000000000001</v>
      </c>
      <c r="DK44" s="73">
        <v>1563.02</v>
      </c>
      <c r="DL44" s="73">
        <v>797.90099999999995</v>
      </c>
      <c r="DM44" s="73">
        <v>1183.4690000000001</v>
      </c>
      <c r="DN44" s="73">
        <v>355.67099999999999</v>
      </c>
      <c r="DO44" s="73">
        <v>1118.588</v>
      </c>
      <c r="DP44" s="73">
        <v>797.90099999999995</v>
      </c>
      <c r="DQ44" s="73">
        <v>21.068999999999999</v>
      </c>
      <c r="DR44" s="73">
        <v>294.82299999999998</v>
      </c>
      <c r="DS44" s="73">
        <v>31.071999999999999</v>
      </c>
      <c r="DT44" s="73">
        <v>12.362</v>
      </c>
      <c r="DU44" s="73">
        <v>3.6269999999999998</v>
      </c>
      <c r="DV44" s="73">
        <v>15.082000000000001</v>
      </c>
      <c r="DW44" s="73">
        <v>396.279</v>
      </c>
      <c r="DX44" s="73">
        <v>57.314</v>
      </c>
      <c r="DY44" s="73">
        <v>2.8820000000000001</v>
      </c>
      <c r="DZ44" s="73">
        <v>334.07900000000001</v>
      </c>
      <c r="EA44" s="73">
        <v>875.65</v>
      </c>
      <c r="EB44" s="73">
        <v>27.577999999999999</v>
      </c>
      <c r="EC44" s="73">
        <v>648.07899999999995</v>
      </c>
      <c r="ED44" s="73">
        <v>269.42</v>
      </c>
      <c r="EE44" s="73">
        <v>130.126</v>
      </c>
      <c r="EF44" s="73">
        <v>16.138999999999999</v>
      </c>
      <c r="EG44" s="73">
        <v>120.584</v>
      </c>
      <c r="EH44" s="73">
        <v>224.81700000000001</v>
      </c>
      <c r="EI44" s="73">
        <v>102.77800000000001</v>
      </c>
      <c r="EJ44" s="73">
        <v>13.196999999999999</v>
      </c>
      <c r="EK44" s="73">
        <v>107.008</v>
      </c>
      <c r="EL44" s="73">
        <v>44.603999999999999</v>
      </c>
      <c r="EM44" s="73">
        <v>27.347999999999999</v>
      </c>
      <c r="EN44" s="73">
        <v>2.9420000000000002</v>
      </c>
      <c r="EO44" s="73">
        <v>13.576000000000001</v>
      </c>
      <c r="EP44" s="73">
        <v>26.533999999999999</v>
      </c>
      <c r="EQ44" s="73">
        <v>16.957000000000001</v>
      </c>
      <c r="ER44" s="73">
        <v>0.57999999999999996</v>
      </c>
      <c r="ES44" s="73">
        <v>8.9979999999999993</v>
      </c>
      <c r="ET44" s="73">
        <v>17.082000000000001</v>
      </c>
      <c r="EU44" s="73">
        <v>11.712999999999999</v>
      </c>
      <c r="EV44" s="73">
        <v>23.881</v>
      </c>
      <c r="EW44" s="73">
        <v>4.9139999999999997</v>
      </c>
      <c r="EX44" s="73">
        <v>2.5720000000000001</v>
      </c>
      <c r="EY44" s="73">
        <v>0</v>
      </c>
      <c r="EZ44" s="73">
        <v>710.38699999999994</v>
      </c>
      <c r="FA44" s="73">
        <v>430.71</v>
      </c>
      <c r="FB44" s="73">
        <v>659.45</v>
      </c>
      <c r="FC44" s="73">
        <v>39.036000000000001</v>
      </c>
      <c r="FD44" s="73">
        <v>638.53300000000002</v>
      </c>
      <c r="FE44" s="73">
        <v>430.71</v>
      </c>
      <c r="FF44" s="73">
        <v>14.164999999999999</v>
      </c>
      <c r="FG44" s="73">
        <v>191.22800000000001</v>
      </c>
      <c r="FH44" s="73">
        <v>17.806999999999999</v>
      </c>
      <c r="FI44" s="73">
        <v>4.6859999999999999</v>
      </c>
      <c r="FJ44" s="73">
        <v>1.7969999999999999</v>
      </c>
      <c r="FK44" s="73">
        <v>11.324</v>
      </c>
      <c r="FL44" s="73">
        <v>45.8</v>
      </c>
      <c r="FM44" s="73">
        <v>18.661999999999999</v>
      </c>
      <c r="FN44" s="73">
        <v>1.034</v>
      </c>
      <c r="FO44" s="73">
        <v>24.882000000000001</v>
      </c>
      <c r="FP44" s="73">
        <v>458.74799999999999</v>
      </c>
      <c r="FQ44" s="73">
        <v>16.995999999999999</v>
      </c>
      <c r="FR44" s="73">
        <v>229.62</v>
      </c>
      <c r="FS44" s="73">
        <v>173.90199999999999</v>
      </c>
      <c r="FT44" s="73">
        <v>93.587000000000003</v>
      </c>
      <c r="FU44" s="73">
        <v>14.156000000000001</v>
      </c>
      <c r="FV44" s="73">
        <v>65.033000000000001</v>
      </c>
      <c r="FW44" s="73">
        <v>150.15600000000001</v>
      </c>
      <c r="FX44" s="73">
        <v>76.403999999999996</v>
      </c>
      <c r="FY44" s="73">
        <v>11.628</v>
      </c>
      <c r="FZ44" s="73">
        <v>61</v>
      </c>
      <c r="GA44" s="73">
        <v>23.745000000000001</v>
      </c>
      <c r="GB44" s="73">
        <v>17.184000000000001</v>
      </c>
      <c r="GC44" s="73">
        <v>2.528</v>
      </c>
      <c r="GD44" s="73">
        <v>4.0330000000000004</v>
      </c>
      <c r="GE44" s="73">
        <v>8.2479999999999993</v>
      </c>
      <c r="GF44" s="73">
        <v>5.024</v>
      </c>
      <c r="GG44" s="73">
        <v>11.901</v>
      </c>
      <c r="GH44" s="73">
        <v>1.371</v>
      </c>
      <c r="GI44" s="73">
        <v>1.125</v>
      </c>
      <c r="GJ44" s="73">
        <v>590.21699999999998</v>
      </c>
      <c r="GK44" s="73">
        <v>349.29399999999998</v>
      </c>
      <c r="GL44" s="73">
        <v>550.38199999999995</v>
      </c>
      <c r="GM44" s="73">
        <v>31.155000000000001</v>
      </c>
      <c r="GN44" s="73">
        <v>533.77700000000004</v>
      </c>
      <c r="GO44" s="73">
        <v>349.29399999999998</v>
      </c>
      <c r="GP44" s="73">
        <v>12.686999999999999</v>
      </c>
      <c r="GQ44" s="73">
        <v>169.36500000000001</v>
      </c>
      <c r="GR44" s="73">
        <v>17.065999999999999</v>
      </c>
      <c r="GS44" s="73">
        <v>4.6859999999999999</v>
      </c>
      <c r="GT44" s="73">
        <v>1.446</v>
      </c>
      <c r="GU44" s="73">
        <v>10.933999999999999</v>
      </c>
      <c r="GV44" s="73">
        <v>33.124000000000002</v>
      </c>
      <c r="GW44" s="73">
        <v>14.35</v>
      </c>
      <c r="GX44" s="73">
        <v>0.68</v>
      </c>
      <c r="GY44" s="73">
        <v>18.094000000000001</v>
      </c>
      <c r="GZ44" s="73">
        <v>372.024</v>
      </c>
      <c r="HA44" s="73">
        <v>14.813000000000001</v>
      </c>
      <c r="HB44" s="73">
        <v>200.25399999999999</v>
      </c>
      <c r="HC44" s="73">
        <v>145.464</v>
      </c>
      <c r="HD44" s="73">
        <v>74.510000000000005</v>
      </c>
      <c r="HE44" s="73">
        <v>12.241</v>
      </c>
      <c r="HF44" s="73">
        <v>57.588000000000001</v>
      </c>
      <c r="HG44" s="73">
        <v>126.453</v>
      </c>
      <c r="HH44" s="73">
        <v>60.04</v>
      </c>
      <c r="HI44" s="73">
        <v>10.465999999999999</v>
      </c>
      <c r="HJ44" s="73">
        <v>54.822000000000003</v>
      </c>
      <c r="HK44" s="73">
        <v>19.010999999999999</v>
      </c>
      <c r="HL44" s="73">
        <v>14.471</v>
      </c>
      <c r="HM44" s="73">
        <v>1.7749999999999999</v>
      </c>
      <c r="HN44" s="73">
        <v>2.766</v>
      </c>
      <c r="HO44" s="73">
        <v>6.25</v>
      </c>
      <c r="HP44" s="73">
        <v>3.1259999999999999</v>
      </c>
      <c r="HQ44" s="73">
        <v>8.68</v>
      </c>
      <c r="HR44" s="73">
        <v>0.69499999999999995</v>
      </c>
      <c r="HS44" s="73">
        <v>1.125</v>
      </c>
      <c r="HT44" s="73">
        <v>1162.934</v>
      </c>
      <c r="HU44" s="73">
        <v>609.63599999999997</v>
      </c>
      <c r="HV44" s="73">
        <v>886.85900000000004</v>
      </c>
      <c r="HW44" s="73">
        <v>254.56700000000001</v>
      </c>
      <c r="HX44" s="73">
        <v>847.62900000000002</v>
      </c>
      <c r="HY44" s="73">
        <v>609.63599999999997</v>
      </c>
      <c r="HZ44" s="73">
        <v>17.068000000000001</v>
      </c>
      <c r="IA44" s="73">
        <v>216.78299999999999</v>
      </c>
      <c r="IB44" s="73">
        <v>24.704000000000001</v>
      </c>
      <c r="IC44" s="73">
        <v>8.6110000000000007</v>
      </c>
      <c r="ID44" s="73">
        <v>2.87</v>
      </c>
      <c r="IE44" s="73">
        <v>12.824</v>
      </c>
      <c r="IF44" s="73">
        <v>274.27300000000002</v>
      </c>
      <c r="IG44" s="73">
        <v>34.762</v>
      </c>
      <c r="IH44" s="73">
        <v>2.0249999999999999</v>
      </c>
      <c r="II44" s="73">
        <v>236.84700000000001</v>
      </c>
      <c r="IJ44" s="73">
        <v>659.75199999999995</v>
      </c>
      <c r="IK44" s="73">
        <v>21.963000000000001</v>
      </c>
      <c r="IL44" s="73">
        <v>470.596</v>
      </c>
      <c r="IM44" s="73">
        <v>197.464</v>
      </c>
      <c r="IN44" s="73">
        <v>90.364999999999995</v>
      </c>
      <c r="IO44" s="73">
        <v>13.207000000000001</v>
      </c>
      <c r="IP44" s="73">
        <v>90.221000000000004</v>
      </c>
      <c r="IQ44" s="73">
        <v>165.15199999999999</v>
      </c>
    </row>
    <row r="45" spans="1:251">
      <c r="A45" s="10">
        <v>38869</v>
      </c>
      <c r="B45" s="73">
        <v>4838.768</v>
      </c>
      <c r="C45" s="73">
        <v>2547.6889999999999</v>
      </c>
      <c r="D45" s="73">
        <v>3726.5120000000002</v>
      </c>
      <c r="E45" s="73">
        <v>1017.143</v>
      </c>
      <c r="F45" s="73">
        <v>3505.7739999999999</v>
      </c>
      <c r="G45" s="73">
        <v>2547.6889999999999</v>
      </c>
      <c r="H45" s="73">
        <v>68.424999999999997</v>
      </c>
      <c r="I45" s="73">
        <v>875.96500000000003</v>
      </c>
      <c r="J45" s="73">
        <v>87.216999999999999</v>
      </c>
      <c r="K45" s="73">
        <v>39.279000000000003</v>
      </c>
      <c r="L45" s="73">
        <v>9.7449999999999992</v>
      </c>
      <c r="M45" s="73">
        <v>37.709000000000003</v>
      </c>
      <c r="N45" s="73">
        <v>1167.33</v>
      </c>
      <c r="O45" s="73">
        <v>195.154</v>
      </c>
      <c r="P45" s="73">
        <v>10.193</v>
      </c>
      <c r="Q45" s="73">
        <v>959.49599999999998</v>
      </c>
      <c r="R45" s="73">
        <v>2808.6930000000002</v>
      </c>
      <c r="S45" s="73">
        <v>90.298000000000002</v>
      </c>
      <c r="T45" s="73">
        <v>1890.4459999999999</v>
      </c>
      <c r="U45" s="73">
        <v>794.26199999999994</v>
      </c>
      <c r="V45" s="73">
        <v>408.09100000000001</v>
      </c>
      <c r="W45" s="73">
        <v>51.277000000000001</v>
      </c>
      <c r="X45" s="73">
        <v>326.28800000000001</v>
      </c>
      <c r="Y45" s="73">
        <v>660.48599999999999</v>
      </c>
      <c r="Z45" s="73">
        <v>324.97300000000001</v>
      </c>
      <c r="AA45" s="73">
        <v>42.628</v>
      </c>
      <c r="AB45" s="73">
        <v>286.10700000000003</v>
      </c>
      <c r="AC45" s="73">
        <v>133.77600000000001</v>
      </c>
      <c r="AD45" s="73">
        <v>83.117999999999995</v>
      </c>
      <c r="AE45" s="73">
        <v>8.6489999999999991</v>
      </c>
      <c r="AF45" s="73">
        <v>40.182000000000002</v>
      </c>
      <c r="AG45" s="73">
        <v>87.475999999999999</v>
      </c>
      <c r="AH45" s="73">
        <v>53.411000000000001</v>
      </c>
      <c r="AI45" s="73">
        <v>2.879</v>
      </c>
      <c r="AJ45" s="73">
        <v>28.815999999999999</v>
      </c>
      <c r="AK45" s="73">
        <v>78.447000000000003</v>
      </c>
      <c r="AL45" s="73">
        <v>49.33</v>
      </c>
      <c r="AM45" s="73">
        <v>95.113</v>
      </c>
      <c r="AN45" s="73">
        <v>32.664999999999999</v>
      </c>
      <c r="AO45" s="73">
        <v>8.6050000000000004</v>
      </c>
      <c r="AP45" s="73">
        <v>2.3690000000000002</v>
      </c>
      <c r="AQ45" s="73">
        <v>2153.5920000000001</v>
      </c>
      <c r="AR45" s="73">
        <v>1311.1559999999999</v>
      </c>
      <c r="AS45" s="73">
        <v>1994.3689999999999</v>
      </c>
      <c r="AT45" s="73">
        <v>123.313</v>
      </c>
      <c r="AU45" s="73">
        <v>1916.366</v>
      </c>
      <c r="AV45" s="73">
        <v>1311.1559999999999</v>
      </c>
      <c r="AW45" s="73">
        <v>42.884</v>
      </c>
      <c r="AX45" s="73">
        <v>557.95100000000002</v>
      </c>
      <c r="AY45" s="73">
        <v>49.241999999999997</v>
      </c>
      <c r="AZ45" s="73">
        <v>19.686</v>
      </c>
      <c r="BA45" s="73">
        <v>3.62</v>
      </c>
      <c r="BB45" s="73">
        <v>25.452999999999999</v>
      </c>
      <c r="BC45" s="73">
        <v>157.11500000000001</v>
      </c>
      <c r="BD45" s="73">
        <v>62.692999999999998</v>
      </c>
      <c r="BE45" s="73">
        <v>4.9560000000000004</v>
      </c>
      <c r="BF45" s="73">
        <v>89.284000000000006</v>
      </c>
      <c r="BG45" s="73">
        <v>1405.4280000000001</v>
      </c>
      <c r="BH45" s="73">
        <v>52.808999999999997</v>
      </c>
      <c r="BI45" s="73">
        <v>682.43499999999995</v>
      </c>
      <c r="BJ45" s="73">
        <v>532.08199999999999</v>
      </c>
      <c r="BK45" s="73">
        <v>292.24400000000003</v>
      </c>
      <c r="BL45" s="73">
        <v>44.697000000000003</v>
      </c>
      <c r="BM45" s="73">
        <v>191.25800000000001</v>
      </c>
      <c r="BN45" s="73">
        <v>455.495</v>
      </c>
      <c r="BO45" s="73">
        <v>242.16200000000001</v>
      </c>
      <c r="BP45" s="73">
        <v>38.372999999999998</v>
      </c>
      <c r="BQ45" s="73">
        <v>171.78700000000001</v>
      </c>
      <c r="BR45" s="73">
        <v>76.587000000000003</v>
      </c>
      <c r="BS45" s="73">
        <v>50.082000000000001</v>
      </c>
      <c r="BT45" s="73">
        <v>6.3239999999999998</v>
      </c>
      <c r="BU45" s="73">
        <v>19.472000000000001</v>
      </c>
      <c r="BV45" s="73">
        <v>30.867999999999999</v>
      </c>
      <c r="BW45" s="73">
        <v>12.92</v>
      </c>
      <c r="BX45" s="73">
        <v>35.908999999999999</v>
      </c>
      <c r="BY45" s="73">
        <v>7.8789999999999996</v>
      </c>
      <c r="BZ45" s="73">
        <v>3.883</v>
      </c>
      <c r="CA45" s="73">
        <v>1783.838</v>
      </c>
      <c r="CB45" s="73">
        <v>1050.2819999999999</v>
      </c>
      <c r="CC45" s="73">
        <v>1661.924</v>
      </c>
      <c r="CD45" s="73">
        <v>95.007000000000005</v>
      </c>
      <c r="CE45" s="73">
        <v>1602.5</v>
      </c>
      <c r="CF45" s="73">
        <v>1050.2819999999999</v>
      </c>
      <c r="CG45" s="73">
        <v>39.28</v>
      </c>
      <c r="CH45" s="73">
        <v>508.73500000000001</v>
      </c>
      <c r="CI45" s="73">
        <v>43.01</v>
      </c>
      <c r="CJ45" s="73">
        <v>16.356000000000002</v>
      </c>
      <c r="CK45" s="73">
        <v>2.8530000000000002</v>
      </c>
      <c r="CL45" s="73">
        <v>23.317</v>
      </c>
      <c r="CM45" s="73">
        <v>116.108</v>
      </c>
      <c r="CN45" s="73">
        <v>47.27</v>
      </c>
      <c r="CO45" s="73">
        <v>4.0679999999999996</v>
      </c>
      <c r="CP45" s="73">
        <v>64.77</v>
      </c>
      <c r="CQ45" s="73">
        <v>1123.0930000000001</v>
      </c>
      <c r="CR45" s="73">
        <v>47.548999999999999</v>
      </c>
      <c r="CS45" s="73">
        <v>604.34699999999998</v>
      </c>
      <c r="CT45" s="73">
        <v>437.774</v>
      </c>
      <c r="CU45" s="73">
        <v>225.37700000000001</v>
      </c>
      <c r="CV45" s="73">
        <v>39.417000000000002</v>
      </c>
      <c r="CW45" s="73">
        <v>170.005</v>
      </c>
      <c r="CX45" s="73">
        <v>379.99799999999999</v>
      </c>
      <c r="CY45" s="73">
        <v>189.64500000000001</v>
      </c>
      <c r="CZ45" s="73">
        <v>34.024000000000001</v>
      </c>
      <c r="DA45" s="73">
        <v>154.06299999999999</v>
      </c>
      <c r="DB45" s="73">
        <v>57.776000000000003</v>
      </c>
      <c r="DC45" s="73">
        <v>35.731999999999999</v>
      </c>
      <c r="DD45" s="73">
        <v>5.3929999999999998</v>
      </c>
      <c r="DE45" s="73">
        <v>15.942</v>
      </c>
      <c r="DF45" s="73">
        <v>22.22</v>
      </c>
      <c r="DG45" s="73">
        <v>8.8490000000000002</v>
      </c>
      <c r="DH45" s="73">
        <v>26.907</v>
      </c>
      <c r="DI45" s="73">
        <v>4.1619999999999999</v>
      </c>
      <c r="DJ45" s="73">
        <v>2.9750000000000001</v>
      </c>
      <c r="DK45" s="73">
        <v>1583.94</v>
      </c>
      <c r="DL45" s="73">
        <v>822.98</v>
      </c>
      <c r="DM45" s="73">
        <v>1194.8209999999999</v>
      </c>
      <c r="DN45" s="73">
        <v>364.84199999999998</v>
      </c>
      <c r="DO45" s="73">
        <v>1129.367</v>
      </c>
      <c r="DP45" s="73">
        <v>822.98</v>
      </c>
      <c r="DQ45" s="73">
        <v>25.902000000000001</v>
      </c>
      <c r="DR45" s="73">
        <v>276.54700000000003</v>
      </c>
      <c r="DS45" s="73">
        <v>31.361000000000001</v>
      </c>
      <c r="DT45" s="73">
        <v>12.462999999999999</v>
      </c>
      <c r="DU45" s="73">
        <v>2.5819999999999999</v>
      </c>
      <c r="DV45" s="73">
        <v>16.315999999999999</v>
      </c>
      <c r="DW45" s="73">
        <v>403.20800000000003</v>
      </c>
      <c r="DX45" s="73">
        <v>56.93</v>
      </c>
      <c r="DY45" s="73">
        <v>2.8610000000000002</v>
      </c>
      <c r="DZ45" s="73">
        <v>343.08199999999999</v>
      </c>
      <c r="EA45" s="73">
        <v>899.13</v>
      </c>
      <c r="EB45" s="73">
        <v>32.201000000000001</v>
      </c>
      <c r="EC45" s="73">
        <v>640.13499999999999</v>
      </c>
      <c r="ED45" s="73">
        <v>274.03199999999998</v>
      </c>
      <c r="EE45" s="73">
        <v>129.12700000000001</v>
      </c>
      <c r="EF45" s="73">
        <v>19.649999999999999</v>
      </c>
      <c r="EG45" s="73">
        <v>123.16200000000001</v>
      </c>
      <c r="EH45" s="73">
        <v>233.20099999999999</v>
      </c>
      <c r="EI45" s="73">
        <v>106.119</v>
      </c>
      <c r="EJ45" s="73">
        <v>14.167</v>
      </c>
      <c r="EK45" s="73">
        <v>111.47</v>
      </c>
      <c r="EL45" s="73">
        <v>40.831000000000003</v>
      </c>
      <c r="EM45" s="73">
        <v>23.007999999999999</v>
      </c>
      <c r="EN45" s="73">
        <v>5.4829999999999997</v>
      </c>
      <c r="EO45" s="73">
        <v>11.691000000000001</v>
      </c>
      <c r="EP45" s="73">
        <v>25.638000000000002</v>
      </c>
      <c r="EQ45" s="73">
        <v>14.347</v>
      </c>
      <c r="ER45" s="73">
        <v>1.0900000000000001</v>
      </c>
      <c r="ES45" s="73">
        <v>9.9949999999999992</v>
      </c>
      <c r="ET45" s="73">
        <v>20.004000000000001</v>
      </c>
      <c r="EU45" s="73">
        <v>12.474</v>
      </c>
      <c r="EV45" s="73">
        <v>24.277999999999999</v>
      </c>
      <c r="EW45" s="73">
        <v>8.2010000000000005</v>
      </c>
      <c r="EX45" s="73">
        <v>2.0920000000000001</v>
      </c>
      <c r="EY45" s="73">
        <v>0.20599999999999999</v>
      </c>
      <c r="EZ45" s="73">
        <v>708.59</v>
      </c>
      <c r="FA45" s="73">
        <v>436.21100000000001</v>
      </c>
      <c r="FB45" s="73">
        <v>653.51499999999999</v>
      </c>
      <c r="FC45" s="73">
        <v>48.094999999999999</v>
      </c>
      <c r="FD45" s="73">
        <v>630.14800000000002</v>
      </c>
      <c r="FE45" s="73">
        <v>436.21100000000001</v>
      </c>
      <c r="FF45" s="73">
        <v>16.893000000000001</v>
      </c>
      <c r="FG45" s="73">
        <v>175.917</v>
      </c>
      <c r="FH45" s="73">
        <v>18.189</v>
      </c>
      <c r="FI45" s="73">
        <v>4.9820000000000002</v>
      </c>
      <c r="FJ45" s="73">
        <v>0.79700000000000004</v>
      </c>
      <c r="FK45" s="73">
        <v>12.41</v>
      </c>
      <c r="FL45" s="73">
        <v>54.401000000000003</v>
      </c>
      <c r="FM45" s="73">
        <v>19.512</v>
      </c>
      <c r="FN45" s="73">
        <v>1.4410000000000001</v>
      </c>
      <c r="FO45" s="73">
        <v>33.447000000000003</v>
      </c>
      <c r="FP45" s="73">
        <v>463.053</v>
      </c>
      <c r="FQ45" s="73">
        <v>19.463999999999999</v>
      </c>
      <c r="FR45" s="73">
        <v>223.691</v>
      </c>
      <c r="FS45" s="73">
        <v>181.04</v>
      </c>
      <c r="FT45" s="73">
        <v>89.867999999999995</v>
      </c>
      <c r="FU45" s="73">
        <v>17.433</v>
      </c>
      <c r="FV45" s="73">
        <v>72.87</v>
      </c>
      <c r="FW45" s="73">
        <v>157.56800000000001</v>
      </c>
      <c r="FX45" s="73">
        <v>77.149000000000001</v>
      </c>
      <c r="FY45" s="73">
        <v>13.151999999999999</v>
      </c>
      <c r="FZ45" s="73">
        <v>66.399000000000001</v>
      </c>
      <c r="GA45" s="73">
        <v>23.472000000000001</v>
      </c>
      <c r="GB45" s="73">
        <v>12.718999999999999</v>
      </c>
      <c r="GC45" s="73">
        <v>4.2809999999999997</v>
      </c>
      <c r="GD45" s="73">
        <v>6.4710000000000001</v>
      </c>
      <c r="GE45" s="73">
        <v>5.8520000000000003</v>
      </c>
      <c r="GF45" s="73">
        <v>2.3809999999999998</v>
      </c>
      <c r="GG45" s="73">
        <v>6.9790000000000001</v>
      </c>
      <c r="GH45" s="73">
        <v>1.254</v>
      </c>
      <c r="GI45" s="73">
        <v>0.86799999999999999</v>
      </c>
      <c r="GJ45" s="73">
        <v>587.16999999999996</v>
      </c>
      <c r="GK45" s="73">
        <v>351.24200000000002</v>
      </c>
      <c r="GL45" s="73">
        <v>544.76300000000003</v>
      </c>
      <c r="GM45" s="73">
        <v>37.82</v>
      </c>
      <c r="GN45" s="73">
        <v>526.47199999999998</v>
      </c>
      <c r="GO45" s="73">
        <v>351.24200000000002</v>
      </c>
      <c r="GP45" s="73">
        <v>15.164999999999999</v>
      </c>
      <c r="GQ45" s="73">
        <v>158.93700000000001</v>
      </c>
      <c r="GR45" s="73">
        <v>15.869</v>
      </c>
      <c r="GS45" s="73">
        <v>3.9609999999999999</v>
      </c>
      <c r="GT45" s="73">
        <v>0.35299999999999998</v>
      </c>
      <c r="GU45" s="73">
        <v>11.555</v>
      </c>
      <c r="GV45" s="73">
        <v>41.369</v>
      </c>
      <c r="GW45" s="73">
        <v>15.458</v>
      </c>
      <c r="GX45" s="73">
        <v>1.4410000000000001</v>
      </c>
      <c r="GY45" s="73">
        <v>24.47</v>
      </c>
      <c r="GZ45" s="73">
        <v>372.30799999999999</v>
      </c>
      <c r="HA45" s="73">
        <v>17.292000000000002</v>
      </c>
      <c r="HB45" s="73">
        <v>195.643</v>
      </c>
      <c r="HC45" s="73">
        <v>148.803</v>
      </c>
      <c r="HD45" s="73">
        <v>67.400999999999996</v>
      </c>
      <c r="HE45" s="73">
        <v>14.708</v>
      </c>
      <c r="HF45" s="73">
        <v>65.825999999999993</v>
      </c>
      <c r="HG45" s="73">
        <v>132.18700000000001</v>
      </c>
      <c r="HH45" s="73">
        <v>59.606999999999999</v>
      </c>
      <c r="HI45" s="73">
        <v>11.215999999999999</v>
      </c>
      <c r="HJ45" s="73">
        <v>60.496000000000002</v>
      </c>
      <c r="HK45" s="73">
        <v>16.616</v>
      </c>
      <c r="HL45" s="73">
        <v>7.7939999999999996</v>
      </c>
      <c r="HM45" s="73">
        <v>3.4929999999999999</v>
      </c>
      <c r="HN45" s="73">
        <v>5.33</v>
      </c>
      <c r="HO45" s="73">
        <v>3.46</v>
      </c>
      <c r="HP45" s="73">
        <v>1.9259999999999999</v>
      </c>
      <c r="HQ45" s="73">
        <v>4.5869999999999997</v>
      </c>
      <c r="HR45" s="73">
        <v>0.79900000000000004</v>
      </c>
      <c r="HS45" s="73">
        <v>0.86799999999999999</v>
      </c>
      <c r="HT45" s="73">
        <v>1200.2940000000001</v>
      </c>
      <c r="HU45" s="73">
        <v>624.39599999999996</v>
      </c>
      <c r="HV45" s="73">
        <v>932.29700000000003</v>
      </c>
      <c r="HW45" s="73">
        <v>243.09899999999999</v>
      </c>
      <c r="HX45" s="73">
        <v>878.2</v>
      </c>
      <c r="HY45" s="73">
        <v>624.39599999999996</v>
      </c>
      <c r="HZ45" s="73">
        <v>18.183</v>
      </c>
      <c r="IA45" s="73">
        <v>232.57400000000001</v>
      </c>
      <c r="IB45" s="73">
        <v>24.295000000000002</v>
      </c>
      <c r="IC45" s="73">
        <v>11.762</v>
      </c>
      <c r="ID45" s="73">
        <v>2.75</v>
      </c>
      <c r="IE45" s="73">
        <v>9.49</v>
      </c>
      <c r="IF45" s="73">
        <v>277.80399999999997</v>
      </c>
      <c r="IG45" s="73">
        <v>45.381999999999998</v>
      </c>
      <c r="IH45" s="73">
        <v>3.9870000000000001</v>
      </c>
      <c r="II45" s="73">
        <v>226.87200000000001</v>
      </c>
      <c r="IJ45" s="73">
        <v>686.28499999999997</v>
      </c>
      <c r="IK45" s="73">
        <v>25.213000000000001</v>
      </c>
      <c r="IL45" s="73">
        <v>472.541</v>
      </c>
      <c r="IM45" s="73">
        <v>182.76599999999999</v>
      </c>
      <c r="IN45" s="73">
        <v>92.263999999999996</v>
      </c>
      <c r="IO45" s="73">
        <v>7.4630000000000001</v>
      </c>
      <c r="IP45" s="73">
        <v>80.405000000000001</v>
      </c>
      <c r="IQ45" s="73">
        <v>149.721</v>
      </c>
    </row>
    <row r="46" spans="1:251">
      <c r="A46" s="10">
        <v>39234</v>
      </c>
      <c r="B46" s="73">
        <v>4897.7020000000002</v>
      </c>
      <c r="C46" s="73">
        <v>2628.9630000000002</v>
      </c>
      <c r="D46" s="73">
        <v>3817.9879999999998</v>
      </c>
      <c r="E46" s="73">
        <v>990.38</v>
      </c>
      <c r="F46" s="73">
        <v>3616.8049999999998</v>
      </c>
      <c r="G46" s="73">
        <v>2628.9630000000002</v>
      </c>
      <c r="H46" s="73">
        <v>67.569999999999993</v>
      </c>
      <c r="I46" s="73">
        <v>905.83199999999999</v>
      </c>
      <c r="J46" s="73">
        <v>79.997</v>
      </c>
      <c r="K46" s="73">
        <v>38.786000000000001</v>
      </c>
      <c r="L46" s="73">
        <v>8.8670000000000009</v>
      </c>
      <c r="M46" s="73">
        <v>31.913</v>
      </c>
      <c r="N46" s="73">
        <v>1130.4290000000001</v>
      </c>
      <c r="O46" s="73">
        <v>176.83699999999999</v>
      </c>
      <c r="P46" s="73">
        <v>8.3670000000000009</v>
      </c>
      <c r="Q46" s="73">
        <v>941.23299999999995</v>
      </c>
      <c r="R46" s="73">
        <v>2869.6579999999999</v>
      </c>
      <c r="S46" s="73">
        <v>85.768000000000001</v>
      </c>
      <c r="T46" s="73">
        <v>1896.231</v>
      </c>
      <c r="U46" s="73">
        <v>830.23500000000001</v>
      </c>
      <c r="V46" s="73">
        <v>435.55200000000002</v>
      </c>
      <c r="W46" s="73">
        <v>43.758000000000003</v>
      </c>
      <c r="X46" s="73">
        <v>343.601</v>
      </c>
      <c r="Y46" s="73">
        <v>685.12800000000004</v>
      </c>
      <c r="Z46" s="73">
        <v>346.44799999999998</v>
      </c>
      <c r="AA46" s="73">
        <v>38.293999999999997</v>
      </c>
      <c r="AB46" s="73">
        <v>295.50799999999998</v>
      </c>
      <c r="AC46" s="73">
        <v>145.107</v>
      </c>
      <c r="AD46" s="73">
        <v>89.102999999999994</v>
      </c>
      <c r="AE46" s="73">
        <v>5.4649999999999999</v>
      </c>
      <c r="AF46" s="73">
        <v>48.093000000000004</v>
      </c>
      <c r="AG46" s="73">
        <v>96.853999999999999</v>
      </c>
      <c r="AH46" s="73">
        <v>56.543999999999997</v>
      </c>
      <c r="AI46" s="73">
        <v>3.2679999999999998</v>
      </c>
      <c r="AJ46" s="73">
        <v>33.345999999999997</v>
      </c>
      <c r="AK46" s="73">
        <v>70.471000000000004</v>
      </c>
      <c r="AL46" s="73">
        <v>46.045999999999999</v>
      </c>
      <c r="AM46" s="73">
        <v>89.334999999999994</v>
      </c>
      <c r="AN46" s="73">
        <v>27.181999999999999</v>
      </c>
      <c r="AO46" s="73">
        <v>7.3239999999999998</v>
      </c>
      <c r="AP46" s="73">
        <v>3.6960000000000002</v>
      </c>
      <c r="AQ46" s="73">
        <v>2167.1669999999999</v>
      </c>
      <c r="AR46" s="73">
        <v>1336.0920000000001</v>
      </c>
      <c r="AS46" s="73">
        <v>2031.2750000000001</v>
      </c>
      <c r="AT46" s="73">
        <v>102.729</v>
      </c>
      <c r="AU46" s="73">
        <v>1966.412</v>
      </c>
      <c r="AV46" s="73">
        <v>1336.0920000000001</v>
      </c>
      <c r="AW46" s="73">
        <v>43.317999999999998</v>
      </c>
      <c r="AX46" s="73">
        <v>582.11599999999999</v>
      </c>
      <c r="AY46" s="73">
        <v>43.555999999999997</v>
      </c>
      <c r="AZ46" s="73">
        <v>18.925999999999998</v>
      </c>
      <c r="BA46" s="73">
        <v>4.2130000000000001</v>
      </c>
      <c r="BB46" s="73">
        <v>19.984999999999999</v>
      </c>
      <c r="BC46" s="73">
        <v>130.44300000000001</v>
      </c>
      <c r="BD46" s="73">
        <v>50.823</v>
      </c>
      <c r="BE46" s="73">
        <v>3.6890000000000001</v>
      </c>
      <c r="BF46" s="73">
        <v>74.840999999999994</v>
      </c>
      <c r="BG46" s="73">
        <v>1417.096</v>
      </c>
      <c r="BH46" s="73">
        <v>52.183999999999997</v>
      </c>
      <c r="BI46" s="73">
        <v>685.803</v>
      </c>
      <c r="BJ46" s="73">
        <v>560.62400000000002</v>
      </c>
      <c r="BK46" s="73">
        <v>323.774</v>
      </c>
      <c r="BL46" s="73">
        <v>40.304000000000002</v>
      </c>
      <c r="BM46" s="73">
        <v>193.92699999999999</v>
      </c>
      <c r="BN46" s="73">
        <v>479.38600000000002</v>
      </c>
      <c r="BO46" s="73">
        <v>267.53199999999998</v>
      </c>
      <c r="BP46" s="73">
        <v>35.453000000000003</v>
      </c>
      <c r="BQ46" s="73">
        <v>174.56800000000001</v>
      </c>
      <c r="BR46" s="73">
        <v>81.238</v>
      </c>
      <c r="BS46" s="73">
        <v>56.241999999999997</v>
      </c>
      <c r="BT46" s="73">
        <v>4.851</v>
      </c>
      <c r="BU46" s="73">
        <v>19.359000000000002</v>
      </c>
      <c r="BV46" s="73">
        <v>26.756</v>
      </c>
      <c r="BW46" s="73">
        <v>12.083</v>
      </c>
      <c r="BX46" s="73">
        <v>33.162999999999997</v>
      </c>
      <c r="BY46" s="73">
        <v>5.6760000000000002</v>
      </c>
      <c r="BZ46" s="73">
        <v>2.6190000000000002</v>
      </c>
      <c r="CA46" s="73">
        <v>1786.3009999999999</v>
      </c>
      <c r="CB46" s="73">
        <v>1056.0050000000001</v>
      </c>
      <c r="CC46" s="73">
        <v>1677.3109999999999</v>
      </c>
      <c r="CD46" s="73">
        <v>84.26</v>
      </c>
      <c r="CE46" s="73">
        <v>1628.711</v>
      </c>
      <c r="CF46" s="73">
        <v>1056.0050000000001</v>
      </c>
      <c r="CG46" s="73">
        <v>38.783000000000001</v>
      </c>
      <c r="CH46" s="73">
        <v>531.52300000000002</v>
      </c>
      <c r="CI46" s="73">
        <v>39.15</v>
      </c>
      <c r="CJ46" s="73">
        <v>15.930999999999999</v>
      </c>
      <c r="CK46" s="73">
        <v>3.8809999999999998</v>
      </c>
      <c r="CL46" s="73">
        <v>18.907</v>
      </c>
      <c r="CM46" s="73">
        <v>97.632000000000005</v>
      </c>
      <c r="CN46" s="73">
        <v>35.07</v>
      </c>
      <c r="CO46" s="73">
        <v>2.6760000000000002</v>
      </c>
      <c r="CP46" s="73">
        <v>58.795999999999999</v>
      </c>
      <c r="CQ46" s="73">
        <v>1115.662</v>
      </c>
      <c r="CR46" s="73">
        <v>46.018999999999998</v>
      </c>
      <c r="CS46" s="73">
        <v>617.38400000000001</v>
      </c>
      <c r="CT46" s="73">
        <v>461.19</v>
      </c>
      <c r="CU46" s="73">
        <v>250.96700000000001</v>
      </c>
      <c r="CV46" s="73">
        <v>36.204000000000001</v>
      </c>
      <c r="CW46" s="73">
        <v>172.24199999999999</v>
      </c>
      <c r="CX46" s="73">
        <v>399.60599999999999</v>
      </c>
      <c r="CY46" s="73">
        <v>210.375</v>
      </c>
      <c r="CZ46" s="73">
        <v>31.997</v>
      </c>
      <c r="DA46" s="73">
        <v>155.845</v>
      </c>
      <c r="DB46" s="73">
        <v>61.585000000000001</v>
      </c>
      <c r="DC46" s="73">
        <v>40.591999999999999</v>
      </c>
      <c r="DD46" s="73">
        <v>4.2069999999999999</v>
      </c>
      <c r="DE46" s="73">
        <v>16.396999999999998</v>
      </c>
      <c r="DF46" s="73">
        <v>20.808</v>
      </c>
      <c r="DG46" s="73">
        <v>7.2350000000000003</v>
      </c>
      <c r="DH46" s="73">
        <v>24.728999999999999</v>
      </c>
      <c r="DI46" s="73">
        <v>3.3140000000000001</v>
      </c>
      <c r="DJ46" s="73">
        <v>1.778</v>
      </c>
      <c r="DK46" s="73">
        <v>1588.9760000000001</v>
      </c>
      <c r="DL46" s="73">
        <v>837.01700000000005</v>
      </c>
      <c r="DM46" s="73">
        <v>1231.9069999999999</v>
      </c>
      <c r="DN46" s="73">
        <v>329.87700000000001</v>
      </c>
      <c r="DO46" s="73">
        <v>1161.2049999999999</v>
      </c>
      <c r="DP46" s="73">
        <v>837.01700000000005</v>
      </c>
      <c r="DQ46" s="73">
        <v>20.952000000000002</v>
      </c>
      <c r="DR46" s="73">
        <v>298.13400000000001</v>
      </c>
      <c r="DS46" s="73">
        <v>31.344000000000001</v>
      </c>
      <c r="DT46" s="73">
        <v>14.891</v>
      </c>
      <c r="DU46" s="73">
        <v>3.601</v>
      </c>
      <c r="DV46" s="73">
        <v>12.852</v>
      </c>
      <c r="DW46" s="73">
        <v>376.08</v>
      </c>
      <c r="DX46" s="73">
        <v>60.914000000000001</v>
      </c>
      <c r="DY46" s="73">
        <v>2.9409999999999998</v>
      </c>
      <c r="DZ46" s="73">
        <v>310.483</v>
      </c>
      <c r="EA46" s="73">
        <v>919.22299999999996</v>
      </c>
      <c r="EB46" s="73">
        <v>27.494</v>
      </c>
      <c r="EC46" s="73">
        <v>627.46600000000001</v>
      </c>
      <c r="ED46" s="73">
        <v>285.05599999999998</v>
      </c>
      <c r="EE46" s="73">
        <v>141.28200000000001</v>
      </c>
      <c r="EF46" s="73">
        <v>15.613</v>
      </c>
      <c r="EG46" s="73">
        <v>126.387</v>
      </c>
      <c r="EH46" s="73">
        <v>238.77</v>
      </c>
      <c r="EI46" s="73">
        <v>113.88800000000001</v>
      </c>
      <c r="EJ46" s="73">
        <v>13.569000000000001</v>
      </c>
      <c r="EK46" s="73">
        <v>109.883</v>
      </c>
      <c r="EL46" s="73">
        <v>46.286000000000001</v>
      </c>
      <c r="EM46" s="73">
        <v>27.393999999999998</v>
      </c>
      <c r="EN46" s="73">
        <v>2.044</v>
      </c>
      <c r="EO46" s="73">
        <v>16.504000000000001</v>
      </c>
      <c r="EP46" s="73">
        <v>31.233000000000001</v>
      </c>
      <c r="EQ46" s="73">
        <v>16.753</v>
      </c>
      <c r="ER46" s="73">
        <v>1.262</v>
      </c>
      <c r="ES46" s="73">
        <v>12.35</v>
      </c>
      <c r="ET46" s="73">
        <v>20.346</v>
      </c>
      <c r="EU46" s="73">
        <v>14.794</v>
      </c>
      <c r="EV46" s="73">
        <v>27.190999999999999</v>
      </c>
      <c r="EW46" s="73">
        <v>7.9489999999999998</v>
      </c>
      <c r="EX46" s="73">
        <v>1.774</v>
      </c>
      <c r="EY46" s="73">
        <v>0.86799999999999999</v>
      </c>
      <c r="EZ46" s="73">
        <v>710.21</v>
      </c>
      <c r="FA46" s="73">
        <v>430.62900000000002</v>
      </c>
      <c r="FB46" s="73">
        <v>664.89</v>
      </c>
      <c r="FC46" s="73">
        <v>39.036000000000001</v>
      </c>
      <c r="FD46" s="73">
        <v>642.46699999999998</v>
      </c>
      <c r="FE46" s="73">
        <v>430.62900000000002</v>
      </c>
      <c r="FF46" s="73">
        <v>12.067</v>
      </c>
      <c r="FG46" s="73">
        <v>198.298</v>
      </c>
      <c r="FH46" s="73">
        <v>16.318999999999999</v>
      </c>
      <c r="FI46" s="73">
        <v>6.0880000000000001</v>
      </c>
      <c r="FJ46" s="73">
        <v>2.2040000000000002</v>
      </c>
      <c r="FK46" s="73">
        <v>8.0269999999999992</v>
      </c>
      <c r="FL46" s="73">
        <v>46.957000000000001</v>
      </c>
      <c r="FM46" s="73">
        <v>17.806000000000001</v>
      </c>
      <c r="FN46" s="73">
        <v>1.944</v>
      </c>
      <c r="FO46" s="73">
        <v>26.861999999999998</v>
      </c>
      <c r="FP46" s="73">
        <v>456.30500000000001</v>
      </c>
      <c r="FQ46" s="73">
        <v>16.215</v>
      </c>
      <c r="FR46" s="73">
        <v>234.55199999999999</v>
      </c>
      <c r="FS46" s="73">
        <v>186.334</v>
      </c>
      <c r="FT46" s="73">
        <v>102.262</v>
      </c>
      <c r="FU46" s="73">
        <v>15.039</v>
      </c>
      <c r="FV46" s="73">
        <v>68.736999999999995</v>
      </c>
      <c r="FW46" s="73">
        <v>160.94999999999999</v>
      </c>
      <c r="FX46" s="73">
        <v>85.129000000000005</v>
      </c>
      <c r="FY46" s="73">
        <v>12.994999999999999</v>
      </c>
      <c r="FZ46" s="73">
        <v>62.530999999999999</v>
      </c>
      <c r="GA46" s="73">
        <v>25.384</v>
      </c>
      <c r="GB46" s="73">
        <v>17.134</v>
      </c>
      <c r="GC46" s="73">
        <v>2.044</v>
      </c>
      <c r="GD46" s="73">
        <v>6.2060000000000004</v>
      </c>
      <c r="GE46" s="73">
        <v>4.468</v>
      </c>
      <c r="GF46" s="73">
        <v>3.137</v>
      </c>
      <c r="GG46" s="73">
        <v>6.2839999999999998</v>
      </c>
      <c r="GH46" s="73">
        <v>1.321</v>
      </c>
      <c r="GI46" s="73">
        <v>0.29599999999999999</v>
      </c>
      <c r="GJ46" s="73">
        <v>586.56399999999996</v>
      </c>
      <c r="GK46" s="73">
        <v>342.90199999999999</v>
      </c>
      <c r="GL46" s="73">
        <v>552.13400000000001</v>
      </c>
      <c r="GM46" s="73">
        <v>30.428000000000001</v>
      </c>
      <c r="GN46" s="73">
        <v>535.09299999999996</v>
      </c>
      <c r="GO46" s="73">
        <v>342.90199999999999</v>
      </c>
      <c r="GP46" s="73">
        <v>11.208</v>
      </c>
      <c r="GQ46" s="73">
        <v>180.63200000000001</v>
      </c>
      <c r="GR46" s="73">
        <v>14.382</v>
      </c>
      <c r="GS46" s="73">
        <v>4.9459999999999997</v>
      </c>
      <c r="GT46" s="73">
        <v>2.2040000000000002</v>
      </c>
      <c r="GU46" s="73">
        <v>7.2320000000000002</v>
      </c>
      <c r="GV46" s="73">
        <v>33.783999999999999</v>
      </c>
      <c r="GW46" s="73">
        <v>12.446999999999999</v>
      </c>
      <c r="GX46" s="73">
        <v>1.53</v>
      </c>
      <c r="GY46" s="73">
        <v>19.462</v>
      </c>
      <c r="GZ46" s="73">
        <v>361.73899999999998</v>
      </c>
      <c r="HA46" s="73">
        <v>14.941000000000001</v>
      </c>
      <c r="HB46" s="73">
        <v>208.69200000000001</v>
      </c>
      <c r="HC46" s="73">
        <v>152.703</v>
      </c>
      <c r="HD46" s="73">
        <v>78.903000000000006</v>
      </c>
      <c r="HE46" s="73">
        <v>13.727</v>
      </c>
      <c r="HF46" s="73">
        <v>60.073</v>
      </c>
      <c r="HG46" s="73">
        <v>133.22</v>
      </c>
      <c r="HH46" s="73">
        <v>66.718999999999994</v>
      </c>
      <c r="HI46" s="73">
        <v>12.016999999999999</v>
      </c>
      <c r="HJ46" s="73">
        <v>54.482999999999997</v>
      </c>
      <c r="HK46" s="73">
        <v>19.484000000000002</v>
      </c>
      <c r="HL46" s="73">
        <v>12.183999999999999</v>
      </c>
      <c r="HM46" s="73">
        <v>1.71</v>
      </c>
      <c r="HN46" s="73">
        <v>5.59</v>
      </c>
      <c r="HO46" s="73">
        <v>3.3050000000000002</v>
      </c>
      <c r="HP46" s="73">
        <v>1.1910000000000001</v>
      </c>
      <c r="HQ46" s="73">
        <v>4.0019999999999998</v>
      </c>
      <c r="HR46" s="73">
        <v>0.495</v>
      </c>
      <c r="HS46" s="73">
        <v>0</v>
      </c>
      <c r="HT46" s="73">
        <v>1206.6220000000001</v>
      </c>
      <c r="HU46" s="73">
        <v>631.68499999999995</v>
      </c>
      <c r="HV46" s="73">
        <v>936.33100000000002</v>
      </c>
      <c r="HW46" s="73">
        <v>252.81800000000001</v>
      </c>
      <c r="HX46" s="73">
        <v>890.46100000000001</v>
      </c>
      <c r="HY46" s="73">
        <v>631.68499999999995</v>
      </c>
      <c r="HZ46" s="73">
        <v>19.532</v>
      </c>
      <c r="IA46" s="73">
        <v>235.75800000000001</v>
      </c>
      <c r="IB46" s="73">
        <v>20.268000000000001</v>
      </c>
      <c r="IC46" s="73">
        <v>9.1850000000000005</v>
      </c>
      <c r="ID46" s="73">
        <v>1.756</v>
      </c>
      <c r="IE46" s="73">
        <v>8.8960000000000008</v>
      </c>
      <c r="IF46" s="73">
        <v>282.971</v>
      </c>
      <c r="IG46" s="73">
        <v>40.170999999999999</v>
      </c>
      <c r="IH46" s="73">
        <v>1.649</v>
      </c>
      <c r="II46" s="73">
        <v>240.517</v>
      </c>
      <c r="IJ46" s="73">
        <v>685.077</v>
      </c>
      <c r="IK46" s="73">
        <v>23.221</v>
      </c>
      <c r="IL46" s="73">
        <v>487.851</v>
      </c>
      <c r="IM46" s="73">
        <v>195.29300000000001</v>
      </c>
      <c r="IN46" s="73">
        <v>97.2</v>
      </c>
      <c r="IO46" s="73">
        <v>10.824999999999999</v>
      </c>
      <c r="IP46" s="73">
        <v>84.971999999999994</v>
      </c>
      <c r="IQ46" s="73">
        <v>159.18199999999999</v>
      </c>
    </row>
    <row r="47" spans="1:251">
      <c r="A47" s="10">
        <v>39600</v>
      </c>
      <c r="B47" s="73">
        <v>5018.0820000000003</v>
      </c>
      <c r="C47" s="73">
        <v>2710.8229999999999</v>
      </c>
      <c r="D47" s="73">
        <v>3920.0219999999999</v>
      </c>
      <c r="E47" s="73">
        <v>1002.6369999999999</v>
      </c>
      <c r="F47" s="73">
        <v>3699.9229999999998</v>
      </c>
      <c r="G47" s="73">
        <v>2710.8229999999999</v>
      </c>
      <c r="H47" s="73">
        <v>71.275999999999996</v>
      </c>
      <c r="I47" s="73">
        <v>905.99599999999998</v>
      </c>
      <c r="J47" s="73">
        <v>80.673000000000002</v>
      </c>
      <c r="K47" s="73">
        <v>43.854999999999997</v>
      </c>
      <c r="L47" s="73">
        <v>10.819000000000001</v>
      </c>
      <c r="M47" s="73">
        <v>25.547000000000001</v>
      </c>
      <c r="N47" s="73">
        <v>1158.069</v>
      </c>
      <c r="O47" s="73">
        <v>188.07300000000001</v>
      </c>
      <c r="P47" s="73">
        <v>10.725</v>
      </c>
      <c r="Q47" s="73">
        <v>955.54700000000003</v>
      </c>
      <c r="R47" s="73">
        <v>2975.7530000000002</v>
      </c>
      <c r="S47" s="73">
        <v>93.447999999999993</v>
      </c>
      <c r="T47" s="73">
        <v>1905.1980000000001</v>
      </c>
      <c r="U47" s="73">
        <v>838.82399999999996</v>
      </c>
      <c r="V47" s="73">
        <v>463.53699999999998</v>
      </c>
      <c r="W47" s="73">
        <v>41.771000000000001</v>
      </c>
      <c r="X47" s="73">
        <v>323.83300000000003</v>
      </c>
      <c r="Y47" s="73">
        <v>681.12</v>
      </c>
      <c r="Z47" s="73">
        <v>358.76</v>
      </c>
      <c r="AA47" s="73">
        <v>35.856000000000002</v>
      </c>
      <c r="AB47" s="73">
        <v>278.48500000000001</v>
      </c>
      <c r="AC47" s="73">
        <v>157.70400000000001</v>
      </c>
      <c r="AD47" s="73">
        <v>104.777</v>
      </c>
      <c r="AE47" s="73">
        <v>5.915</v>
      </c>
      <c r="AF47" s="73">
        <v>45.347999999999999</v>
      </c>
      <c r="AG47" s="73">
        <v>99.007000000000005</v>
      </c>
      <c r="AH47" s="73">
        <v>64.861999999999995</v>
      </c>
      <c r="AI47" s="73">
        <v>2.3050000000000002</v>
      </c>
      <c r="AJ47" s="73">
        <v>29.332999999999998</v>
      </c>
      <c r="AK47" s="73">
        <v>79.415999999999997</v>
      </c>
      <c r="AL47" s="73">
        <v>43.683</v>
      </c>
      <c r="AM47" s="73">
        <v>95.423000000000002</v>
      </c>
      <c r="AN47" s="73">
        <v>27.677</v>
      </c>
      <c r="AO47" s="73">
        <v>9.6839999999999993</v>
      </c>
      <c r="AP47" s="73">
        <v>2.508</v>
      </c>
      <c r="AQ47" s="73">
        <v>2212.1959999999999</v>
      </c>
      <c r="AR47" s="73">
        <v>1383.06</v>
      </c>
      <c r="AS47" s="73">
        <v>2073.3090000000002</v>
      </c>
      <c r="AT47" s="73">
        <v>98.605000000000004</v>
      </c>
      <c r="AU47" s="73">
        <v>2004.527</v>
      </c>
      <c r="AV47" s="73">
        <v>1383.06</v>
      </c>
      <c r="AW47" s="73">
        <v>44.86</v>
      </c>
      <c r="AX47" s="73">
        <v>571.01700000000005</v>
      </c>
      <c r="AY47" s="73">
        <v>42.134999999999998</v>
      </c>
      <c r="AZ47" s="73">
        <v>18.411000000000001</v>
      </c>
      <c r="BA47" s="73">
        <v>4.8250000000000002</v>
      </c>
      <c r="BB47" s="73">
        <v>18.446000000000002</v>
      </c>
      <c r="BC47" s="73">
        <v>132.09299999999999</v>
      </c>
      <c r="BD47" s="73">
        <v>55.960999999999999</v>
      </c>
      <c r="BE47" s="73">
        <v>3.847</v>
      </c>
      <c r="BF47" s="73">
        <v>71.486999999999995</v>
      </c>
      <c r="BG47" s="73">
        <v>1472.8330000000001</v>
      </c>
      <c r="BH47" s="73">
        <v>53.689</v>
      </c>
      <c r="BI47" s="73">
        <v>671.20100000000002</v>
      </c>
      <c r="BJ47" s="73">
        <v>566.90099999999995</v>
      </c>
      <c r="BK47" s="73">
        <v>347.10899999999998</v>
      </c>
      <c r="BL47" s="73">
        <v>35.5</v>
      </c>
      <c r="BM47" s="73">
        <v>179.00800000000001</v>
      </c>
      <c r="BN47" s="73">
        <v>477.37900000000002</v>
      </c>
      <c r="BO47" s="73">
        <v>282.25200000000001</v>
      </c>
      <c r="BP47" s="73">
        <v>31.033999999999999</v>
      </c>
      <c r="BQ47" s="73">
        <v>159.97200000000001</v>
      </c>
      <c r="BR47" s="73">
        <v>89.522000000000006</v>
      </c>
      <c r="BS47" s="73">
        <v>64.856999999999999</v>
      </c>
      <c r="BT47" s="73">
        <v>4.4669999999999996</v>
      </c>
      <c r="BU47" s="73">
        <v>19.036000000000001</v>
      </c>
      <c r="BV47" s="73">
        <v>33.442</v>
      </c>
      <c r="BW47" s="73">
        <v>14.474</v>
      </c>
      <c r="BX47" s="73">
        <v>40.281999999999996</v>
      </c>
      <c r="BY47" s="73">
        <v>7.6340000000000003</v>
      </c>
      <c r="BZ47" s="73">
        <v>5.2839999999999998</v>
      </c>
      <c r="CA47" s="73">
        <v>1819.62</v>
      </c>
      <c r="CB47" s="73">
        <v>1102.973</v>
      </c>
      <c r="CC47" s="73">
        <v>1709.585</v>
      </c>
      <c r="CD47" s="73">
        <v>77.563000000000002</v>
      </c>
      <c r="CE47" s="73">
        <v>1659.9770000000001</v>
      </c>
      <c r="CF47" s="73">
        <v>1102.973</v>
      </c>
      <c r="CG47" s="73">
        <v>40.914999999999999</v>
      </c>
      <c r="CH47" s="73">
        <v>512.01400000000001</v>
      </c>
      <c r="CI47" s="73">
        <v>35.57</v>
      </c>
      <c r="CJ47" s="73">
        <v>13.698</v>
      </c>
      <c r="CK47" s="73">
        <v>4.4349999999999996</v>
      </c>
      <c r="CL47" s="73">
        <v>16.986000000000001</v>
      </c>
      <c r="CM47" s="73">
        <v>96.924999999999997</v>
      </c>
      <c r="CN47" s="73">
        <v>39.984999999999999</v>
      </c>
      <c r="CO47" s="73">
        <v>3.3490000000000002</v>
      </c>
      <c r="CP47" s="73">
        <v>52.793999999999997</v>
      </c>
      <c r="CQ47" s="73">
        <v>1168.9280000000001</v>
      </c>
      <c r="CR47" s="73">
        <v>48.856000000000002</v>
      </c>
      <c r="CS47" s="73">
        <v>590.529</v>
      </c>
      <c r="CT47" s="73">
        <v>464.70600000000002</v>
      </c>
      <c r="CU47" s="73">
        <v>270.68700000000001</v>
      </c>
      <c r="CV47" s="73">
        <v>31.431000000000001</v>
      </c>
      <c r="CW47" s="73">
        <v>158.578</v>
      </c>
      <c r="CX47" s="73">
        <v>403.85599999999999</v>
      </c>
      <c r="CY47" s="73">
        <v>227.66399999999999</v>
      </c>
      <c r="CZ47" s="73">
        <v>27.541</v>
      </c>
      <c r="DA47" s="73">
        <v>145.65100000000001</v>
      </c>
      <c r="DB47" s="73">
        <v>60.850999999999999</v>
      </c>
      <c r="DC47" s="73">
        <v>43.023000000000003</v>
      </c>
      <c r="DD47" s="73">
        <v>3.89</v>
      </c>
      <c r="DE47" s="73">
        <v>12.928000000000001</v>
      </c>
      <c r="DF47" s="73">
        <v>27.148</v>
      </c>
      <c r="DG47" s="73">
        <v>11.308</v>
      </c>
      <c r="DH47" s="73">
        <v>32.472000000000001</v>
      </c>
      <c r="DI47" s="73">
        <v>5.984</v>
      </c>
      <c r="DJ47" s="73">
        <v>4.01</v>
      </c>
      <c r="DK47" s="73">
        <v>1632.07</v>
      </c>
      <c r="DL47" s="73">
        <v>839.29</v>
      </c>
      <c r="DM47" s="73">
        <v>1259.8330000000001</v>
      </c>
      <c r="DN47" s="73">
        <v>342.25599999999997</v>
      </c>
      <c r="DO47" s="73">
        <v>1177.4179999999999</v>
      </c>
      <c r="DP47" s="73">
        <v>839.29</v>
      </c>
      <c r="DQ47" s="73">
        <v>26.341999999999999</v>
      </c>
      <c r="DR47" s="73">
        <v>309.38099999999997</v>
      </c>
      <c r="DS47" s="73">
        <v>30.558</v>
      </c>
      <c r="DT47" s="73">
        <v>15.744</v>
      </c>
      <c r="DU47" s="73">
        <v>4.7619999999999996</v>
      </c>
      <c r="DV47" s="73">
        <v>9.6010000000000009</v>
      </c>
      <c r="DW47" s="73">
        <v>399.25099999999998</v>
      </c>
      <c r="DX47" s="73">
        <v>69.075999999999993</v>
      </c>
      <c r="DY47" s="73">
        <v>2.3050000000000002</v>
      </c>
      <c r="DZ47" s="73">
        <v>325.589</v>
      </c>
      <c r="EA47" s="73">
        <v>933.78899999999999</v>
      </c>
      <c r="EB47" s="73">
        <v>33.408999999999999</v>
      </c>
      <c r="EC47" s="73">
        <v>651.10299999999995</v>
      </c>
      <c r="ED47" s="73">
        <v>276.572</v>
      </c>
      <c r="EE47" s="73">
        <v>143.31399999999999</v>
      </c>
      <c r="EF47" s="73">
        <v>15.555999999999999</v>
      </c>
      <c r="EG47" s="73">
        <v>114.44199999999999</v>
      </c>
      <c r="EH47" s="73">
        <v>229.63</v>
      </c>
      <c r="EI47" s="73">
        <v>112.371</v>
      </c>
      <c r="EJ47" s="73">
        <v>12.367000000000001</v>
      </c>
      <c r="EK47" s="73">
        <v>101.95399999999999</v>
      </c>
      <c r="EL47" s="73">
        <v>46.942999999999998</v>
      </c>
      <c r="EM47" s="73">
        <v>30.943000000000001</v>
      </c>
      <c r="EN47" s="73">
        <v>3.1890000000000001</v>
      </c>
      <c r="EO47" s="73">
        <v>12.488</v>
      </c>
      <c r="EP47" s="73">
        <v>31.939</v>
      </c>
      <c r="EQ47" s="73">
        <v>20.635000000000002</v>
      </c>
      <c r="ER47" s="73">
        <v>1.179</v>
      </c>
      <c r="ES47" s="73">
        <v>9.33</v>
      </c>
      <c r="ET47" s="73">
        <v>24.841999999999999</v>
      </c>
      <c r="EU47" s="73">
        <v>13.769</v>
      </c>
      <c r="EV47" s="73">
        <v>29.98</v>
      </c>
      <c r="EW47" s="73">
        <v>8.6310000000000002</v>
      </c>
      <c r="EX47" s="73">
        <v>3.2610000000000001</v>
      </c>
      <c r="EY47" s="73">
        <v>0.79500000000000004</v>
      </c>
      <c r="EZ47" s="73">
        <v>730.54600000000005</v>
      </c>
      <c r="FA47" s="73">
        <v>440.90300000000002</v>
      </c>
      <c r="FB47" s="73">
        <v>681.36199999999997</v>
      </c>
      <c r="FC47" s="73">
        <v>37.356999999999999</v>
      </c>
      <c r="FD47" s="73">
        <v>653.81100000000004</v>
      </c>
      <c r="FE47" s="73">
        <v>440.90300000000002</v>
      </c>
      <c r="FF47" s="73">
        <v>17.006</v>
      </c>
      <c r="FG47" s="73">
        <v>195.14699999999999</v>
      </c>
      <c r="FH47" s="73">
        <v>19.986000000000001</v>
      </c>
      <c r="FI47" s="73">
        <v>8.3140000000000001</v>
      </c>
      <c r="FJ47" s="73">
        <v>3.569</v>
      </c>
      <c r="FK47" s="73">
        <v>7.6520000000000001</v>
      </c>
      <c r="FL47" s="73">
        <v>46.926000000000002</v>
      </c>
      <c r="FM47" s="73">
        <v>19.992000000000001</v>
      </c>
      <c r="FN47" s="73">
        <v>1.5589999999999999</v>
      </c>
      <c r="FO47" s="73">
        <v>24.577000000000002</v>
      </c>
      <c r="FP47" s="73">
        <v>474.35899999999998</v>
      </c>
      <c r="FQ47" s="73">
        <v>22.135000000000002</v>
      </c>
      <c r="FR47" s="73">
        <v>230.667</v>
      </c>
      <c r="FS47" s="73">
        <v>180.73</v>
      </c>
      <c r="FT47" s="73">
        <v>107.898</v>
      </c>
      <c r="FU47" s="73">
        <v>13.273999999999999</v>
      </c>
      <c r="FV47" s="73">
        <v>58.534999999999997</v>
      </c>
      <c r="FW47" s="73">
        <v>152.506</v>
      </c>
      <c r="FX47" s="73">
        <v>87.614000000000004</v>
      </c>
      <c r="FY47" s="73">
        <v>10.814</v>
      </c>
      <c r="FZ47" s="73">
        <v>53.377000000000002</v>
      </c>
      <c r="GA47" s="73">
        <v>28.224</v>
      </c>
      <c r="GB47" s="73">
        <v>20.283999999999999</v>
      </c>
      <c r="GC47" s="73">
        <v>2.46</v>
      </c>
      <c r="GD47" s="73">
        <v>5.1580000000000004</v>
      </c>
      <c r="GE47" s="73">
        <v>9.8230000000000004</v>
      </c>
      <c r="GF47" s="73">
        <v>3.3849999999999998</v>
      </c>
      <c r="GG47" s="73">
        <v>11.827</v>
      </c>
      <c r="GH47" s="73">
        <v>1.381</v>
      </c>
      <c r="GI47" s="73">
        <v>1.0229999999999999</v>
      </c>
      <c r="GJ47" s="73">
        <v>599.87900000000002</v>
      </c>
      <c r="GK47" s="73">
        <v>347.952</v>
      </c>
      <c r="GL47" s="73">
        <v>562.13</v>
      </c>
      <c r="GM47" s="73">
        <v>28.07</v>
      </c>
      <c r="GN47" s="73">
        <v>539.59500000000003</v>
      </c>
      <c r="GO47" s="73">
        <v>347.952</v>
      </c>
      <c r="GP47" s="73">
        <v>15.281000000000001</v>
      </c>
      <c r="GQ47" s="73">
        <v>175.977</v>
      </c>
      <c r="GR47" s="73">
        <v>18.056999999999999</v>
      </c>
      <c r="GS47" s="73">
        <v>7.3289999999999997</v>
      </c>
      <c r="GT47" s="73">
        <v>3.569</v>
      </c>
      <c r="GU47" s="73">
        <v>6.7069999999999999</v>
      </c>
      <c r="GV47" s="73">
        <v>34.183999999999997</v>
      </c>
      <c r="GW47" s="73">
        <v>15.592000000000001</v>
      </c>
      <c r="GX47" s="73">
        <v>1.0609999999999999</v>
      </c>
      <c r="GY47" s="73">
        <v>16.731999999999999</v>
      </c>
      <c r="GZ47" s="73">
        <v>375.178</v>
      </c>
      <c r="HA47" s="73">
        <v>19.911999999999999</v>
      </c>
      <c r="HB47" s="73">
        <v>201.77199999999999</v>
      </c>
      <c r="HC47" s="73">
        <v>145.458</v>
      </c>
      <c r="HD47" s="73">
        <v>81.778000000000006</v>
      </c>
      <c r="HE47" s="73">
        <v>11.805</v>
      </c>
      <c r="HF47" s="73">
        <v>51.194000000000003</v>
      </c>
      <c r="HG47" s="73">
        <v>127.01900000000001</v>
      </c>
      <c r="HH47" s="73">
        <v>69.796000000000006</v>
      </c>
      <c r="HI47" s="73">
        <v>9.7899999999999991</v>
      </c>
      <c r="HJ47" s="73">
        <v>47.073999999999998</v>
      </c>
      <c r="HK47" s="73">
        <v>18.439</v>
      </c>
      <c r="HL47" s="73">
        <v>11.981999999999999</v>
      </c>
      <c r="HM47" s="73">
        <v>2.0139999999999998</v>
      </c>
      <c r="HN47" s="73">
        <v>4.1189999999999998</v>
      </c>
      <c r="HO47" s="73">
        <v>8.0429999999999993</v>
      </c>
      <c r="HP47" s="73">
        <v>3.0169999999999999</v>
      </c>
      <c r="HQ47" s="73">
        <v>9.6790000000000003</v>
      </c>
      <c r="HR47" s="73">
        <v>1.381</v>
      </c>
      <c r="HS47" s="73">
        <v>0.68100000000000005</v>
      </c>
      <c r="HT47" s="73">
        <v>1243.163</v>
      </c>
      <c r="HU47" s="73">
        <v>673.37699999999995</v>
      </c>
      <c r="HV47" s="73">
        <v>966.04700000000003</v>
      </c>
      <c r="HW47" s="73">
        <v>258.20699999999999</v>
      </c>
      <c r="HX47" s="73">
        <v>917.27</v>
      </c>
      <c r="HY47" s="73">
        <v>673.37699999999995</v>
      </c>
      <c r="HZ47" s="73">
        <v>15.856999999999999</v>
      </c>
      <c r="IA47" s="73">
        <v>224.76599999999999</v>
      </c>
      <c r="IB47" s="73">
        <v>24.606000000000002</v>
      </c>
      <c r="IC47" s="73">
        <v>13.021000000000001</v>
      </c>
      <c r="ID47" s="73">
        <v>4.3410000000000002</v>
      </c>
      <c r="IE47" s="73">
        <v>7.2430000000000003</v>
      </c>
      <c r="IF47" s="73">
        <v>286.78199999999998</v>
      </c>
      <c r="IG47" s="73">
        <v>39.024000000000001</v>
      </c>
      <c r="IH47" s="73">
        <v>3.0419999999999998</v>
      </c>
      <c r="II47" s="73">
        <v>243.58</v>
      </c>
      <c r="IJ47" s="73">
        <v>729.875</v>
      </c>
      <c r="IK47" s="73">
        <v>23.24</v>
      </c>
      <c r="IL47" s="73">
        <v>478.49200000000002</v>
      </c>
      <c r="IM47" s="73">
        <v>193.35300000000001</v>
      </c>
      <c r="IN47" s="73">
        <v>108.94799999999999</v>
      </c>
      <c r="IO47" s="73">
        <v>9.3450000000000006</v>
      </c>
      <c r="IP47" s="73">
        <v>72.608000000000004</v>
      </c>
      <c r="IQ47" s="73">
        <v>157.36699999999999</v>
      </c>
    </row>
    <row r="48" spans="1:251">
      <c r="A48" s="10">
        <v>39965</v>
      </c>
      <c r="B48" s="73">
        <v>5087.1930000000002</v>
      </c>
      <c r="C48" s="73">
        <v>2730.9369999999999</v>
      </c>
      <c r="D48" s="73">
        <v>3960.0810000000001</v>
      </c>
      <c r="E48" s="73">
        <v>1029.4000000000001</v>
      </c>
      <c r="F48" s="73">
        <v>3701.0129999999999</v>
      </c>
      <c r="G48" s="73">
        <v>2730.9369999999999</v>
      </c>
      <c r="H48" s="73">
        <v>79.875</v>
      </c>
      <c r="I48" s="73">
        <v>875.69100000000003</v>
      </c>
      <c r="J48" s="73">
        <v>135.86099999999999</v>
      </c>
      <c r="K48" s="73">
        <v>65.456999999999994</v>
      </c>
      <c r="L48" s="73">
        <v>19.245000000000001</v>
      </c>
      <c r="M48" s="73">
        <v>51.158000000000001</v>
      </c>
      <c r="N48" s="73">
        <v>1171.2819999999999</v>
      </c>
      <c r="O48" s="73">
        <v>208.12</v>
      </c>
      <c r="P48" s="73">
        <v>9.3729999999999993</v>
      </c>
      <c r="Q48" s="73">
        <v>949.62400000000002</v>
      </c>
      <c r="R48" s="73">
        <v>3035.9229999999998</v>
      </c>
      <c r="S48" s="73">
        <v>110.437</v>
      </c>
      <c r="T48" s="73">
        <v>1897.2660000000001</v>
      </c>
      <c r="U48" s="73">
        <v>869.65200000000004</v>
      </c>
      <c r="V48" s="73">
        <v>455.334</v>
      </c>
      <c r="W48" s="73">
        <v>37.78</v>
      </c>
      <c r="X48" s="73">
        <v>368.66</v>
      </c>
      <c r="Y48" s="73">
        <v>711.57399999999996</v>
      </c>
      <c r="Z48" s="73">
        <v>358.59899999999999</v>
      </c>
      <c r="AA48" s="73">
        <v>30.577000000000002</v>
      </c>
      <c r="AB48" s="73">
        <v>315.15100000000001</v>
      </c>
      <c r="AC48" s="73">
        <v>158.078</v>
      </c>
      <c r="AD48" s="73">
        <v>96.734999999999999</v>
      </c>
      <c r="AE48" s="73">
        <v>7.2030000000000003</v>
      </c>
      <c r="AF48" s="73">
        <v>53.509</v>
      </c>
      <c r="AG48" s="73">
        <v>101.563</v>
      </c>
      <c r="AH48" s="73">
        <v>61.424999999999997</v>
      </c>
      <c r="AI48" s="73">
        <v>5.3780000000000001</v>
      </c>
      <c r="AJ48" s="73">
        <v>32.283000000000001</v>
      </c>
      <c r="AK48" s="73">
        <v>79.037999999999997</v>
      </c>
      <c r="AL48" s="73">
        <v>43.567</v>
      </c>
      <c r="AM48" s="73">
        <v>97.712000000000003</v>
      </c>
      <c r="AN48" s="73">
        <v>24.891999999999999</v>
      </c>
      <c r="AO48" s="73">
        <v>7.8789999999999996</v>
      </c>
      <c r="AP48" s="73">
        <v>2.4769999999999999</v>
      </c>
      <c r="AQ48" s="73">
        <v>2227.0990000000002</v>
      </c>
      <c r="AR48" s="73">
        <v>1372.008</v>
      </c>
      <c r="AS48" s="73">
        <v>2063.6039999999998</v>
      </c>
      <c r="AT48" s="73">
        <v>123.036</v>
      </c>
      <c r="AU48" s="73">
        <v>1972.8489999999999</v>
      </c>
      <c r="AV48" s="73">
        <v>1372.008</v>
      </c>
      <c r="AW48" s="73">
        <v>46.091999999999999</v>
      </c>
      <c r="AX48" s="73">
        <v>549.60500000000002</v>
      </c>
      <c r="AY48" s="73">
        <v>81.881</v>
      </c>
      <c r="AZ48" s="73">
        <v>36.401000000000003</v>
      </c>
      <c r="BA48" s="73">
        <v>11.169</v>
      </c>
      <c r="BB48" s="73">
        <v>34.311</v>
      </c>
      <c r="BC48" s="73">
        <v>137.56800000000001</v>
      </c>
      <c r="BD48" s="73">
        <v>59.499000000000002</v>
      </c>
      <c r="BE48" s="73">
        <v>2.3929999999999998</v>
      </c>
      <c r="BF48" s="73">
        <v>75.162999999999997</v>
      </c>
      <c r="BG48" s="73">
        <v>1483.021</v>
      </c>
      <c r="BH48" s="73">
        <v>60.433</v>
      </c>
      <c r="BI48" s="73">
        <v>672.88</v>
      </c>
      <c r="BJ48" s="73">
        <v>564.28099999999995</v>
      </c>
      <c r="BK48" s="73">
        <v>325.11700000000002</v>
      </c>
      <c r="BL48" s="73">
        <v>32.146000000000001</v>
      </c>
      <c r="BM48" s="73">
        <v>202.81700000000001</v>
      </c>
      <c r="BN48" s="73">
        <v>477.351</v>
      </c>
      <c r="BO48" s="73">
        <v>263.83600000000001</v>
      </c>
      <c r="BP48" s="73">
        <v>27.559000000000001</v>
      </c>
      <c r="BQ48" s="73">
        <v>182.358</v>
      </c>
      <c r="BR48" s="73">
        <v>86.93</v>
      </c>
      <c r="BS48" s="73">
        <v>61.280999999999999</v>
      </c>
      <c r="BT48" s="73">
        <v>4.5869999999999997</v>
      </c>
      <c r="BU48" s="73">
        <v>20.459</v>
      </c>
      <c r="BV48" s="73">
        <v>34.802</v>
      </c>
      <c r="BW48" s="73">
        <v>10.766</v>
      </c>
      <c r="BX48" s="73">
        <v>40.459000000000003</v>
      </c>
      <c r="BY48" s="73">
        <v>5.109</v>
      </c>
      <c r="BZ48" s="73">
        <v>4.2</v>
      </c>
      <c r="CA48" s="73">
        <v>1841.0909999999999</v>
      </c>
      <c r="CB48" s="73">
        <v>1090.2729999999999</v>
      </c>
      <c r="CC48" s="73">
        <v>1701.741</v>
      </c>
      <c r="CD48" s="73">
        <v>104.73099999999999</v>
      </c>
      <c r="CE48" s="73">
        <v>1633.6669999999999</v>
      </c>
      <c r="CF48" s="73">
        <v>1090.2729999999999</v>
      </c>
      <c r="CG48" s="73">
        <v>41.970999999999997</v>
      </c>
      <c r="CH48" s="73">
        <v>496.745</v>
      </c>
      <c r="CI48" s="73">
        <v>69.222999999999999</v>
      </c>
      <c r="CJ48" s="73">
        <v>27.995000000000001</v>
      </c>
      <c r="CK48" s="73">
        <v>10.09</v>
      </c>
      <c r="CL48" s="73">
        <v>31.137</v>
      </c>
      <c r="CM48" s="73">
        <v>108.26</v>
      </c>
      <c r="CN48" s="73">
        <v>44.756999999999998</v>
      </c>
      <c r="CO48" s="73">
        <v>1.929</v>
      </c>
      <c r="CP48" s="73">
        <v>61.573999999999998</v>
      </c>
      <c r="CQ48" s="73">
        <v>1176.0239999999999</v>
      </c>
      <c r="CR48" s="73">
        <v>54.768999999999998</v>
      </c>
      <c r="CS48" s="73">
        <v>602.26400000000001</v>
      </c>
      <c r="CT48" s="73">
        <v>467.88499999999999</v>
      </c>
      <c r="CU48" s="73">
        <v>250.77600000000001</v>
      </c>
      <c r="CV48" s="73">
        <v>26.434999999999999</v>
      </c>
      <c r="CW48" s="73">
        <v>188.04300000000001</v>
      </c>
      <c r="CX48" s="73">
        <v>401.76400000000001</v>
      </c>
      <c r="CY48" s="73">
        <v>205.31700000000001</v>
      </c>
      <c r="CZ48" s="73">
        <v>22.231999999999999</v>
      </c>
      <c r="DA48" s="73">
        <v>172.185</v>
      </c>
      <c r="DB48" s="73">
        <v>66.120999999999995</v>
      </c>
      <c r="DC48" s="73">
        <v>45.459000000000003</v>
      </c>
      <c r="DD48" s="73">
        <v>4.2030000000000003</v>
      </c>
      <c r="DE48" s="73">
        <v>15.858000000000001</v>
      </c>
      <c r="DF48" s="73">
        <v>29.940999999999999</v>
      </c>
      <c r="DG48" s="73">
        <v>8.0340000000000007</v>
      </c>
      <c r="DH48" s="73">
        <v>34.619</v>
      </c>
      <c r="DI48" s="73">
        <v>3.3559999999999999</v>
      </c>
      <c r="DJ48" s="73">
        <v>2.6309999999999998</v>
      </c>
      <c r="DK48" s="73">
        <v>1638.518</v>
      </c>
      <c r="DL48" s="73">
        <v>860.67</v>
      </c>
      <c r="DM48" s="73">
        <v>1249.337</v>
      </c>
      <c r="DN48" s="73">
        <v>360.46699999999998</v>
      </c>
      <c r="DO48" s="73">
        <v>1172.703</v>
      </c>
      <c r="DP48" s="73">
        <v>860.67</v>
      </c>
      <c r="DQ48" s="73">
        <v>30.526</v>
      </c>
      <c r="DR48" s="73">
        <v>277.31599999999997</v>
      </c>
      <c r="DS48" s="73">
        <v>41.965000000000003</v>
      </c>
      <c r="DT48" s="73">
        <v>22.43</v>
      </c>
      <c r="DU48" s="73">
        <v>2.6629999999999998</v>
      </c>
      <c r="DV48" s="73">
        <v>16.870999999999999</v>
      </c>
      <c r="DW48" s="73">
        <v>400.012</v>
      </c>
      <c r="DX48" s="73">
        <v>58.395000000000003</v>
      </c>
      <c r="DY48" s="73">
        <v>2.7189999999999999</v>
      </c>
      <c r="DZ48" s="73">
        <v>338.21300000000002</v>
      </c>
      <c r="EA48" s="73">
        <v>952.07299999999998</v>
      </c>
      <c r="EB48" s="73">
        <v>35.908000000000001</v>
      </c>
      <c r="EC48" s="73">
        <v>638.60400000000004</v>
      </c>
      <c r="ED48" s="73">
        <v>292.02600000000001</v>
      </c>
      <c r="EE48" s="73">
        <v>144.215</v>
      </c>
      <c r="EF48" s="73">
        <v>15.371</v>
      </c>
      <c r="EG48" s="73">
        <v>130.29</v>
      </c>
      <c r="EH48" s="73">
        <v>235.61799999999999</v>
      </c>
      <c r="EI48" s="73">
        <v>112.723</v>
      </c>
      <c r="EJ48" s="73">
        <v>12.632</v>
      </c>
      <c r="EK48" s="73">
        <v>108.646</v>
      </c>
      <c r="EL48" s="73">
        <v>56.406999999999996</v>
      </c>
      <c r="EM48" s="73">
        <v>31.492000000000001</v>
      </c>
      <c r="EN48" s="73">
        <v>2.7389999999999999</v>
      </c>
      <c r="EO48" s="73">
        <v>21.645</v>
      </c>
      <c r="EP48" s="73">
        <v>29.253</v>
      </c>
      <c r="EQ48" s="73">
        <v>18.86</v>
      </c>
      <c r="ER48" s="73">
        <v>1.7010000000000001</v>
      </c>
      <c r="ES48" s="73">
        <v>8.1120000000000001</v>
      </c>
      <c r="ET48" s="73">
        <v>23.838000000000001</v>
      </c>
      <c r="EU48" s="73">
        <v>11.933</v>
      </c>
      <c r="EV48" s="73">
        <v>28.713999999999999</v>
      </c>
      <c r="EW48" s="73">
        <v>7.0570000000000004</v>
      </c>
      <c r="EX48" s="73">
        <v>2.15</v>
      </c>
      <c r="EY48" s="73">
        <v>0.57999999999999996</v>
      </c>
      <c r="EZ48" s="73">
        <v>726.45299999999997</v>
      </c>
      <c r="FA48" s="73">
        <v>443.22899999999998</v>
      </c>
      <c r="FB48" s="73">
        <v>667.71900000000005</v>
      </c>
      <c r="FC48" s="73">
        <v>48.709000000000003</v>
      </c>
      <c r="FD48" s="73">
        <v>640.73199999999997</v>
      </c>
      <c r="FE48" s="73">
        <v>443.22899999999998</v>
      </c>
      <c r="FF48" s="73">
        <v>18.428999999999998</v>
      </c>
      <c r="FG48" s="73">
        <v>177.834</v>
      </c>
      <c r="FH48" s="73">
        <v>28.945</v>
      </c>
      <c r="FI48" s="73">
        <v>14.115</v>
      </c>
      <c r="FJ48" s="73">
        <v>0.49299999999999999</v>
      </c>
      <c r="FK48" s="73">
        <v>14.337</v>
      </c>
      <c r="FL48" s="73">
        <v>47.991</v>
      </c>
      <c r="FM48" s="73">
        <v>14.112</v>
      </c>
      <c r="FN48" s="73">
        <v>0.53300000000000003</v>
      </c>
      <c r="FO48" s="73">
        <v>33.347000000000001</v>
      </c>
      <c r="FP48" s="73">
        <v>475.68400000000003</v>
      </c>
      <c r="FQ48" s="73">
        <v>19.454999999999998</v>
      </c>
      <c r="FR48" s="73">
        <v>228.053</v>
      </c>
      <c r="FS48" s="73">
        <v>181.15299999999999</v>
      </c>
      <c r="FT48" s="73">
        <v>94.358000000000004</v>
      </c>
      <c r="FU48" s="73">
        <v>14.209</v>
      </c>
      <c r="FV48" s="73">
        <v>70.965000000000003</v>
      </c>
      <c r="FW48" s="73">
        <v>155.72800000000001</v>
      </c>
      <c r="FX48" s="73">
        <v>77.710999999999999</v>
      </c>
      <c r="FY48" s="73">
        <v>11.975</v>
      </c>
      <c r="FZ48" s="73">
        <v>64.953999999999994</v>
      </c>
      <c r="GA48" s="73">
        <v>25.425000000000001</v>
      </c>
      <c r="GB48" s="73">
        <v>16.646999999999998</v>
      </c>
      <c r="GC48" s="73">
        <v>2.234</v>
      </c>
      <c r="GD48" s="73">
        <v>6.0110000000000001</v>
      </c>
      <c r="GE48" s="73">
        <v>8.7850000000000001</v>
      </c>
      <c r="GF48" s="73">
        <v>3.2610000000000001</v>
      </c>
      <c r="GG48" s="73">
        <v>10.023999999999999</v>
      </c>
      <c r="GH48" s="73">
        <v>2.0219999999999998</v>
      </c>
      <c r="GI48" s="73">
        <v>1.621</v>
      </c>
      <c r="GJ48" s="73">
        <v>602.90599999999995</v>
      </c>
      <c r="GK48" s="73">
        <v>357.12299999999999</v>
      </c>
      <c r="GL48" s="73">
        <v>555.29100000000005</v>
      </c>
      <c r="GM48" s="73">
        <v>40.140999999999998</v>
      </c>
      <c r="GN48" s="73">
        <v>534.48099999999999</v>
      </c>
      <c r="GO48" s="73">
        <v>357.12299999999999</v>
      </c>
      <c r="GP48" s="73">
        <v>17.809000000000001</v>
      </c>
      <c r="GQ48" s="73">
        <v>158.31</v>
      </c>
      <c r="GR48" s="73">
        <v>23.091999999999999</v>
      </c>
      <c r="GS48" s="73">
        <v>10.352</v>
      </c>
      <c r="GT48" s="73">
        <v>0.49299999999999999</v>
      </c>
      <c r="GU48" s="73">
        <v>12.247</v>
      </c>
      <c r="GV48" s="73">
        <v>39.098999999999997</v>
      </c>
      <c r="GW48" s="73">
        <v>11.698</v>
      </c>
      <c r="GX48" s="73">
        <v>0.53300000000000003</v>
      </c>
      <c r="GY48" s="73">
        <v>26.867999999999999</v>
      </c>
      <c r="GZ48" s="73">
        <v>382.84800000000001</v>
      </c>
      <c r="HA48" s="73">
        <v>18.835000000000001</v>
      </c>
      <c r="HB48" s="73">
        <v>199.36799999999999</v>
      </c>
      <c r="HC48" s="73">
        <v>145.822</v>
      </c>
      <c r="HD48" s="73">
        <v>68.025999999999996</v>
      </c>
      <c r="HE48" s="73">
        <v>11.648</v>
      </c>
      <c r="HF48" s="73">
        <v>65.069999999999993</v>
      </c>
      <c r="HG48" s="73">
        <v>126.084</v>
      </c>
      <c r="HH48" s="73">
        <v>56.497999999999998</v>
      </c>
      <c r="HI48" s="73">
        <v>9.4139999999999997</v>
      </c>
      <c r="HJ48" s="73">
        <v>59.627000000000002</v>
      </c>
      <c r="HK48" s="73">
        <v>19.738</v>
      </c>
      <c r="HL48" s="73">
        <v>11.529</v>
      </c>
      <c r="HM48" s="73">
        <v>2.234</v>
      </c>
      <c r="HN48" s="73">
        <v>5.4429999999999996</v>
      </c>
      <c r="HO48" s="73">
        <v>6.234</v>
      </c>
      <c r="HP48" s="73">
        <v>1.855</v>
      </c>
      <c r="HQ48" s="73">
        <v>7.4740000000000002</v>
      </c>
      <c r="HR48" s="73">
        <v>0.61599999999999999</v>
      </c>
      <c r="HS48" s="73">
        <v>1.0780000000000001</v>
      </c>
      <c r="HT48" s="73">
        <v>1251.056</v>
      </c>
      <c r="HU48" s="73">
        <v>651.72699999999998</v>
      </c>
      <c r="HV48" s="73">
        <v>965.32500000000005</v>
      </c>
      <c r="HW48" s="73">
        <v>261.88799999999998</v>
      </c>
      <c r="HX48" s="73">
        <v>900.40499999999997</v>
      </c>
      <c r="HY48" s="73">
        <v>651.72699999999998</v>
      </c>
      <c r="HZ48" s="73">
        <v>16.234999999999999</v>
      </c>
      <c r="IA48" s="73">
        <v>227.48599999999999</v>
      </c>
      <c r="IB48" s="73">
        <v>43.616999999999997</v>
      </c>
      <c r="IC48" s="73">
        <v>21.620999999999999</v>
      </c>
      <c r="ID48" s="73">
        <v>5.7229999999999999</v>
      </c>
      <c r="IE48" s="73">
        <v>16.273</v>
      </c>
      <c r="IF48" s="73">
        <v>290.97300000000001</v>
      </c>
      <c r="IG48" s="73">
        <v>48.255000000000003</v>
      </c>
      <c r="IH48" s="73">
        <v>3.8439999999999999</v>
      </c>
      <c r="II48" s="73">
        <v>236.048</v>
      </c>
      <c r="IJ48" s="73">
        <v>728.46400000000006</v>
      </c>
      <c r="IK48" s="73">
        <v>26.257000000000001</v>
      </c>
      <c r="IL48" s="73">
        <v>482.173</v>
      </c>
      <c r="IM48" s="73">
        <v>207.27</v>
      </c>
      <c r="IN48" s="73">
        <v>108.934</v>
      </c>
      <c r="IO48" s="73">
        <v>7.5149999999999997</v>
      </c>
      <c r="IP48" s="73">
        <v>88.543000000000006</v>
      </c>
      <c r="IQ48" s="73">
        <v>171.81</v>
      </c>
    </row>
    <row r="49" spans="1:251">
      <c r="A49" s="10">
        <v>40330</v>
      </c>
      <c r="B49" s="73">
        <v>5158.82</v>
      </c>
      <c r="C49" s="73">
        <v>2780.9409999999998</v>
      </c>
      <c r="D49" s="73">
        <v>4040.4050000000002</v>
      </c>
      <c r="E49" s="73">
        <v>1024.356</v>
      </c>
      <c r="F49" s="73">
        <v>3780.6669999999999</v>
      </c>
      <c r="G49" s="73">
        <v>2780.9409999999998</v>
      </c>
      <c r="H49" s="73">
        <v>79.132999999999996</v>
      </c>
      <c r="I49" s="73">
        <v>906.09500000000003</v>
      </c>
      <c r="J49" s="73">
        <v>101.471</v>
      </c>
      <c r="K49" s="73">
        <v>56.55</v>
      </c>
      <c r="L49" s="73">
        <v>11.194000000000001</v>
      </c>
      <c r="M49" s="73">
        <v>33.575000000000003</v>
      </c>
      <c r="N49" s="73">
        <v>1201.1890000000001</v>
      </c>
      <c r="O49" s="73">
        <v>217.685</v>
      </c>
      <c r="P49" s="73">
        <v>8.5570000000000004</v>
      </c>
      <c r="Q49" s="73">
        <v>971.03</v>
      </c>
      <c r="R49" s="73">
        <v>3088.8429999999998</v>
      </c>
      <c r="S49" s="73">
        <v>99.614000000000004</v>
      </c>
      <c r="T49" s="73">
        <v>1928.251</v>
      </c>
      <c r="U49" s="73">
        <v>896.07100000000003</v>
      </c>
      <c r="V49" s="73">
        <v>476.072</v>
      </c>
      <c r="W49" s="73">
        <v>48.302999999999997</v>
      </c>
      <c r="X49" s="73">
        <v>363.70800000000003</v>
      </c>
      <c r="Y49" s="73">
        <v>730.15300000000002</v>
      </c>
      <c r="Z49" s="73">
        <v>369.69299999999998</v>
      </c>
      <c r="AA49" s="73">
        <v>41.737000000000002</v>
      </c>
      <c r="AB49" s="73">
        <v>313.17700000000002</v>
      </c>
      <c r="AC49" s="73">
        <v>165.91800000000001</v>
      </c>
      <c r="AD49" s="73">
        <v>106.379</v>
      </c>
      <c r="AE49" s="73">
        <v>6.5659999999999998</v>
      </c>
      <c r="AF49" s="73">
        <v>50.530999999999999</v>
      </c>
      <c r="AG49" s="73">
        <v>104.58799999999999</v>
      </c>
      <c r="AH49" s="73">
        <v>64.563999999999993</v>
      </c>
      <c r="AI49" s="73">
        <v>2.6840000000000002</v>
      </c>
      <c r="AJ49" s="73">
        <v>33.534999999999997</v>
      </c>
      <c r="AK49" s="73">
        <v>75.492999999999995</v>
      </c>
      <c r="AL49" s="73">
        <v>42.110999999999997</v>
      </c>
      <c r="AM49" s="73">
        <v>94.06</v>
      </c>
      <c r="AN49" s="73">
        <v>23.545000000000002</v>
      </c>
      <c r="AO49" s="73">
        <v>7.9889999999999999</v>
      </c>
      <c r="AP49" s="73">
        <v>3.8050000000000002</v>
      </c>
      <c r="AQ49" s="73">
        <v>2266.3850000000002</v>
      </c>
      <c r="AR49" s="73">
        <v>1401.779</v>
      </c>
      <c r="AS49" s="73">
        <v>2110.9679999999998</v>
      </c>
      <c r="AT49" s="73">
        <v>120.961</v>
      </c>
      <c r="AU49" s="73">
        <v>2022.347</v>
      </c>
      <c r="AV49" s="73">
        <v>1401.779</v>
      </c>
      <c r="AW49" s="73">
        <v>45.459000000000003</v>
      </c>
      <c r="AX49" s="73">
        <v>570.56399999999996</v>
      </c>
      <c r="AY49" s="73">
        <v>56.67</v>
      </c>
      <c r="AZ49" s="73">
        <v>28.31</v>
      </c>
      <c r="BA49" s="73">
        <v>5.7370000000000001</v>
      </c>
      <c r="BB49" s="73">
        <v>22.471</v>
      </c>
      <c r="BC49" s="73">
        <v>158.19499999999999</v>
      </c>
      <c r="BD49" s="73">
        <v>64.855999999999995</v>
      </c>
      <c r="BE49" s="73">
        <v>4.9690000000000003</v>
      </c>
      <c r="BF49" s="73">
        <v>87.784000000000006</v>
      </c>
      <c r="BG49" s="73">
        <v>1509.1890000000001</v>
      </c>
      <c r="BH49" s="73">
        <v>56.627000000000002</v>
      </c>
      <c r="BI49" s="73">
        <v>690.01400000000001</v>
      </c>
      <c r="BJ49" s="73">
        <v>583.88499999999999</v>
      </c>
      <c r="BK49" s="73">
        <v>346.089</v>
      </c>
      <c r="BL49" s="73">
        <v>42.418999999999997</v>
      </c>
      <c r="BM49" s="73">
        <v>191.304</v>
      </c>
      <c r="BN49" s="73">
        <v>496.66199999999998</v>
      </c>
      <c r="BO49" s="73">
        <v>278.81200000000001</v>
      </c>
      <c r="BP49" s="73">
        <v>37.22</v>
      </c>
      <c r="BQ49" s="73">
        <v>177.06100000000001</v>
      </c>
      <c r="BR49" s="73">
        <v>87.222999999999999</v>
      </c>
      <c r="BS49" s="73">
        <v>67.277000000000001</v>
      </c>
      <c r="BT49" s="73">
        <v>5.1989999999999998</v>
      </c>
      <c r="BU49" s="73">
        <v>14.242000000000001</v>
      </c>
      <c r="BV49" s="73">
        <v>29.172999999999998</v>
      </c>
      <c r="BW49" s="73">
        <v>10.554</v>
      </c>
      <c r="BX49" s="73">
        <v>34.454999999999998</v>
      </c>
      <c r="BY49" s="73">
        <v>5.2720000000000002</v>
      </c>
      <c r="BZ49" s="73">
        <v>4.0739999999999998</v>
      </c>
      <c r="CA49" s="73">
        <v>1873.72</v>
      </c>
      <c r="CB49" s="73">
        <v>1121.6199999999999</v>
      </c>
      <c r="CC49" s="73">
        <v>1750.136</v>
      </c>
      <c r="CD49" s="73">
        <v>97.04</v>
      </c>
      <c r="CE49" s="73">
        <v>1683.537</v>
      </c>
      <c r="CF49" s="73">
        <v>1121.6199999999999</v>
      </c>
      <c r="CG49" s="73">
        <v>40.469000000000001</v>
      </c>
      <c r="CH49" s="73">
        <v>517.93600000000004</v>
      </c>
      <c r="CI49" s="73">
        <v>50.9</v>
      </c>
      <c r="CJ49" s="73">
        <v>24.178000000000001</v>
      </c>
      <c r="CK49" s="73">
        <v>4.5919999999999996</v>
      </c>
      <c r="CL49" s="73">
        <v>21.978999999999999</v>
      </c>
      <c r="CM49" s="73">
        <v>116.651</v>
      </c>
      <c r="CN49" s="73">
        <v>45.935000000000002</v>
      </c>
      <c r="CO49" s="73">
        <v>4.4470000000000001</v>
      </c>
      <c r="CP49" s="73">
        <v>66.022000000000006</v>
      </c>
      <c r="CQ49" s="73">
        <v>1202.6959999999999</v>
      </c>
      <c r="CR49" s="73">
        <v>49.970999999999997</v>
      </c>
      <c r="CS49" s="73">
        <v>613.36900000000003</v>
      </c>
      <c r="CT49" s="73">
        <v>470.29399999999998</v>
      </c>
      <c r="CU49" s="73">
        <v>255.21</v>
      </c>
      <c r="CV49" s="73">
        <v>38.753999999999998</v>
      </c>
      <c r="CW49" s="73">
        <v>172.61500000000001</v>
      </c>
      <c r="CX49" s="73">
        <v>408.33800000000002</v>
      </c>
      <c r="CY49" s="73">
        <v>208.42500000000001</v>
      </c>
      <c r="CZ49" s="73">
        <v>34.368000000000002</v>
      </c>
      <c r="DA49" s="73">
        <v>162.19999999999999</v>
      </c>
      <c r="DB49" s="73">
        <v>61.957000000000001</v>
      </c>
      <c r="DC49" s="73">
        <v>46.783999999999999</v>
      </c>
      <c r="DD49" s="73">
        <v>4.3860000000000001</v>
      </c>
      <c r="DE49" s="73">
        <v>10.414999999999999</v>
      </c>
      <c r="DF49" s="73">
        <v>22.632000000000001</v>
      </c>
      <c r="DG49" s="73">
        <v>7.6849999999999996</v>
      </c>
      <c r="DH49" s="73">
        <v>26.544</v>
      </c>
      <c r="DI49" s="73">
        <v>3.774</v>
      </c>
      <c r="DJ49" s="73">
        <v>3.7149999999999999</v>
      </c>
      <c r="DK49" s="73">
        <v>1643.155</v>
      </c>
      <c r="DL49" s="73">
        <v>856.423</v>
      </c>
      <c r="DM49" s="73">
        <v>1254.857</v>
      </c>
      <c r="DN49" s="73">
        <v>365.42</v>
      </c>
      <c r="DO49" s="73">
        <v>1171.7190000000001</v>
      </c>
      <c r="DP49" s="73">
        <v>856.423</v>
      </c>
      <c r="DQ49" s="73">
        <v>24.457000000000001</v>
      </c>
      <c r="DR49" s="73">
        <v>287.12299999999999</v>
      </c>
      <c r="DS49" s="73">
        <v>38.173999999999999</v>
      </c>
      <c r="DT49" s="73">
        <v>22.832000000000001</v>
      </c>
      <c r="DU49" s="73">
        <v>3.92</v>
      </c>
      <c r="DV49" s="73">
        <v>11.422000000000001</v>
      </c>
      <c r="DW49" s="73">
        <v>414.1</v>
      </c>
      <c r="DX49" s="73">
        <v>64.022000000000006</v>
      </c>
      <c r="DY49" s="73">
        <v>2.4129999999999998</v>
      </c>
      <c r="DZ49" s="73">
        <v>347.66500000000002</v>
      </c>
      <c r="EA49" s="73">
        <v>952.13699999999994</v>
      </c>
      <c r="EB49" s="73">
        <v>30.791</v>
      </c>
      <c r="EC49" s="73">
        <v>650.851</v>
      </c>
      <c r="ED49" s="73">
        <v>321.68299999999999</v>
      </c>
      <c r="EE49" s="73">
        <v>162.75200000000001</v>
      </c>
      <c r="EF49" s="73">
        <v>12.013</v>
      </c>
      <c r="EG49" s="73">
        <v>143.56299999999999</v>
      </c>
      <c r="EH49" s="73">
        <v>260.52</v>
      </c>
      <c r="EI49" s="73">
        <v>125.678</v>
      </c>
      <c r="EJ49" s="73">
        <v>11.194000000000001</v>
      </c>
      <c r="EK49" s="73">
        <v>121.271</v>
      </c>
      <c r="EL49" s="73">
        <v>61.161999999999999</v>
      </c>
      <c r="EM49" s="73">
        <v>37.073999999999998</v>
      </c>
      <c r="EN49" s="73">
        <v>0.82</v>
      </c>
      <c r="EO49" s="73">
        <v>22.292000000000002</v>
      </c>
      <c r="EP49" s="73">
        <v>29.754999999999999</v>
      </c>
      <c r="EQ49" s="73">
        <v>17.315999999999999</v>
      </c>
      <c r="ER49" s="73">
        <v>0</v>
      </c>
      <c r="ES49" s="73">
        <v>11.944000000000001</v>
      </c>
      <c r="ET49" s="73">
        <v>19.161000000000001</v>
      </c>
      <c r="EU49" s="73">
        <v>9.3770000000000007</v>
      </c>
      <c r="EV49" s="73">
        <v>22.878</v>
      </c>
      <c r="EW49" s="73">
        <v>5.6589999999999998</v>
      </c>
      <c r="EX49" s="73">
        <v>3.3540000000000001</v>
      </c>
      <c r="EY49" s="73">
        <v>0.49399999999999999</v>
      </c>
      <c r="EZ49" s="73">
        <v>724.22799999999995</v>
      </c>
      <c r="FA49" s="73">
        <v>439.49599999999998</v>
      </c>
      <c r="FB49" s="73">
        <v>665.10500000000002</v>
      </c>
      <c r="FC49" s="73">
        <v>51.49</v>
      </c>
      <c r="FD49" s="73">
        <v>636.47699999999998</v>
      </c>
      <c r="FE49" s="73">
        <v>439.49599999999998</v>
      </c>
      <c r="FF49" s="73">
        <v>14.221</v>
      </c>
      <c r="FG49" s="73">
        <v>181.62299999999999</v>
      </c>
      <c r="FH49" s="73">
        <v>19.843</v>
      </c>
      <c r="FI49" s="73">
        <v>11.589</v>
      </c>
      <c r="FJ49" s="73">
        <v>1.234</v>
      </c>
      <c r="FK49" s="73">
        <v>7.0190000000000001</v>
      </c>
      <c r="FL49" s="73">
        <v>61.411999999999999</v>
      </c>
      <c r="FM49" s="73">
        <v>18.175000000000001</v>
      </c>
      <c r="FN49" s="73">
        <v>1.5589999999999999</v>
      </c>
      <c r="FO49" s="73">
        <v>41.677999999999997</v>
      </c>
      <c r="FP49" s="73">
        <v>472.71800000000002</v>
      </c>
      <c r="FQ49" s="73">
        <v>17.015000000000001</v>
      </c>
      <c r="FR49" s="73">
        <v>232.517</v>
      </c>
      <c r="FS49" s="73">
        <v>204.41200000000001</v>
      </c>
      <c r="FT49" s="73">
        <v>116.14</v>
      </c>
      <c r="FU49" s="73">
        <v>11.56</v>
      </c>
      <c r="FV49" s="73">
        <v>74.433000000000007</v>
      </c>
      <c r="FW49" s="73">
        <v>176.49299999999999</v>
      </c>
      <c r="FX49" s="73">
        <v>95.13</v>
      </c>
      <c r="FY49" s="73">
        <v>10.741</v>
      </c>
      <c r="FZ49" s="73">
        <v>68.635999999999996</v>
      </c>
      <c r="GA49" s="73">
        <v>27.919</v>
      </c>
      <c r="GB49" s="73">
        <v>21.01</v>
      </c>
      <c r="GC49" s="73">
        <v>0.82</v>
      </c>
      <c r="GD49" s="73">
        <v>5.7969999999999997</v>
      </c>
      <c r="GE49" s="73">
        <v>6.4969999999999999</v>
      </c>
      <c r="GF49" s="73">
        <v>1.978</v>
      </c>
      <c r="GG49" s="73">
        <v>7.633</v>
      </c>
      <c r="GH49" s="73">
        <v>0.84199999999999997</v>
      </c>
      <c r="GI49" s="73">
        <v>2.2789999999999999</v>
      </c>
      <c r="GJ49" s="73">
        <v>595.01099999999997</v>
      </c>
      <c r="GK49" s="73">
        <v>347.548</v>
      </c>
      <c r="GL49" s="73">
        <v>549.92399999999998</v>
      </c>
      <c r="GM49" s="73">
        <v>39.524000000000001</v>
      </c>
      <c r="GN49" s="73">
        <v>527.67399999999998</v>
      </c>
      <c r="GO49" s="73">
        <v>347.548</v>
      </c>
      <c r="GP49" s="73">
        <v>13.271000000000001</v>
      </c>
      <c r="GQ49" s="73">
        <v>165.71899999999999</v>
      </c>
      <c r="GR49" s="73">
        <v>18.905000000000001</v>
      </c>
      <c r="GS49" s="73">
        <v>11.144</v>
      </c>
      <c r="GT49" s="73">
        <v>1.234</v>
      </c>
      <c r="GU49" s="73">
        <v>6.5259999999999998</v>
      </c>
      <c r="GV49" s="73">
        <v>44.005000000000003</v>
      </c>
      <c r="GW49" s="73">
        <v>12.242000000000001</v>
      </c>
      <c r="GX49" s="73">
        <v>1.5589999999999999</v>
      </c>
      <c r="GY49" s="73">
        <v>30.204000000000001</v>
      </c>
      <c r="GZ49" s="73">
        <v>372.74700000000001</v>
      </c>
      <c r="HA49" s="73">
        <v>16.064</v>
      </c>
      <c r="HB49" s="73">
        <v>204.221</v>
      </c>
      <c r="HC49" s="73">
        <v>163.91900000000001</v>
      </c>
      <c r="HD49" s="73">
        <v>83.805999999999997</v>
      </c>
      <c r="HE49" s="73">
        <v>11.56</v>
      </c>
      <c r="HF49" s="73">
        <v>66.275000000000006</v>
      </c>
      <c r="HG49" s="73">
        <v>144.64599999999999</v>
      </c>
      <c r="HH49" s="73">
        <v>69.159000000000006</v>
      </c>
      <c r="HI49" s="73">
        <v>10.741</v>
      </c>
      <c r="HJ49" s="73">
        <v>62.76</v>
      </c>
      <c r="HK49" s="73">
        <v>19.274000000000001</v>
      </c>
      <c r="HL49" s="73">
        <v>14.646000000000001</v>
      </c>
      <c r="HM49" s="73">
        <v>0.82</v>
      </c>
      <c r="HN49" s="73">
        <v>3.5150000000000001</v>
      </c>
      <c r="HO49" s="73">
        <v>4.4269999999999996</v>
      </c>
      <c r="HP49" s="73">
        <v>1.978</v>
      </c>
      <c r="HQ49" s="73">
        <v>5.5629999999999997</v>
      </c>
      <c r="HR49" s="73">
        <v>0.84199999999999997</v>
      </c>
      <c r="HS49" s="73">
        <v>2.2789999999999999</v>
      </c>
      <c r="HT49" s="73">
        <v>1266.114</v>
      </c>
      <c r="HU49" s="73">
        <v>662.18600000000004</v>
      </c>
      <c r="HV49" s="73">
        <v>997.24400000000003</v>
      </c>
      <c r="HW49" s="73">
        <v>243.74700000000001</v>
      </c>
      <c r="HX49" s="73">
        <v>931.66099999999994</v>
      </c>
      <c r="HY49" s="73">
        <v>662.18600000000004</v>
      </c>
      <c r="HZ49" s="73">
        <v>24.821999999999999</v>
      </c>
      <c r="IA49" s="73">
        <v>241.298</v>
      </c>
      <c r="IB49" s="73">
        <v>28.27</v>
      </c>
      <c r="IC49" s="73">
        <v>14.625</v>
      </c>
      <c r="ID49" s="73">
        <v>4.38</v>
      </c>
      <c r="IE49" s="73">
        <v>9.2650000000000006</v>
      </c>
      <c r="IF49" s="73">
        <v>286.315</v>
      </c>
      <c r="IG49" s="73">
        <v>54.313000000000002</v>
      </c>
      <c r="IH49" s="73">
        <v>1.38</v>
      </c>
      <c r="II49" s="73">
        <v>228.72200000000001</v>
      </c>
      <c r="IJ49" s="73">
        <v>739.54399999999998</v>
      </c>
      <c r="IK49" s="73">
        <v>30.582999999999998</v>
      </c>
      <c r="IL49" s="73">
        <v>484.35700000000003</v>
      </c>
      <c r="IM49" s="73">
        <v>210.56399999999999</v>
      </c>
      <c r="IN49" s="73">
        <v>111.497</v>
      </c>
      <c r="IO49" s="73">
        <v>10.657999999999999</v>
      </c>
      <c r="IP49" s="73">
        <v>86.694999999999993</v>
      </c>
      <c r="IQ49" s="73">
        <v>173.374</v>
      </c>
    </row>
    <row r="50" spans="1:251">
      <c r="A50" s="10">
        <v>40695</v>
      </c>
      <c r="B50" s="73">
        <v>5251.8869999999997</v>
      </c>
      <c r="C50" s="73">
        <v>2852.62</v>
      </c>
      <c r="D50" s="73">
        <v>4133.7219999999998</v>
      </c>
      <c r="E50" s="73">
        <v>1019.4</v>
      </c>
      <c r="F50" s="73">
        <v>3871.0320000000002</v>
      </c>
      <c r="G50" s="73">
        <v>2852.62</v>
      </c>
      <c r="H50" s="73">
        <v>81.001999999999995</v>
      </c>
      <c r="I50" s="73">
        <v>920.25699999999995</v>
      </c>
      <c r="J50" s="73">
        <v>87.137</v>
      </c>
      <c r="K50" s="73">
        <v>47.866</v>
      </c>
      <c r="L50" s="73">
        <v>12.225</v>
      </c>
      <c r="M50" s="73">
        <v>27.045999999999999</v>
      </c>
      <c r="N50" s="73">
        <v>1216.789</v>
      </c>
      <c r="O50" s="73">
        <v>231.97800000000001</v>
      </c>
      <c r="P50" s="73">
        <v>10.962</v>
      </c>
      <c r="Q50" s="73">
        <v>969.16700000000003</v>
      </c>
      <c r="R50" s="73">
        <v>3160.9430000000002</v>
      </c>
      <c r="S50" s="73">
        <v>107.557</v>
      </c>
      <c r="T50" s="73">
        <v>1934.2750000000001</v>
      </c>
      <c r="U50" s="73">
        <v>902.08399999999995</v>
      </c>
      <c r="V50" s="73">
        <v>479.80799999999999</v>
      </c>
      <c r="W50" s="73">
        <v>49.482999999999997</v>
      </c>
      <c r="X50" s="73">
        <v>362.46199999999999</v>
      </c>
      <c r="Y50" s="73">
        <v>748.78700000000003</v>
      </c>
      <c r="Z50" s="73">
        <v>383.197</v>
      </c>
      <c r="AA50" s="73">
        <v>38.838999999999999</v>
      </c>
      <c r="AB50" s="73">
        <v>318.40300000000002</v>
      </c>
      <c r="AC50" s="73">
        <v>153.297</v>
      </c>
      <c r="AD50" s="73">
        <v>96.61</v>
      </c>
      <c r="AE50" s="73">
        <v>10.643000000000001</v>
      </c>
      <c r="AF50" s="73">
        <v>44.058999999999997</v>
      </c>
      <c r="AG50" s="73">
        <v>96.263999999999996</v>
      </c>
      <c r="AH50" s="73">
        <v>56.942999999999998</v>
      </c>
      <c r="AI50" s="73">
        <v>4.5430000000000001</v>
      </c>
      <c r="AJ50" s="73">
        <v>33.341999999999999</v>
      </c>
      <c r="AK50" s="73">
        <v>76.927999999999997</v>
      </c>
      <c r="AL50" s="73">
        <v>49.110999999999997</v>
      </c>
      <c r="AM50" s="73">
        <v>98.765000000000001</v>
      </c>
      <c r="AN50" s="73">
        <v>27.274999999999999</v>
      </c>
      <c r="AO50" s="73">
        <v>10.332000000000001</v>
      </c>
      <c r="AP50" s="73">
        <v>1.4359999999999999</v>
      </c>
      <c r="AQ50" s="73">
        <v>2306.5169999999998</v>
      </c>
      <c r="AR50" s="73">
        <v>1451.367</v>
      </c>
      <c r="AS50" s="73">
        <v>2142.163</v>
      </c>
      <c r="AT50" s="73">
        <v>123.331</v>
      </c>
      <c r="AU50" s="73">
        <v>2061.1610000000001</v>
      </c>
      <c r="AV50" s="73">
        <v>1451.367</v>
      </c>
      <c r="AW50" s="73">
        <v>45.796999999999997</v>
      </c>
      <c r="AX50" s="73">
        <v>558.80600000000004</v>
      </c>
      <c r="AY50" s="73">
        <v>50.908000000000001</v>
      </c>
      <c r="AZ50" s="73">
        <v>24.155999999999999</v>
      </c>
      <c r="BA50" s="73">
        <v>6.9870000000000001</v>
      </c>
      <c r="BB50" s="73">
        <v>19.765000000000001</v>
      </c>
      <c r="BC50" s="73">
        <v>160.72200000000001</v>
      </c>
      <c r="BD50" s="73">
        <v>62.036000000000001</v>
      </c>
      <c r="BE50" s="73">
        <v>5.5350000000000001</v>
      </c>
      <c r="BF50" s="73">
        <v>91.043999999999997</v>
      </c>
      <c r="BG50" s="73">
        <v>1551.847</v>
      </c>
      <c r="BH50" s="73">
        <v>59.286000000000001</v>
      </c>
      <c r="BI50" s="73">
        <v>679.73</v>
      </c>
      <c r="BJ50" s="73">
        <v>606.60599999999999</v>
      </c>
      <c r="BK50" s="73">
        <v>357.93400000000003</v>
      </c>
      <c r="BL50" s="73">
        <v>43.593000000000004</v>
      </c>
      <c r="BM50" s="73">
        <v>201.00200000000001</v>
      </c>
      <c r="BN50" s="73">
        <v>512.63099999999997</v>
      </c>
      <c r="BO50" s="73">
        <v>291.98399999999998</v>
      </c>
      <c r="BP50" s="73">
        <v>35.338999999999999</v>
      </c>
      <c r="BQ50" s="73">
        <v>181.41300000000001</v>
      </c>
      <c r="BR50" s="73">
        <v>93.974999999999994</v>
      </c>
      <c r="BS50" s="73">
        <v>65.95</v>
      </c>
      <c r="BT50" s="73">
        <v>8.2550000000000008</v>
      </c>
      <c r="BU50" s="73">
        <v>19.588999999999999</v>
      </c>
      <c r="BV50" s="73">
        <v>33.725000000000001</v>
      </c>
      <c r="BW50" s="73">
        <v>15.653</v>
      </c>
      <c r="BX50" s="73">
        <v>41.023000000000003</v>
      </c>
      <c r="BY50" s="73">
        <v>8.3559999999999999</v>
      </c>
      <c r="BZ50" s="73">
        <v>4.0759999999999996</v>
      </c>
      <c r="CA50" s="73">
        <v>1883.0809999999999</v>
      </c>
      <c r="CB50" s="73">
        <v>1158.623</v>
      </c>
      <c r="CC50" s="73">
        <v>1752.002</v>
      </c>
      <c r="CD50" s="73">
        <v>96.977999999999994</v>
      </c>
      <c r="CE50" s="73">
        <v>1695.5050000000001</v>
      </c>
      <c r="CF50" s="73">
        <v>1158.623</v>
      </c>
      <c r="CG50" s="73">
        <v>39.703000000000003</v>
      </c>
      <c r="CH50" s="73">
        <v>492.62599999999998</v>
      </c>
      <c r="CI50" s="73">
        <v>42.664999999999999</v>
      </c>
      <c r="CJ50" s="73">
        <v>19.509</v>
      </c>
      <c r="CK50" s="73">
        <v>5.7750000000000004</v>
      </c>
      <c r="CL50" s="73">
        <v>17.381</v>
      </c>
      <c r="CM50" s="73">
        <v>116.812</v>
      </c>
      <c r="CN50" s="73">
        <v>41.542000000000002</v>
      </c>
      <c r="CO50" s="73">
        <v>4.1470000000000002</v>
      </c>
      <c r="CP50" s="73">
        <v>69.674000000000007</v>
      </c>
      <c r="CQ50" s="73">
        <v>1230.93</v>
      </c>
      <c r="CR50" s="73">
        <v>50.591999999999999</v>
      </c>
      <c r="CS50" s="73">
        <v>588.96100000000001</v>
      </c>
      <c r="CT50" s="73">
        <v>484.846</v>
      </c>
      <c r="CU50" s="73">
        <v>269.30200000000002</v>
      </c>
      <c r="CV50" s="73">
        <v>37.526000000000003</v>
      </c>
      <c r="CW50" s="73">
        <v>174.9</v>
      </c>
      <c r="CX50" s="73">
        <v>415.37700000000001</v>
      </c>
      <c r="CY50" s="73">
        <v>222.017</v>
      </c>
      <c r="CZ50" s="73">
        <v>31.233000000000001</v>
      </c>
      <c r="DA50" s="73">
        <v>159.00899999999999</v>
      </c>
      <c r="DB50" s="73">
        <v>69.468999999999994</v>
      </c>
      <c r="DC50" s="73">
        <v>47.284999999999997</v>
      </c>
      <c r="DD50" s="73">
        <v>6.2930000000000001</v>
      </c>
      <c r="DE50" s="73">
        <v>15.891</v>
      </c>
      <c r="DF50" s="73">
        <v>28.099</v>
      </c>
      <c r="DG50" s="73">
        <v>12.599</v>
      </c>
      <c r="DH50" s="73">
        <v>34.100999999999999</v>
      </c>
      <c r="DI50" s="73">
        <v>6.5960000000000001</v>
      </c>
      <c r="DJ50" s="73">
        <v>3.1179999999999999</v>
      </c>
      <c r="DK50" s="73">
        <v>1684.39</v>
      </c>
      <c r="DL50" s="73">
        <v>864.35199999999998</v>
      </c>
      <c r="DM50" s="73">
        <v>1296.788</v>
      </c>
      <c r="DN50" s="73">
        <v>360.423</v>
      </c>
      <c r="DO50" s="73">
        <v>1203.3710000000001</v>
      </c>
      <c r="DP50" s="73">
        <v>864.35199999999998</v>
      </c>
      <c r="DQ50" s="73">
        <v>27.178999999999998</v>
      </c>
      <c r="DR50" s="73">
        <v>308.85599999999999</v>
      </c>
      <c r="DS50" s="73">
        <v>25.855</v>
      </c>
      <c r="DT50" s="73">
        <v>11.779</v>
      </c>
      <c r="DU50" s="73">
        <v>5.5730000000000004</v>
      </c>
      <c r="DV50" s="73">
        <v>8.5020000000000007</v>
      </c>
      <c r="DW50" s="73">
        <v>432.32299999999998</v>
      </c>
      <c r="DX50" s="73">
        <v>84.622</v>
      </c>
      <c r="DY50" s="73">
        <v>4.1859999999999999</v>
      </c>
      <c r="DZ50" s="73">
        <v>342.16199999999998</v>
      </c>
      <c r="EA50" s="73">
        <v>970.39499999999998</v>
      </c>
      <c r="EB50" s="73">
        <v>37.899000000000001</v>
      </c>
      <c r="EC50" s="73">
        <v>663.31899999999996</v>
      </c>
      <c r="ED50" s="73">
        <v>298.82100000000003</v>
      </c>
      <c r="EE50" s="73">
        <v>148.43100000000001</v>
      </c>
      <c r="EF50" s="73">
        <v>18.143000000000001</v>
      </c>
      <c r="EG50" s="73">
        <v>129.71100000000001</v>
      </c>
      <c r="EH50" s="73">
        <v>251.60400000000001</v>
      </c>
      <c r="EI50" s="73">
        <v>120.182</v>
      </c>
      <c r="EJ50" s="73">
        <v>14.95</v>
      </c>
      <c r="EK50" s="73">
        <v>114.378</v>
      </c>
      <c r="EL50" s="73">
        <v>47.216000000000001</v>
      </c>
      <c r="EM50" s="73">
        <v>28.248999999999999</v>
      </c>
      <c r="EN50" s="73">
        <v>3.1930000000000001</v>
      </c>
      <c r="EO50" s="73">
        <v>15.333</v>
      </c>
      <c r="EP50" s="73">
        <v>29.382999999999999</v>
      </c>
      <c r="EQ50" s="73">
        <v>17.687000000000001</v>
      </c>
      <c r="ER50" s="73">
        <v>0.52700000000000002</v>
      </c>
      <c r="ES50" s="73">
        <v>10.706</v>
      </c>
      <c r="ET50" s="73">
        <v>22.841999999999999</v>
      </c>
      <c r="EU50" s="73">
        <v>12.776999999999999</v>
      </c>
      <c r="EV50" s="73">
        <v>27.178999999999998</v>
      </c>
      <c r="EW50" s="73">
        <v>8.44</v>
      </c>
      <c r="EX50" s="73">
        <v>2.536</v>
      </c>
      <c r="EY50" s="73">
        <v>0.46300000000000002</v>
      </c>
      <c r="EZ50" s="73">
        <v>744.09900000000005</v>
      </c>
      <c r="FA50" s="73">
        <v>454.36500000000001</v>
      </c>
      <c r="FB50" s="73">
        <v>682.303</v>
      </c>
      <c r="FC50" s="73">
        <v>49.781999999999996</v>
      </c>
      <c r="FD50" s="73">
        <v>655.44299999999998</v>
      </c>
      <c r="FE50" s="73">
        <v>454.36500000000001</v>
      </c>
      <c r="FF50" s="73">
        <v>16.257999999999999</v>
      </c>
      <c r="FG50" s="73">
        <v>184.43100000000001</v>
      </c>
      <c r="FH50" s="73">
        <v>14.723000000000001</v>
      </c>
      <c r="FI50" s="73">
        <v>6.5590000000000002</v>
      </c>
      <c r="FJ50" s="73">
        <v>2.3759999999999999</v>
      </c>
      <c r="FK50" s="73">
        <v>5.7880000000000003</v>
      </c>
      <c r="FL50" s="73">
        <v>62.732999999999997</v>
      </c>
      <c r="FM50" s="73">
        <v>20.69</v>
      </c>
      <c r="FN50" s="73">
        <v>1.8660000000000001</v>
      </c>
      <c r="FO50" s="73">
        <v>39.750999999999998</v>
      </c>
      <c r="FP50" s="73">
        <v>485.58499999999998</v>
      </c>
      <c r="FQ50" s="73">
        <v>21.015000000000001</v>
      </c>
      <c r="FR50" s="73">
        <v>233.25200000000001</v>
      </c>
      <c r="FS50" s="73">
        <v>195.512</v>
      </c>
      <c r="FT50" s="73">
        <v>110.717</v>
      </c>
      <c r="FU50" s="73">
        <v>15.6</v>
      </c>
      <c r="FV50" s="73">
        <v>67.974000000000004</v>
      </c>
      <c r="FW50" s="73">
        <v>171.17599999999999</v>
      </c>
      <c r="FX50" s="73">
        <v>91.441999999999993</v>
      </c>
      <c r="FY50" s="73">
        <v>13.467000000000001</v>
      </c>
      <c r="FZ50" s="73">
        <v>65.046999999999997</v>
      </c>
      <c r="GA50" s="73">
        <v>24.335999999999999</v>
      </c>
      <c r="GB50" s="73">
        <v>19.276</v>
      </c>
      <c r="GC50" s="73">
        <v>2.1320000000000001</v>
      </c>
      <c r="GD50" s="73">
        <v>2.9279999999999999</v>
      </c>
      <c r="GE50" s="73">
        <v>11.2</v>
      </c>
      <c r="GF50" s="73">
        <v>4.2469999999999999</v>
      </c>
      <c r="GG50" s="73">
        <v>12.015000000000001</v>
      </c>
      <c r="GH50" s="73">
        <v>3.4319999999999999</v>
      </c>
      <c r="GI50" s="73">
        <v>1.22</v>
      </c>
      <c r="GJ50" s="73">
        <v>603.73699999999997</v>
      </c>
      <c r="GK50" s="73">
        <v>364.96199999999999</v>
      </c>
      <c r="GL50" s="73">
        <v>555.15499999999997</v>
      </c>
      <c r="GM50" s="73">
        <v>37.762999999999998</v>
      </c>
      <c r="GN50" s="73">
        <v>535.29200000000003</v>
      </c>
      <c r="GO50" s="73">
        <v>364.96199999999999</v>
      </c>
      <c r="GP50" s="73">
        <v>13.835000000000001</v>
      </c>
      <c r="GQ50" s="73">
        <v>156.10499999999999</v>
      </c>
      <c r="GR50" s="73">
        <v>12.06</v>
      </c>
      <c r="GS50" s="73">
        <v>5.2080000000000002</v>
      </c>
      <c r="GT50" s="73">
        <v>1.8560000000000001</v>
      </c>
      <c r="GU50" s="73">
        <v>4.9950000000000001</v>
      </c>
      <c r="GV50" s="73">
        <v>46.381</v>
      </c>
      <c r="GW50" s="73">
        <v>15.044</v>
      </c>
      <c r="GX50" s="73">
        <v>1.8660000000000001</v>
      </c>
      <c r="GY50" s="73">
        <v>29.045000000000002</v>
      </c>
      <c r="GZ50" s="73">
        <v>388.74900000000002</v>
      </c>
      <c r="HA50" s="73">
        <v>18.071999999999999</v>
      </c>
      <c r="HB50" s="73">
        <v>193.428</v>
      </c>
      <c r="HC50" s="73">
        <v>158.57499999999999</v>
      </c>
      <c r="HD50" s="73">
        <v>87.162999999999997</v>
      </c>
      <c r="HE50" s="73">
        <v>13.131</v>
      </c>
      <c r="HF50" s="73">
        <v>57.308</v>
      </c>
      <c r="HG50" s="73">
        <v>139.62700000000001</v>
      </c>
      <c r="HH50" s="73">
        <v>71.533000000000001</v>
      </c>
      <c r="HI50" s="73">
        <v>11.827999999999999</v>
      </c>
      <c r="HJ50" s="73">
        <v>55.293999999999997</v>
      </c>
      <c r="HK50" s="73">
        <v>18.948</v>
      </c>
      <c r="HL50" s="73">
        <v>15.63</v>
      </c>
      <c r="HM50" s="73">
        <v>1.304</v>
      </c>
      <c r="HN50" s="73">
        <v>2.0139999999999998</v>
      </c>
      <c r="HO50" s="73">
        <v>10.005000000000001</v>
      </c>
      <c r="HP50" s="73">
        <v>3.488</v>
      </c>
      <c r="HQ50" s="73">
        <v>10.82</v>
      </c>
      <c r="HR50" s="73">
        <v>2.673</v>
      </c>
      <c r="HS50" s="73">
        <v>0.97199999999999998</v>
      </c>
      <c r="HT50" s="73">
        <v>1290.346</v>
      </c>
      <c r="HU50" s="73">
        <v>706.06600000000003</v>
      </c>
      <c r="HV50" s="73">
        <v>1021.104</v>
      </c>
      <c r="HW50" s="73">
        <v>247.98400000000001</v>
      </c>
      <c r="HX50" s="73">
        <v>960.18200000000002</v>
      </c>
      <c r="HY50" s="73">
        <v>706.06600000000003</v>
      </c>
      <c r="HZ50" s="73">
        <v>21.747</v>
      </c>
      <c r="IA50" s="73">
        <v>225.80699999999999</v>
      </c>
      <c r="IB50" s="73">
        <v>25.649000000000001</v>
      </c>
      <c r="IC50" s="73">
        <v>14.747</v>
      </c>
      <c r="ID50" s="73">
        <v>2.6160000000000001</v>
      </c>
      <c r="IE50" s="73">
        <v>8.2850000000000001</v>
      </c>
      <c r="IF50" s="73">
        <v>291.52300000000002</v>
      </c>
      <c r="IG50" s="73">
        <v>52.735999999999997</v>
      </c>
      <c r="IH50" s="73">
        <v>2.5720000000000001</v>
      </c>
      <c r="II50" s="73">
        <v>234.511</v>
      </c>
      <c r="IJ50" s="73">
        <v>776.20699999999999</v>
      </c>
      <c r="IK50" s="73">
        <v>26.936</v>
      </c>
      <c r="IL50" s="73">
        <v>471.613</v>
      </c>
      <c r="IM50" s="73">
        <v>221.096</v>
      </c>
      <c r="IN50" s="73">
        <v>122.233</v>
      </c>
      <c r="IO50" s="73">
        <v>9.9469999999999992</v>
      </c>
      <c r="IP50" s="73">
        <v>85.558000000000007</v>
      </c>
      <c r="IQ50" s="73">
        <v>184.173</v>
      </c>
    </row>
    <row r="51" spans="1:251">
      <c r="A51" s="10">
        <v>41061</v>
      </c>
      <c r="B51" s="73">
        <v>5329.7929999999997</v>
      </c>
      <c r="C51" s="73">
        <v>2878.5160000000001</v>
      </c>
      <c r="D51" s="73">
        <v>4187.0410000000002</v>
      </c>
      <c r="E51" s="73">
        <v>1050.3140000000001</v>
      </c>
      <c r="F51" s="73">
        <v>3921.4</v>
      </c>
      <c r="G51" s="73">
        <v>2878.5160000000001</v>
      </c>
      <c r="H51" s="73">
        <v>81.724000000000004</v>
      </c>
      <c r="I51" s="73">
        <v>948.35400000000004</v>
      </c>
      <c r="J51" s="73">
        <v>99.35</v>
      </c>
      <c r="K51" s="73">
        <v>58.069000000000003</v>
      </c>
      <c r="L51" s="73">
        <v>13.718</v>
      </c>
      <c r="M51" s="73">
        <v>27.126999999999999</v>
      </c>
      <c r="N51" s="73">
        <v>1234.867</v>
      </c>
      <c r="O51" s="73">
        <v>220.37799999999999</v>
      </c>
      <c r="P51" s="73">
        <v>8.7129999999999992</v>
      </c>
      <c r="Q51" s="73">
        <v>1000.756</v>
      </c>
      <c r="R51" s="73">
        <v>3182.712</v>
      </c>
      <c r="S51" s="73">
        <v>105.95</v>
      </c>
      <c r="T51" s="73">
        <v>1989.9680000000001</v>
      </c>
      <c r="U51" s="73">
        <v>924.97699999999998</v>
      </c>
      <c r="V51" s="73">
        <v>487.86799999999999</v>
      </c>
      <c r="W51" s="73">
        <v>42.505000000000003</v>
      </c>
      <c r="X51" s="73">
        <v>385.85399999999998</v>
      </c>
      <c r="Y51" s="73">
        <v>754.14499999999998</v>
      </c>
      <c r="Z51" s="73">
        <v>378.84100000000001</v>
      </c>
      <c r="AA51" s="73">
        <v>36.917999999999999</v>
      </c>
      <c r="AB51" s="73">
        <v>332.75700000000001</v>
      </c>
      <c r="AC51" s="73">
        <v>170.833</v>
      </c>
      <c r="AD51" s="73">
        <v>109.027</v>
      </c>
      <c r="AE51" s="73">
        <v>5.5869999999999997</v>
      </c>
      <c r="AF51" s="73">
        <v>53.097999999999999</v>
      </c>
      <c r="AG51" s="73">
        <v>97.543000000000006</v>
      </c>
      <c r="AH51" s="73">
        <v>58.012999999999998</v>
      </c>
      <c r="AI51" s="73">
        <v>4.3170000000000002</v>
      </c>
      <c r="AJ51" s="73">
        <v>32.851999999999997</v>
      </c>
      <c r="AK51" s="73">
        <v>74.174999999999997</v>
      </c>
      <c r="AL51" s="73">
        <v>51.164000000000001</v>
      </c>
      <c r="AM51" s="73">
        <v>92.438000000000002</v>
      </c>
      <c r="AN51" s="73">
        <v>32.901000000000003</v>
      </c>
      <c r="AO51" s="73">
        <v>8.75</v>
      </c>
      <c r="AP51" s="73">
        <v>2.3610000000000002</v>
      </c>
      <c r="AQ51" s="73">
        <v>2352.4389999999999</v>
      </c>
      <c r="AR51" s="73">
        <v>1467.7470000000001</v>
      </c>
      <c r="AS51" s="73">
        <v>2196.4360000000001</v>
      </c>
      <c r="AT51" s="73">
        <v>118.449</v>
      </c>
      <c r="AU51" s="73">
        <v>2111.94</v>
      </c>
      <c r="AV51" s="73">
        <v>1467.7470000000001</v>
      </c>
      <c r="AW51" s="73">
        <v>48.923999999999999</v>
      </c>
      <c r="AX51" s="73">
        <v>588.56299999999999</v>
      </c>
      <c r="AY51" s="73">
        <v>50.255000000000003</v>
      </c>
      <c r="AZ51" s="73">
        <v>26.032</v>
      </c>
      <c r="BA51" s="73">
        <v>6.0570000000000004</v>
      </c>
      <c r="BB51" s="73">
        <v>17.731000000000002</v>
      </c>
      <c r="BC51" s="73">
        <v>159.83099999999999</v>
      </c>
      <c r="BD51" s="73">
        <v>65.17</v>
      </c>
      <c r="BE51" s="73">
        <v>3.6349999999999998</v>
      </c>
      <c r="BF51" s="73">
        <v>91.025999999999996</v>
      </c>
      <c r="BG51" s="73">
        <v>1573.3009999999999</v>
      </c>
      <c r="BH51" s="73">
        <v>59.237000000000002</v>
      </c>
      <c r="BI51" s="73">
        <v>704.06700000000001</v>
      </c>
      <c r="BJ51" s="73">
        <v>618.80799999999999</v>
      </c>
      <c r="BK51" s="73">
        <v>355.52699999999999</v>
      </c>
      <c r="BL51" s="73">
        <v>35.207999999999998</v>
      </c>
      <c r="BM51" s="73">
        <v>223.215</v>
      </c>
      <c r="BN51" s="73">
        <v>521.33699999999999</v>
      </c>
      <c r="BO51" s="73">
        <v>285.79899999999998</v>
      </c>
      <c r="BP51" s="73">
        <v>30.847999999999999</v>
      </c>
      <c r="BQ51" s="73">
        <v>200.95699999999999</v>
      </c>
      <c r="BR51" s="73">
        <v>97.471000000000004</v>
      </c>
      <c r="BS51" s="73">
        <v>69.727999999999994</v>
      </c>
      <c r="BT51" s="73">
        <v>4.3609999999999998</v>
      </c>
      <c r="BU51" s="73">
        <v>22.257999999999999</v>
      </c>
      <c r="BV51" s="73">
        <v>30.413</v>
      </c>
      <c r="BW51" s="73">
        <v>15.835000000000001</v>
      </c>
      <c r="BX51" s="73">
        <v>37.554000000000002</v>
      </c>
      <c r="BY51" s="73">
        <v>8.6940000000000008</v>
      </c>
      <c r="BZ51" s="73">
        <v>4.8579999999999997</v>
      </c>
      <c r="CA51" s="73">
        <v>1921.5260000000001</v>
      </c>
      <c r="CB51" s="73">
        <v>1164.8810000000001</v>
      </c>
      <c r="CC51" s="73">
        <v>1797.9390000000001</v>
      </c>
      <c r="CD51" s="73">
        <v>92.629000000000005</v>
      </c>
      <c r="CE51" s="73">
        <v>1737.2059999999999</v>
      </c>
      <c r="CF51" s="73">
        <v>1164.8810000000001</v>
      </c>
      <c r="CG51" s="73">
        <v>44.545000000000002</v>
      </c>
      <c r="CH51" s="73">
        <v>522.15200000000004</v>
      </c>
      <c r="CI51" s="73">
        <v>44.860999999999997</v>
      </c>
      <c r="CJ51" s="73">
        <v>22.808</v>
      </c>
      <c r="CK51" s="73">
        <v>5.6</v>
      </c>
      <c r="CL51" s="73">
        <v>16.018000000000001</v>
      </c>
      <c r="CM51" s="73">
        <v>114.565</v>
      </c>
      <c r="CN51" s="73">
        <v>43.554000000000002</v>
      </c>
      <c r="CO51" s="73">
        <v>2.9990000000000001</v>
      </c>
      <c r="CP51" s="73">
        <v>68.012</v>
      </c>
      <c r="CQ51" s="73">
        <v>1242.1289999999999</v>
      </c>
      <c r="CR51" s="73">
        <v>53.765000000000001</v>
      </c>
      <c r="CS51" s="73">
        <v>611.83299999999997</v>
      </c>
      <c r="CT51" s="73">
        <v>485.23399999999998</v>
      </c>
      <c r="CU51" s="73">
        <v>262.37</v>
      </c>
      <c r="CV51" s="73">
        <v>30.734000000000002</v>
      </c>
      <c r="CW51" s="73">
        <v>188.35</v>
      </c>
      <c r="CX51" s="73">
        <v>415.13099999999997</v>
      </c>
      <c r="CY51" s="73">
        <v>213.25299999999999</v>
      </c>
      <c r="CZ51" s="73">
        <v>27.143999999999998</v>
      </c>
      <c r="DA51" s="73">
        <v>171.97499999999999</v>
      </c>
      <c r="DB51" s="73">
        <v>70.102999999999994</v>
      </c>
      <c r="DC51" s="73">
        <v>49.116999999999997</v>
      </c>
      <c r="DD51" s="73">
        <v>3.59</v>
      </c>
      <c r="DE51" s="73">
        <v>16.375</v>
      </c>
      <c r="DF51" s="73">
        <v>24.895</v>
      </c>
      <c r="DG51" s="73">
        <v>13.798999999999999</v>
      </c>
      <c r="DH51" s="73">
        <v>30.959</v>
      </c>
      <c r="DI51" s="73">
        <v>7.734</v>
      </c>
      <c r="DJ51" s="73">
        <v>3.78</v>
      </c>
      <c r="DK51" s="73">
        <v>1695.759</v>
      </c>
      <c r="DL51" s="73">
        <v>881.69600000000003</v>
      </c>
      <c r="DM51" s="73">
        <v>1310.607</v>
      </c>
      <c r="DN51" s="73">
        <v>361.40100000000001</v>
      </c>
      <c r="DO51" s="73">
        <v>1219.799</v>
      </c>
      <c r="DP51" s="73">
        <v>881.69600000000003</v>
      </c>
      <c r="DQ51" s="73">
        <v>21.456</v>
      </c>
      <c r="DR51" s="73">
        <v>312.10399999999998</v>
      </c>
      <c r="DS51" s="73">
        <v>32.414999999999999</v>
      </c>
      <c r="DT51" s="73">
        <v>17.524999999999999</v>
      </c>
      <c r="DU51" s="73">
        <v>4.9219999999999997</v>
      </c>
      <c r="DV51" s="73">
        <v>9.9689999999999994</v>
      </c>
      <c r="DW51" s="73">
        <v>426.29300000000001</v>
      </c>
      <c r="DX51" s="73">
        <v>77.826999999999998</v>
      </c>
      <c r="DY51" s="73">
        <v>3.0369999999999999</v>
      </c>
      <c r="DZ51" s="73">
        <v>343.47300000000001</v>
      </c>
      <c r="EA51" s="73">
        <v>985.12699999999995</v>
      </c>
      <c r="EB51" s="73">
        <v>29.414999999999999</v>
      </c>
      <c r="EC51" s="73">
        <v>668.803</v>
      </c>
      <c r="ED51" s="73">
        <v>307.96899999999999</v>
      </c>
      <c r="EE51" s="73">
        <v>150.90700000000001</v>
      </c>
      <c r="EF51" s="73">
        <v>12.75</v>
      </c>
      <c r="EG51" s="73">
        <v>141.05500000000001</v>
      </c>
      <c r="EH51" s="73">
        <v>255.86099999999999</v>
      </c>
      <c r="EI51" s="73">
        <v>118.283</v>
      </c>
      <c r="EJ51" s="73">
        <v>10.978999999999999</v>
      </c>
      <c r="EK51" s="73">
        <v>125.224</v>
      </c>
      <c r="EL51" s="73">
        <v>52.109000000000002</v>
      </c>
      <c r="EM51" s="73">
        <v>32.624000000000002</v>
      </c>
      <c r="EN51" s="73">
        <v>1.772</v>
      </c>
      <c r="EO51" s="73">
        <v>15.831</v>
      </c>
      <c r="EP51" s="73">
        <v>27.52</v>
      </c>
      <c r="EQ51" s="73">
        <v>16.11</v>
      </c>
      <c r="ER51" s="73">
        <v>0.47099999999999997</v>
      </c>
      <c r="ES51" s="73">
        <v>10.429</v>
      </c>
      <c r="ET51" s="73">
        <v>17.251999999999999</v>
      </c>
      <c r="EU51" s="73">
        <v>12.414</v>
      </c>
      <c r="EV51" s="73">
        <v>23.751999999999999</v>
      </c>
      <c r="EW51" s="73">
        <v>5.9139999999999997</v>
      </c>
      <c r="EX51" s="73">
        <v>3.2570000000000001</v>
      </c>
      <c r="EY51" s="73">
        <v>0.51100000000000001</v>
      </c>
      <c r="EZ51" s="73">
        <v>765.95699999999999</v>
      </c>
      <c r="FA51" s="73">
        <v>470.505</v>
      </c>
      <c r="FB51" s="73">
        <v>714.84799999999996</v>
      </c>
      <c r="FC51" s="73">
        <v>40.308</v>
      </c>
      <c r="FD51" s="73">
        <v>684.10299999999995</v>
      </c>
      <c r="FE51" s="73">
        <v>470.505</v>
      </c>
      <c r="FF51" s="73">
        <v>13.933</v>
      </c>
      <c r="FG51" s="73">
        <v>197.309</v>
      </c>
      <c r="FH51" s="73">
        <v>14.116</v>
      </c>
      <c r="FI51" s="73">
        <v>7.5</v>
      </c>
      <c r="FJ51" s="73">
        <v>0.88900000000000001</v>
      </c>
      <c r="FK51" s="73">
        <v>5.7270000000000003</v>
      </c>
      <c r="FL51" s="73">
        <v>59.292000000000002</v>
      </c>
      <c r="FM51" s="73">
        <v>25.600999999999999</v>
      </c>
      <c r="FN51" s="73">
        <v>0.79300000000000004</v>
      </c>
      <c r="FO51" s="73">
        <v>32.898000000000003</v>
      </c>
      <c r="FP51" s="73">
        <v>509.30799999999999</v>
      </c>
      <c r="FQ51" s="73">
        <v>15.616</v>
      </c>
      <c r="FR51" s="73">
        <v>237.27600000000001</v>
      </c>
      <c r="FS51" s="73">
        <v>196.96299999999999</v>
      </c>
      <c r="FT51" s="73">
        <v>105.075</v>
      </c>
      <c r="FU51" s="73">
        <v>11.571</v>
      </c>
      <c r="FV51" s="73">
        <v>78.971999999999994</v>
      </c>
      <c r="FW51" s="73">
        <v>169.62799999999999</v>
      </c>
      <c r="FX51" s="73">
        <v>87.055999999999997</v>
      </c>
      <c r="FY51" s="73">
        <v>10.157</v>
      </c>
      <c r="FZ51" s="73">
        <v>71.933000000000007</v>
      </c>
      <c r="GA51" s="73">
        <v>27.335999999999999</v>
      </c>
      <c r="GB51" s="73">
        <v>18.018999999999998</v>
      </c>
      <c r="GC51" s="73">
        <v>1.413</v>
      </c>
      <c r="GD51" s="73">
        <v>7.0389999999999997</v>
      </c>
      <c r="GE51" s="73">
        <v>8.4459999999999997</v>
      </c>
      <c r="GF51" s="73">
        <v>3.7570000000000001</v>
      </c>
      <c r="GG51" s="73">
        <v>10.802</v>
      </c>
      <c r="GH51" s="73">
        <v>1.4019999999999999</v>
      </c>
      <c r="GI51" s="73">
        <v>1.3460000000000001</v>
      </c>
      <c r="GJ51" s="73">
        <v>617.99</v>
      </c>
      <c r="GK51" s="73">
        <v>373.77699999999999</v>
      </c>
      <c r="GL51" s="73">
        <v>581.25400000000002</v>
      </c>
      <c r="GM51" s="73">
        <v>28.35</v>
      </c>
      <c r="GN51" s="73">
        <v>561.322</v>
      </c>
      <c r="GO51" s="73">
        <v>373.77699999999999</v>
      </c>
      <c r="GP51" s="73">
        <v>11.321</v>
      </c>
      <c r="GQ51" s="73">
        <v>174.18199999999999</v>
      </c>
      <c r="GR51" s="73">
        <v>12.112</v>
      </c>
      <c r="GS51" s="73">
        <v>5.9420000000000002</v>
      </c>
      <c r="GT51" s="73">
        <v>0.88900000000000001</v>
      </c>
      <c r="GU51" s="73">
        <v>5.2809999999999997</v>
      </c>
      <c r="GV51" s="73">
        <v>38.213000000000001</v>
      </c>
      <c r="GW51" s="73">
        <v>16.032</v>
      </c>
      <c r="GX51" s="73">
        <v>0.35099999999999998</v>
      </c>
      <c r="GY51" s="73">
        <v>21.83</v>
      </c>
      <c r="GZ51" s="73">
        <v>399.81700000000001</v>
      </c>
      <c r="HA51" s="73">
        <v>12.56</v>
      </c>
      <c r="HB51" s="73">
        <v>202.16800000000001</v>
      </c>
      <c r="HC51" s="73">
        <v>153.56</v>
      </c>
      <c r="HD51" s="73">
        <v>74.893000000000001</v>
      </c>
      <c r="HE51" s="73">
        <v>9.82</v>
      </c>
      <c r="HF51" s="73">
        <v>67.742999999999995</v>
      </c>
      <c r="HG51" s="73">
        <v>134.29900000000001</v>
      </c>
      <c r="HH51" s="73">
        <v>63.113</v>
      </c>
      <c r="HI51" s="73">
        <v>8.4060000000000006</v>
      </c>
      <c r="HJ51" s="73">
        <v>62.54</v>
      </c>
      <c r="HK51" s="73">
        <v>19.260000000000002</v>
      </c>
      <c r="HL51" s="73">
        <v>11.78</v>
      </c>
      <c r="HM51" s="73">
        <v>1.413</v>
      </c>
      <c r="HN51" s="73">
        <v>5.2030000000000003</v>
      </c>
      <c r="HO51" s="73">
        <v>6.343</v>
      </c>
      <c r="HP51" s="73">
        <v>3.444</v>
      </c>
      <c r="HQ51" s="73">
        <v>8.3849999999999998</v>
      </c>
      <c r="HR51" s="73">
        <v>1.4019999999999999</v>
      </c>
      <c r="HS51" s="73">
        <v>1.1040000000000001</v>
      </c>
      <c r="HT51" s="73">
        <v>1316.837</v>
      </c>
      <c r="HU51" s="73">
        <v>716.44100000000003</v>
      </c>
      <c r="HV51" s="73">
        <v>1041.454</v>
      </c>
      <c r="HW51" s="73">
        <v>253.01400000000001</v>
      </c>
      <c r="HX51" s="73">
        <v>975.67200000000003</v>
      </c>
      <c r="HY51" s="73">
        <v>716.44100000000003</v>
      </c>
      <c r="HZ51" s="73">
        <v>23.728000000000002</v>
      </c>
      <c r="IA51" s="73">
        <v>232.12</v>
      </c>
      <c r="IB51" s="73">
        <v>25.86</v>
      </c>
      <c r="IC51" s="73">
        <v>16.111000000000001</v>
      </c>
      <c r="ID51" s="73">
        <v>3.6349999999999998</v>
      </c>
      <c r="IE51" s="73">
        <v>5.7949999999999999</v>
      </c>
      <c r="IF51" s="73">
        <v>297.74</v>
      </c>
      <c r="IG51" s="73">
        <v>53.054000000000002</v>
      </c>
      <c r="IH51" s="73">
        <v>1.0640000000000001</v>
      </c>
      <c r="II51" s="73">
        <v>242.52</v>
      </c>
      <c r="IJ51" s="73">
        <v>788.96900000000005</v>
      </c>
      <c r="IK51" s="73">
        <v>29.210999999999999</v>
      </c>
      <c r="IL51" s="73">
        <v>484.56</v>
      </c>
      <c r="IM51" s="73">
        <v>220.15700000000001</v>
      </c>
      <c r="IN51" s="73">
        <v>117.8</v>
      </c>
      <c r="IO51" s="73">
        <v>10.260999999999999</v>
      </c>
      <c r="IP51" s="73">
        <v>90.435000000000002</v>
      </c>
      <c r="IQ51" s="73">
        <v>178.27699999999999</v>
      </c>
    </row>
    <row r="52" spans="1:251">
      <c r="A52" s="10">
        <v>41426</v>
      </c>
      <c r="B52" s="73">
        <v>5439.2049999999999</v>
      </c>
      <c r="C52" s="73">
        <v>2922.1390000000001</v>
      </c>
      <c r="D52" s="73">
        <v>4265.9610000000002</v>
      </c>
      <c r="E52" s="73">
        <v>1065.164</v>
      </c>
      <c r="F52" s="73">
        <v>3954.7579999999998</v>
      </c>
      <c r="G52" s="73">
        <v>2922.1390000000001</v>
      </c>
      <c r="H52" s="73">
        <v>93.162999999999997</v>
      </c>
      <c r="I52" s="73">
        <v>927.04</v>
      </c>
      <c r="J52" s="73">
        <v>114.246</v>
      </c>
      <c r="K52" s="73">
        <v>66.563000000000002</v>
      </c>
      <c r="L52" s="73">
        <v>13.916</v>
      </c>
      <c r="M52" s="73">
        <v>33.65</v>
      </c>
      <c r="N52" s="73">
        <v>1278.9949999999999</v>
      </c>
      <c r="O52" s="73">
        <v>257.05599999999998</v>
      </c>
      <c r="P52" s="73">
        <v>11.007</v>
      </c>
      <c r="Q52" s="73">
        <v>1006.591</v>
      </c>
      <c r="R52" s="73">
        <v>3277.931</v>
      </c>
      <c r="S52" s="73">
        <v>118.63800000000001</v>
      </c>
      <c r="T52" s="73">
        <v>1986.442</v>
      </c>
      <c r="U52" s="73">
        <v>936.24900000000002</v>
      </c>
      <c r="V52" s="73">
        <v>482.572</v>
      </c>
      <c r="W52" s="73">
        <v>53.537999999999997</v>
      </c>
      <c r="X52" s="73">
        <v>389.916</v>
      </c>
      <c r="Y52" s="73">
        <v>762.79899999999998</v>
      </c>
      <c r="Z52" s="73">
        <v>377.72300000000001</v>
      </c>
      <c r="AA52" s="73">
        <v>41.473999999999997</v>
      </c>
      <c r="AB52" s="73">
        <v>337.697</v>
      </c>
      <c r="AC52" s="73">
        <v>173.45</v>
      </c>
      <c r="AD52" s="73">
        <v>104.849</v>
      </c>
      <c r="AE52" s="73">
        <v>12.064</v>
      </c>
      <c r="AF52" s="73">
        <v>52.219000000000001</v>
      </c>
      <c r="AG52" s="73">
        <v>109.78700000000001</v>
      </c>
      <c r="AH52" s="73">
        <v>66.400000000000006</v>
      </c>
      <c r="AI52" s="73">
        <v>5.8280000000000003</v>
      </c>
      <c r="AJ52" s="73">
        <v>35.511000000000003</v>
      </c>
      <c r="AK52" s="73">
        <v>91.206000000000003</v>
      </c>
      <c r="AL52" s="73">
        <v>56.194000000000003</v>
      </c>
      <c r="AM52" s="73">
        <v>108.08</v>
      </c>
      <c r="AN52" s="73">
        <v>39.319000000000003</v>
      </c>
      <c r="AO52" s="73">
        <v>10.223000000000001</v>
      </c>
      <c r="AP52" s="73">
        <v>2.048</v>
      </c>
      <c r="AQ52" s="73">
        <v>2382.6840000000002</v>
      </c>
      <c r="AR52" s="73">
        <v>1495.021</v>
      </c>
      <c r="AS52" s="73">
        <v>2224.0709999999999</v>
      </c>
      <c r="AT52" s="73">
        <v>122.907</v>
      </c>
      <c r="AU52" s="73">
        <v>2123.4670000000001</v>
      </c>
      <c r="AV52" s="73">
        <v>1495.021</v>
      </c>
      <c r="AW52" s="73">
        <v>57.308</v>
      </c>
      <c r="AX52" s="73">
        <v>566.91800000000001</v>
      </c>
      <c r="AY52" s="73">
        <v>65.671999999999997</v>
      </c>
      <c r="AZ52" s="73">
        <v>36.743000000000002</v>
      </c>
      <c r="BA52" s="73">
        <v>7.2969999999999997</v>
      </c>
      <c r="BB52" s="73">
        <v>21.632000000000001</v>
      </c>
      <c r="BC52" s="73">
        <v>162.059</v>
      </c>
      <c r="BD52" s="73">
        <v>68.081000000000003</v>
      </c>
      <c r="BE52" s="73">
        <v>4.4859999999999998</v>
      </c>
      <c r="BF52" s="73">
        <v>89.492000000000004</v>
      </c>
      <c r="BG52" s="73">
        <v>1614.2639999999999</v>
      </c>
      <c r="BH52" s="73">
        <v>69.641999999999996</v>
      </c>
      <c r="BI52" s="73">
        <v>687.92899999999997</v>
      </c>
      <c r="BJ52" s="73">
        <v>618.16399999999999</v>
      </c>
      <c r="BK52" s="73">
        <v>352.23200000000003</v>
      </c>
      <c r="BL52" s="73">
        <v>45.423000000000002</v>
      </c>
      <c r="BM52" s="73">
        <v>215.77500000000001</v>
      </c>
      <c r="BN52" s="73">
        <v>519.04499999999996</v>
      </c>
      <c r="BO52" s="73">
        <v>284.185</v>
      </c>
      <c r="BP52" s="73">
        <v>35.637999999999998</v>
      </c>
      <c r="BQ52" s="73">
        <v>195.917</v>
      </c>
      <c r="BR52" s="73">
        <v>99.119</v>
      </c>
      <c r="BS52" s="73">
        <v>68.048000000000002</v>
      </c>
      <c r="BT52" s="73">
        <v>9.7840000000000007</v>
      </c>
      <c r="BU52" s="73">
        <v>19.858000000000001</v>
      </c>
      <c r="BV52" s="73">
        <v>31.486000000000001</v>
      </c>
      <c r="BW52" s="73">
        <v>10.849</v>
      </c>
      <c r="BX52" s="73">
        <v>35.707000000000001</v>
      </c>
      <c r="BY52" s="73">
        <v>6.6280000000000001</v>
      </c>
      <c r="BZ52" s="73">
        <v>4.734</v>
      </c>
      <c r="CA52" s="73">
        <v>1953.914</v>
      </c>
      <c r="CB52" s="73">
        <v>1188.595</v>
      </c>
      <c r="CC52" s="73">
        <v>1819.3979999999999</v>
      </c>
      <c r="CD52" s="73">
        <v>104.968</v>
      </c>
      <c r="CE52" s="73">
        <v>1746.22</v>
      </c>
      <c r="CF52" s="73">
        <v>1188.595</v>
      </c>
      <c r="CG52" s="73">
        <v>49.777999999999999</v>
      </c>
      <c r="CH52" s="73">
        <v>504.53300000000002</v>
      </c>
      <c r="CI52" s="73">
        <v>55.892000000000003</v>
      </c>
      <c r="CJ52" s="73">
        <v>28.283000000000001</v>
      </c>
      <c r="CK52" s="73">
        <v>6.4539999999999997</v>
      </c>
      <c r="CL52" s="73">
        <v>21.155000000000001</v>
      </c>
      <c r="CM52" s="73">
        <v>125.568</v>
      </c>
      <c r="CN52" s="73">
        <v>48.209000000000003</v>
      </c>
      <c r="CO52" s="73">
        <v>4.3470000000000004</v>
      </c>
      <c r="CP52" s="73">
        <v>73.012</v>
      </c>
      <c r="CQ52" s="73">
        <v>1277.2329999999999</v>
      </c>
      <c r="CR52" s="73">
        <v>61.131999999999998</v>
      </c>
      <c r="CS52" s="73">
        <v>606.79600000000005</v>
      </c>
      <c r="CT52" s="73">
        <v>493.08699999999999</v>
      </c>
      <c r="CU52" s="73">
        <v>263.73899999999998</v>
      </c>
      <c r="CV52" s="73">
        <v>36.753999999999998</v>
      </c>
      <c r="CW52" s="73">
        <v>189.018</v>
      </c>
      <c r="CX52" s="73">
        <v>421.01900000000001</v>
      </c>
      <c r="CY52" s="73">
        <v>213.45</v>
      </c>
      <c r="CZ52" s="73">
        <v>29.59</v>
      </c>
      <c r="DA52" s="73">
        <v>175.15199999999999</v>
      </c>
      <c r="DB52" s="73">
        <v>72.067999999999998</v>
      </c>
      <c r="DC52" s="73">
        <v>50.289000000000001</v>
      </c>
      <c r="DD52" s="73">
        <v>7.165</v>
      </c>
      <c r="DE52" s="73">
        <v>13.866</v>
      </c>
      <c r="DF52" s="73">
        <v>26.234999999999999</v>
      </c>
      <c r="DG52" s="73">
        <v>8.7530000000000001</v>
      </c>
      <c r="DH52" s="73">
        <v>29.548999999999999</v>
      </c>
      <c r="DI52" s="73">
        <v>5.44</v>
      </c>
      <c r="DJ52" s="73">
        <v>3.5760000000000001</v>
      </c>
      <c r="DK52" s="73">
        <v>1707.0139999999999</v>
      </c>
      <c r="DL52" s="73">
        <v>892.56700000000001</v>
      </c>
      <c r="DM52" s="73">
        <v>1319.165</v>
      </c>
      <c r="DN52" s="73">
        <v>351.99299999999999</v>
      </c>
      <c r="DO52" s="73">
        <v>1219.7349999999999</v>
      </c>
      <c r="DP52" s="73">
        <v>892.56700000000001</v>
      </c>
      <c r="DQ52" s="73">
        <v>32.308999999999997</v>
      </c>
      <c r="DR52" s="73">
        <v>292.98599999999999</v>
      </c>
      <c r="DS52" s="73">
        <v>31.23</v>
      </c>
      <c r="DT52" s="73">
        <v>18.829000000000001</v>
      </c>
      <c r="DU52" s="73">
        <v>1.9159999999999999</v>
      </c>
      <c r="DV52" s="73">
        <v>10.484999999999999</v>
      </c>
      <c r="DW52" s="73">
        <v>424.411</v>
      </c>
      <c r="DX52" s="73">
        <v>82.474000000000004</v>
      </c>
      <c r="DY52" s="73">
        <v>3.0230000000000001</v>
      </c>
      <c r="DZ52" s="73">
        <v>336.57</v>
      </c>
      <c r="EA52" s="73">
        <v>1004.0839999999999</v>
      </c>
      <c r="EB52" s="73">
        <v>37.247999999999998</v>
      </c>
      <c r="EC52" s="73">
        <v>645.85699999999997</v>
      </c>
      <c r="ED52" s="73">
        <v>316.70800000000003</v>
      </c>
      <c r="EE52" s="73">
        <v>155.56</v>
      </c>
      <c r="EF52" s="73">
        <v>15.897</v>
      </c>
      <c r="EG52" s="73">
        <v>140.90600000000001</v>
      </c>
      <c r="EH52" s="73">
        <v>254.41300000000001</v>
      </c>
      <c r="EI52" s="73">
        <v>119.511</v>
      </c>
      <c r="EJ52" s="73">
        <v>11.722</v>
      </c>
      <c r="EK52" s="73">
        <v>120.752</v>
      </c>
      <c r="EL52" s="73">
        <v>62.293999999999997</v>
      </c>
      <c r="EM52" s="73">
        <v>36.048999999999999</v>
      </c>
      <c r="EN52" s="73">
        <v>4.1749999999999998</v>
      </c>
      <c r="EO52" s="73">
        <v>20.155000000000001</v>
      </c>
      <c r="EP52" s="73">
        <v>37.735999999999997</v>
      </c>
      <c r="EQ52" s="73">
        <v>21.513000000000002</v>
      </c>
      <c r="ER52" s="73">
        <v>1.427</v>
      </c>
      <c r="ES52" s="73">
        <v>14.363</v>
      </c>
      <c r="ET52" s="73">
        <v>31.637</v>
      </c>
      <c r="EU52" s="73">
        <v>19.824999999999999</v>
      </c>
      <c r="EV52" s="73">
        <v>35.854999999999997</v>
      </c>
      <c r="EW52" s="73">
        <v>15.608000000000001</v>
      </c>
      <c r="EX52" s="73">
        <v>4.3449999999999998</v>
      </c>
      <c r="EY52" s="73">
        <v>0.433</v>
      </c>
      <c r="EZ52" s="73">
        <v>757.91600000000005</v>
      </c>
      <c r="FA52" s="73">
        <v>466.58699999999999</v>
      </c>
      <c r="FB52" s="73">
        <v>702.21199999999999</v>
      </c>
      <c r="FC52" s="73">
        <v>43.652000000000001</v>
      </c>
      <c r="FD52" s="73">
        <v>671.54899999999998</v>
      </c>
      <c r="FE52" s="73">
        <v>466.58699999999999</v>
      </c>
      <c r="FF52" s="73">
        <v>20.51</v>
      </c>
      <c r="FG52" s="73">
        <v>183.01</v>
      </c>
      <c r="FH52" s="73">
        <v>17.855</v>
      </c>
      <c r="FI52" s="73">
        <v>9.6280000000000001</v>
      </c>
      <c r="FJ52" s="73">
        <v>0.89500000000000002</v>
      </c>
      <c r="FK52" s="73">
        <v>7.3319999999999999</v>
      </c>
      <c r="FL52" s="73">
        <v>57.902000000000001</v>
      </c>
      <c r="FM52" s="73">
        <v>22.477</v>
      </c>
      <c r="FN52" s="73">
        <v>1.181</v>
      </c>
      <c r="FO52" s="73">
        <v>34.244</v>
      </c>
      <c r="FP52" s="73">
        <v>504.71699999999998</v>
      </c>
      <c r="FQ52" s="73">
        <v>22.585999999999999</v>
      </c>
      <c r="FR52" s="73">
        <v>227.65100000000001</v>
      </c>
      <c r="FS52" s="73">
        <v>203.83199999999999</v>
      </c>
      <c r="FT52" s="73">
        <v>115.318</v>
      </c>
      <c r="FU52" s="73">
        <v>13.478</v>
      </c>
      <c r="FV52" s="73">
        <v>72.706000000000003</v>
      </c>
      <c r="FW52" s="73">
        <v>168.28899999999999</v>
      </c>
      <c r="FX52" s="73">
        <v>91.322999999999993</v>
      </c>
      <c r="FY52" s="73">
        <v>10.308</v>
      </c>
      <c r="FZ52" s="73">
        <v>65.009</v>
      </c>
      <c r="GA52" s="73">
        <v>35.542999999999999</v>
      </c>
      <c r="GB52" s="73">
        <v>23.995000000000001</v>
      </c>
      <c r="GC52" s="73">
        <v>3.17</v>
      </c>
      <c r="GD52" s="73">
        <v>7.6970000000000001</v>
      </c>
      <c r="GE52" s="73">
        <v>10.61</v>
      </c>
      <c r="GF52" s="73">
        <v>2.9620000000000002</v>
      </c>
      <c r="GG52" s="73">
        <v>12.052</v>
      </c>
      <c r="GH52" s="73">
        <v>1.52</v>
      </c>
      <c r="GI52" s="73">
        <v>2.33</v>
      </c>
      <c r="GJ52" s="73">
        <v>625.13400000000001</v>
      </c>
      <c r="GK52" s="73">
        <v>372.32600000000002</v>
      </c>
      <c r="GL52" s="73">
        <v>578.21299999999997</v>
      </c>
      <c r="GM52" s="73">
        <v>37.862000000000002</v>
      </c>
      <c r="GN52" s="73">
        <v>555.74599999999998</v>
      </c>
      <c r="GO52" s="73">
        <v>372.32600000000002</v>
      </c>
      <c r="GP52" s="73">
        <v>18.690000000000001</v>
      </c>
      <c r="GQ52" s="73">
        <v>163.71199999999999</v>
      </c>
      <c r="GR52" s="73">
        <v>15.536</v>
      </c>
      <c r="GS52" s="73">
        <v>7.7350000000000003</v>
      </c>
      <c r="GT52" s="73">
        <v>0.47</v>
      </c>
      <c r="GU52" s="73">
        <v>7.3319999999999999</v>
      </c>
      <c r="GV52" s="73">
        <v>45.811</v>
      </c>
      <c r="GW52" s="73">
        <v>15.750999999999999</v>
      </c>
      <c r="GX52" s="73">
        <v>1.181</v>
      </c>
      <c r="GY52" s="73">
        <v>28.879000000000001</v>
      </c>
      <c r="GZ52" s="73">
        <v>400.85899999999998</v>
      </c>
      <c r="HA52" s="73">
        <v>20.341000000000001</v>
      </c>
      <c r="HB52" s="73">
        <v>201.98</v>
      </c>
      <c r="HC52" s="73">
        <v>155.93700000000001</v>
      </c>
      <c r="HD52" s="73">
        <v>84.33</v>
      </c>
      <c r="HE52" s="73">
        <v>8.9149999999999991</v>
      </c>
      <c r="HF52" s="73">
        <v>61.414999999999999</v>
      </c>
      <c r="HG52" s="73">
        <v>131.67500000000001</v>
      </c>
      <c r="HH52" s="73">
        <v>68.025000000000006</v>
      </c>
      <c r="HI52" s="73">
        <v>6.7249999999999996</v>
      </c>
      <c r="HJ52" s="73">
        <v>55.649000000000001</v>
      </c>
      <c r="HK52" s="73">
        <v>24.262</v>
      </c>
      <c r="HL52" s="73">
        <v>16.305</v>
      </c>
      <c r="HM52" s="73">
        <v>2.19</v>
      </c>
      <c r="HN52" s="73">
        <v>5.766</v>
      </c>
      <c r="HO52" s="73">
        <v>8.0399999999999991</v>
      </c>
      <c r="HP52" s="73">
        <v>1.954</v>
      </c>
      <c r="HQ52" s="73">
        <v>9.0589999999999993</v>
      </c>
      <c r="HR52" s="73">
        <v>0.93500000000000005</v>
      </c>
      <c r="HS52" s="73">
        <v>1.276</v>
      </c>
      <c r="HT52" s="73">
        <v>1362.2809999999999</v>
      </c>
      <c r="HU52" s="73">
        <v>734.89300000000003</v>
      </c>
      <c r="HV52" s="73">
        <v>1076.192</v>
      </c>
      <c r="HW52" s="73">
        <v>260.93400000000003</v>
      </c>
      <c r="HX52" s="73">
        <v>1002.649</v>
      </c>
      <c r="HY52" s="73">
        <v>734.89300000000003</v>
      </c>
      <c r="HZ52" s="73">
        <v>23.417000000000002</v>
      </c>
      <c r="IA52" s="73">
        <v>239.399</v>
      </c>
      <c r="IB52" s="73">
        <v>32.880000000000003</v>
      </c>
      <c r="IC52" s="73">
        <v>19.954000000000001</v>
      </c>
      <c r="ID52" s="73">
        <v>4.2380000000000004</v>
      </c>
      <c r="IE52" s="73">
        <v>8.6880000000000006</v>
      </c>
      <c r="IF52" s="73">
        <v>307.38499999999999</v>
      </c>
      <c r="IG52" s="73">
        <v>58.53</v>
      </c>
      <c r="IH52" s="73">
        <v>2.4260000000000002</v>
      </c>
      <c r="II52" s="73">
        <v>245.58199999999999</v>
      </c>
      <c r="IJ52" s="73">
        <v>820.91300000000001</v>
      </c>
      <c r="IK52" s="73">
        <v>30.632999999999999</v>
      </c>
      <c r="IL52" s="73">
        <v>498.20400000000001</v>
      </c>
      <c r="IM52" s="73">
        <v>214.57400000000001</v>
      </c>
      <c r="IN52" s="73">
        <v>112.407</v>
      </c>
      <c r="IO52" s="73">
        <v>13.262</v>
      </c>
      <c r="IP52" s="73">
        <v>85.847999999999999</v>
      </c>
      <c r="IQ52" s="73">
        <v>179.74799999999999</v>
      </c>
    </row>
    <row r="53" spans="1:251">
      <c r="A53" s="10">
        <v>41791</v>
      </c>
      <c r="B53" s="73">
        <v>5475.3689999999997</v>
      </c>
      <c r="C53" s="73">
        <v>2910.8679999999999</v>
      </c>
      <c r="D53" s="73">
        <v>4256.8900000000003</v>
      </c>
      <c r="E53" s="73">
        <v>1111.845</v>
      </c>
      <c r="F53" s="73">
        <v>3957.2710000000002</v>
      </c>
      <c r="G53" s="73">
        <v>2910.8679999999999</v>
      </c>
      <c r="H53" s="73">
        <v>106.904</v>
      </c>
      <c r="I53" s="73">
        <v>920.57500000000005</v>
      </c>
      <c r="J53" s="73">
        <v>131.999</v>
      </c>
      <c r="K53" s="73">
        <v>76.881</v>
      </c>
      <c r="L53" s="73">
        <v>14.409000000000001</v>
      </c>
      <c r="M53" s="73">
        <v>40.442999999999998</v>
      </c>
      <c r="N53" s="73">
        <v>1307.1669999999999</v>
      </c>
      <c r="O53" s="73">
        <v>241.66200000000001</v>
      </c>
      <c r="P53" s="73">
        <v>15.384</v>
      </c>
      <c r="Q53" s="73">
        <v>1041.6089999999999</v>
      </c>
      <c r="R53" s="73">
        <v>3253.9949999999999</v>
      </c>
      <c r="S53" s="73">
        <v>138.61600000000001</v>
      </c>
      <c r="T53" s="73">
        <v>2015.54</v>
      </c>
      <c r="U53" s="73">
        <v>969.678</v>
      </c>
      <c r="V53" s="73">
        <v>509.94799999999998</v>
      </c>
      <c r="W53" s="73">
        <v>55.722000000000001</v>
      </c>
      <c r="X53" s="73">
        <v>398.78</v>
      </c>
      <c r="Y53" s="73">
        <v>787.58699999999999</v>
      </c>
      <c r="Z53" s="73">
        <v>395.19799999999998</v>
      </c>
      <c r="AA53" s="73">
        <v>47.231999999999999</v>
      </c>
      <c r="AB53" s="73">
        <v>341.67200000000003</v>
      </c>
      <c r="AC53" s="73">
        <v>182.09100000000001</v>
      </c>
      <c r="AD53" s="73">
        <v>114.75</v>
      </c>
      <c r="AE53" s="73">
        <v>8.49</v>
      </c>
      <c r="AF53" s="73">
        <v>57.107999999999997</v>
      </c>
      <c r="AG53" s="73">
        <v>118.402</v>
      </c>
      <c r="AH53" s="73">
        <v>70.225999999999999</v>
      </c>
      <c r="AI53" s="73">
        <v>5.4379999999999997</v>
      </c>
      <c r="AJ53" s="73">
        <v>39.512999999999998</v>
      </c>
      <c r="AK53" s="73">
        <v>78.932000000000002</v>
      </c>
      <c r="AL53" s="73">
        <v>67.218000000000004</v>
      </c>
      <c r="AM53" s="73">
        <v>106.634</v>
      </c>
      <c r="AN53" s="73">
        <v>39.515999999999998</v>
      </c>
      <c r="AO53" s="73">
        <v>5.2279999999999998</v>
      </c>
      <c r="AP53" s="73">
        <v>3.226</v>
      </c>
      <c r="AQ53" s="73">
        <v>2422.8409999999999</v>
      </c>
      <c r="AR53" s="73">
        <v>1511.5219999999999</v>
      </c>
      <c r="AS53" s="73">
        <v>2258.6860000000001</v>
      </c>
      <c r="AT53" s="73">
        <v>126.98099999999999</v>
      </c>
      <c r="AU53" s="73">
        <v>2156.9929999999999</v>
      </c>
      <c r="AV53" s="73">
        <v>1511.5219999999999</v>
      </c>
      <c r="AW53" s="73">
        <v>65.114999999999995</v>
      </c>
      <c r="AX53" s="73">
        <v>572.26599999999996</v>
      </c>
      <c r="AY53" s="73">
        <v>73.977999999999994</v>
      </c>
      <c r="AZ53" s="73">
        <v>39.326999999999998</v>
      </c>
      <c r="BA53" s="73">
        <v>7.2370000000000001</v>
      </c>
      <c r="BB53" s="73">
        <v>27.413</v>
      </c>
      <c r="BC53" s="73">
        <v>164.124</v>
      </c>
      <c r="BD53" s="73">
        <v>70.456000000000003</v>
      </c>
      <c r="BE53" s="73">
        <v>7.3719999999999999</v>
      </c>
      <c r="BF53" s="73">
        <v>84.959000000000003</v>
      </c>
      <c r="BG53" s="73">
        <v>1629.011</v>
      </c>
      <c r="BH53" s="73">
        <v>80.570999999999998</v>
      </c>
      <c r="BI53" s="73">
        <v>692.98400000000004</v>
      </c>
      <c r="BJ53" s="73">
        <v>631.28300000000002</v>
      </c>
      <c r="BK53" s="73">
        <v>362.79</v>
      </c>
      <c r="BL53" s="73">
        <v>47.881</v>
      </c>
      <c r="BM53" s="73">
        <v>217.041</v>
      </c>
      <c r="BN53" s="73">
        <v>528.79</v>
      </c>
      <c r="BO53" s="73">
        <v>288.67899999999997</v>
      </c>
      <c r="BP53" s="73">
        <v>43.393999999999998</v>
      </c>
      <c r="BQ53" s="73">
        <v>194.00299999999999</v>
      </c>
      <c r="BR53" s="73">
        <v>102.49299999999999</v>
      </c>
      <c r="BS53" s="73">
        <v>74.11</v>
      </c>
      <c r="BT53" s="73">
        <v>4.4870000000000001</v>
      </c>
      <c r="BU53" s="73">
        <v>23.038</v>
      </c>
      <c r="BV53" s="73">
        <v>27.745999999999999</v>
      </c>
      <c r="BW53" s="73">
        <v>20.274999999999999</v>
      </c>
      <c r="BX53" s="73">
        <v>37.173999999999999</v>
      </c>
      <c r="BY53" s="73">
        <v>10.846</v>
      </c>
      <c r="BZ53" s="73">
        <v>3.5720000000000001</v>
      </c>
      <c r="CA53" s="73">
        <v>1996.2090000000001</v>
      </c>
      <c r="CB53" s="73">
        <v>1207.7449999999999</v>
      </c>
      <c r="CC53" s="73">
        <v>1863.3989999999999</v>
      </c>
      <c r="CD53" s="73">
        <v>102.321</v>
      </c>
      <c r="CE53" s="73">
        <v>1789.502</v>
      </c>
      <c r="CF53" s="73">
        <v>1207.7449999999999</v>
      </c>
      <c r="CG53" s="73">
        <v>57.692</v>
      </c>
      <c r="CH53" s="73">
        <v>517.524</v>
      </c>
      <c r="CI53" s="73">
        <v>66.19</v>
      </c>
      <c r="CJ53" s="73">
        <v>32.875</v>
      </c>
      <c r="CK53" s="73">
        <v>6.4139999999999997</v>
      </c>
      <c r="CL53" s="73">
        <v>26.9</v>
      </c>
      <c r="CM53" s="73">
        <v>117.90600000000001</v>
      </c>
      <c r="CN53" s="73">
        <v>47.563000000000002</v>
      </c>
      <c r="CO53" s="73">
        <v>5.9409999999999998</v>
      </c>
      <c r="CP53" s="73">
        <v>63.064999999999998</v>
      </c>
      <c r="CQ53" s="73">
        <v>1295.086</v>
      </c>
      <c r="CR53" s="73">
        <v>70.894000000000005</v>
      </c>
      <c r="CS53" s="73">
        <v>614.41300000000001</v>
      </c>
      <c r="CT53" s="73">
        <v>489.65899999999999</v>
      </c>
      <c r="CU53" s="73">
        <v>263.94600000000003</v>
      </c>
      <c r="CV53" s="73">
        <v>40.478999999999999</v>
      </c>
      <c r="CW53" s="73">
        <v>182.791</v>
      </c>
      <c r="CX53" s="73">
        <v>415.976</v>
      </c>
      <c r="CY53" s="73">
        <v>210.947</v>
      </c>
      <c r="CZ53" s="73">
        <v>37.972000000000001</v>
      </c>
      <c r="DA53" s="73">
        <v>165.47200000000001</v>
      </c>
      <c r="DB53" s="73">
        <v>73.683999999999997</v>
      </c>
      <c r="DC53" s="73">
        <v>52.999000000000002</v>
      </c>
      <c r="DD53" s="73">
        <v>2.5070000000000001</v>
      </c>
      <c r="DE53" s="73">
        <v>17.318999999999999</v>
      </c>
      <c r="DF53" s="73">
        <v>22.611000000000001</v>
      </c>
      <c r="DG53" s="73">
        <v>15.816000000000001</v>
      </c>
      <c r="DH53" s="73">
        <v>30.489000000000001</v>
      </c>
      <c r="DI53" s="73">
        <v>7.9379999999999997</v>
      </c>
      <c r="DJ53" s="73">
        <v>2.4430000000000001</v>
      </c>
      <c r="DK53" s="73">
        <v>1745.079</v>
      </c>
      <c r="DL53" s="73">
        <v>901.37300000000005</v>
      </c>
      <c r="DM53" s="73">
        <v>1333.0650000000001</v>
      </c>
      <c r="DN53" s="73">
        <v>381.00200000000001</v>
      </c>
      <c r="DO53" s="73">
        <v>1241.4929999999999</v>
      </c>
      <c r="DP53" s="73">
        <v>901.37300000000005</v>
      </c>
      <c r="DQ53" s="73">
        <v>33.298000000000002</v>
      </c>
      <c r="DR53" s="73">
        <v>301.73099999999999</v>
      </c>
      <c r="DS53" s="73">
        <v>40.652999999999999</v>
      </c>
      <c r="DT53" s="73">
        <v>23.277000000000001</v>
      </c>
      <c r="DU53" s="73">
        <v>4.8579999999999997</v>
      </c>
      <c r="DV53" s="73">
        <v>12.518000000000001</v>
      </c>
      <c r="DW53" s="73">
        <v>440.21</v>
      </c>
      <c r="DX53" s="73">
        <v>73.385999999999996</v>
      </c>
      <c r="DY53" s="73">
        <v>5.27</v>
      </c>
      <c r="DZ53" s="73">
        <v>358.35500000000002</v>
      </c>
      <c r="EA53" s="73">
        <v>1005.823</v>
      </c>
      <c r="EB53" s="73">
        <v>43.427</v>
      </c>
      <c r="EC53" s="73">
        <v>675.03399999999999</v>
      </c>
      <c r="ED53" s="73">
        <v>312.50099999999998</v>
      </c>
      <c r="EE53" s="73">
        <v>160.38</v>
      </c>
      <c r="EF53" s="73">
        <v>14.105</v>
      </c>
      <c r="EG53" s="73">
        <v>135.21600000000001</v>
      </c>
      <c r="EH53" s="73">
        <v>262.03199999999998</v>
      </c>
      <c r="EI53" s="73">
        <v>130.33699999999999</v>
      </c>
      <c r="EJ53" s="73">
        <v>11.881</v>
      </c>
      <c r="EK53" s="73">
        <v>118.142</v>
      </c>
      <c r="EL53" s="73">
        <v>50.47</v>
      </c>
      <c r="EM53" s="73">
        <v>30.042999999999999</v>
      </c>
      <c r="EN53" s="73">
        <v>2.2240000000000002</v>
      </c>
      <c r="EO53" s="73">
        <v>17.074000000000002</v>
      </c>
      <c r="EP53" s="73">
        <v>37.566000000000003</v>
      </c>
      <c r="EQ53" s="73">
        <v>20.23</v>
      </c>
      <c r="ER53" s="73">
        <v>1.3640000000000001</v>
      </c>
      <c r="ES53" s="73">
        <v>14.359</v>
      </c>
      <c r="ET53" s="73">
        <v>22.722999999999999</v>
      </c>
      <c r="EU53" s="73">
        <v>20.794</v>
      </c>
      <c r="EV53" s="73">
        <v>31.010999999999999</v>
      </c>
      <c r="EW53" s="73">
        <v>12.505000000000001</v>
      </c>
      <c r="EX53" s="73">
        <v>2.8</v>
      </c>
      <c r="EY53" s="73">
        <v>1.6120000000000001</v>
      </c>
      <c r="EZ53" s="73">
        <v>772.51300000000003</v>
      </c>
      <c r="FA53" s="73">
        <v>472.05200000000002</v>
      </c>
      <c r="FB53" s="73">
        <v>718.19500000000005</v>
      </c>
      <c r="FC53" s="73">
        <v>46.146000000000001</v>
      </c>
      <c r="FD53" s="73">
        <v>687.70500000000004</v>
      </c>
      <c r="FE53" s="73">
        <v>472.05200000000002</v>
      </c>
      <c r="FF53" s="73">
        <v>22.585999999999999</v>
      </c>
      <c r="FG53" s="73">
        <v>191.114</v>
      </c>
      <c r="FH53" s="73">
        <v>23.326000000000001</v>
      </c>
      <c r="FI53" s="73">
        <v>12.582000000000001</v>
      </c>
      <c r="FJ53" s="73">
        <v>2.577</v>
      </c>
      <c r="FK53" s="73">
        <v>8.1669999999999998</v>
      </c>
      <c r="FL53" s="73">
        <v>55.715000000000003</v>
      </c>
      <c r="FM53" s="73">
        <v>19.861000000000001</v>
      </c>
      <c r="FN53" s="73">
        <v>4.1219999999999999</v>
      </c>
      <c r="FO53" s="73">
        <v>31.28</v>
      </c>
      <c r="FP53" s="73">
        <v>506.59800000000001</v>
      </c>
      <c r="FQ53" s="73">
        <v>29.283999999999999</v>
      </c>
      <c r="FR53" s="73">
        <v>231.40700000000001</v>
      </c>
      <c r="FS53" s="73">
        <v>202.93299999999999</v>
      </c>
      <c r="FT53" s="73">
        <v>113.134</v>
      </c>
      <c r="FU53" s="73">
        <v>12.29</v>
      </c>
      <c r="FV53" s="73">
        <v>75.122</v>
      </c>
      <c r="FW53" s="73">
        <v>176.43299999999999</v>
      </c>
      <c r="FX53" s="73">
        <v>92.691999999999993</v>
      </c>
      <c r="FY53" s="73">
        <v>11.881</v>
      </c>
      <c r="FZ53" s="73">
        <v>70.188000000000002</v>
      </c>
      <c r="GA53" s="73">
        <v>26.5</v>
      </c>
      <c r="GB53" s="73">
        <v>20.442</v>
      </c>
      <c r="GC53" s="73">
        <v>0.40899999999999997</v>
      </c>
      <c r="GD53" s="73">
        <v>4.9340000000000002</v>
      </c>
      <c r="GE53" s="73">
        <v>5.7679999999999998</v>
      </c>
      <c r="GF53" s="73">
        <v>5.2240000000000002</v>
      </c>
      <c r="GG53" s="73">
        <v>8.173</v>
      </c>
      <c r="GH53" s="73">
        <v>2.819</v>
      </c>
      <c r="GI53" s="73">
        <v>2.387</v>
      </c>
      <c r="GJ53" s="73">
        <v>634.83600000000001</v>
      </c>
      <c r="GK53" s="73">
        <v>375.00099999999998</v>
      </c>
      <c r="GL53" s="73">
        <v>591.73099999999999</v>
      </c>
      <c r="GM53" s="73">
        <v>35.543999999999997</v>
      </c>
      <c r="GN53" s="73">
        <v>571.17700000000002</v>
      </c>
      <c r="GO53" s="73">
        <v>375.00099999999998</v>
      </c>
      <c r="GP53" s="73">
        <v>21.222000000000001</v>
      </c>
      <c r="GQ53" s="73">
        <v>173.001</v>
      </c>
      <c r="GR53" s="73">
        <v>20.834</v>
      </c>
      <c r="GS53" s="73">
        <v>10.603</v>
      </c>
      <c r="GT53" s="73">
        <v>2.577</v>
      </c>
      <c r="GU53" s="73">
        <v>7.6539999999999999</v>
      </c>
      <c r="GV53" s="73">
        <v>37.668999999999997</v>
      </c>
      <c r="GW53" s="73">
        <v>11.904</v>
      </c>
      <c r="GX53" s="73">
        <v>3.1850000000000001</v>
      </c>
      <c r="GY53" s="73">
        <v>22.128</v>
      </c>
      <c r="GZ53" s="73">
        <v>399.61099999999999</v>
      </c>
      <c r="HA53" s="73">
        <v>26.984000000000002</v>
      </c>
      <c r="HB53" s="73">
        <v>203.62899999999999</v>
      </c>
      <c r="HC53" s="73">
        <v>158.42500000000001</v>
      </c>
      <c r="HD53" s="73">
        <v>85.992000000000004</v>
      </c>
      <c r="HE53" s="73">
        <v>10.054</v>
      </c>
      <c r="HF53" s="73">
        <v>61.12</v>
      </c>
      <c r="HG53" s="73">
        <v>139.30500000000001</v>
      </c>
      <c r="HH53" s="73">
        <v>71.366</v>
      </c>
      <c r="HI53" s="73">
        <v>10.054</v>
      </c>
      <c r="HJ53" s="73">
        <v>57.341999999999999</v>
      </c>
      <c r="HK53" s="73">
        <v>19.12</v>
      </c>
      <c r="HL53" s="73">
        <v>14.625</v>
      </c>
      <c r="HM53" s="73">
        <v>0</v>
      </c>
      <c r="HN53" s="73">
        <v>3.7789999999999999</v>
      </c>
      <c r="HO53" s="73">
        <v>5.1559999999999997</v>
      </c>
      <c r="HP53" s="73">
        <v>4.6120000000000001</v>
      </c>
      <c r="HQ53" s="73">
        <v>7.5609999999999999</v>
      </c>
      <c r="HR53" s="73">
        <v>2.2069999999999999</v>
      </c>
      <c r="HS53" s="73">
        <v>1.258</v>
      </c>
      <c r="HT53" s="73">
        <v>1369.203</v>
      </c>
      <c r="HU53" s="73">
        <v>716.84199999999998</v>
      </c>
      <c r="HV53" s="73">
        <v>1076.412</v>
      </c>
      <c r="HW53" s="73">
        <v>269.38299999999998</v>
      </c>
      <c r="HX53" s="73">
        <v>989.22</v>
      </c>
      <c r="HY53" s="73">
        <v>716.84199999999998</v>
      </c>
      <c r="HZ53" s="73">
        <v>29.154</v>
      </c>
      <c r="IA53" s="73">
        <v>238.63</v>
      </c>
      <c r="IB53" s="73">
        <v>40.021999999999998</v>
      </c>
      <c r="IC53" s="73">
        <v>25.38</v>
      </c>
      <c r="ID53" s="73">
        <v>2.0910000000000002</v>
      </c>
      <c r="IE53" s="73">
        <v>12.55</v>
      </c>
      <c r="IF53" s="73">
        <v>323.27199999999999</v>
      </c>
      <c r="IG53" s="73">
        <v>66.406000000000006</v>
      </c>
      <c r="IH53" s="73">
        <v>2.6549999999999998</v>
      </c>
      <c r="II53" s="73">
        <v>252.08600000000001</v>
      </c>
      <c r="IJ53" s="73">
        <v>812.26800000000003</v>
      </c>
      <c r="IK53" s="73">
        <v>34.338000000000001</v>
      </c>
      <c r="IL53" s="73">
        <v>505.11500000000001</v>
      </c>
      <c r="IM53" s="73">
        <v>237.47</v>
      </c>
      <c r="IN53" s="73">
        <v>120.121</v>
      </c>
      <c r="IO53" s="73">
        <v>13.622</v>
      </c>
      <c r="IP53" s="73">
        <v>103.727</v>
      </c>
      <c r="IQ53" s="73">
        <v>193.73400000000001</v>
      </c>
    </row>
    <row r="54" spans="1:251">
      <c r="A54" s="10">
        <v>42156</v>
      </c>
      <c r="B54" s="73">
        <v>5589.7139999999999</v>
      </c>
      <c r="C54" s="73">
        <v>2975.1089999999999</v>
      </c>
      <c r="D54" s="73">
        <v>4327.0230000000001</v>
      </c>
      <c r="E54" s="73">
        <v>1130.079</v>
      </c>
      <c r="F54" s="73">
        <v>4011.489</v>
      </c>
      <c r="G54" s="73">
        <v>2975.1089999999999</v>
      </c>
      <c r="H54" s="73">
        <v>100.145</v>
      </c>
      <c r="I54" s="73">
        <v>915.71</v>
      </c>
      <c r="J54" s="73">
        <v>120.61499999999999</v>
      </c>
      <c r="K54" s="73">
        <v>69.159000000000006</v>
      </c>
      <c r="L54" s="73">
        <v>13.901999999999999</v>
      </c>
      <c r="M54" s="73">
        <v>36.426000000000002</v>
      </c>
      <c r="N54" s="73">
        <v>1353.1990000000001</v>
      </c>
      <c r="O54" s="73">
        <v>266.90100000000001</v>
      </c>
      <c r="P54" s="73">
        <v>14.76</v>
      </c>
      <c r="Q54" s="73">
        <v>1064.991</v>
      </c>
      <c r="R54" s="73">
        <v>3351.1239999999998</v>
      </c>
      <c r="S54" s="73">
        <v>130.99600000000001</v>
      </c>
      <c r="T54" s="73">
        <v>2038.223</v>
      </c>
      <c r="U54" s="73">
        <v>1017.212</v>
      </c>
      <c r="V54" s="73">
        <v>530.71799999999996</v>
      </c>
      <c r="W54" s="73">
        <v>60.582000000000001</v>
      </c>
      <c r="X54" s="73">
        <v>412.87599999999998</v>
      </c>
      <c r="Y54" s="73">
        <v>842.45100000000002</v>
      </c>
      <c r="Z54" s="73">
        <v>424.21800000000002</v>
      </c>
      <c r="AA54" s="73">
        <v>48.887999999999998</v>
      </c>
      <c r="AB54" s="73">
        <v>359.976</v>
      </c>
      <c r="AC54" s="73">
        <v>174.761</v>
      </c>
      <c r="AD54" s="73">
        <v>106.5</v>
      </c>
      <c r="AE54" s="73">
        <v>11.695</v>
      </c>
      <c r="AF54" s="73">
        <v>52.901000000000003</v>
      </c>
      <c r="AG54" s="73">
        <v>95.994</v>
      </c>
      <c r="AH54" s="73">
        <v>55.344000000000001</v>
      </c>
      <c r="AI54" s="73">
        <v>3.2869999999999999</v>
      </c>
      <c r="AJ54" s="73">
        <v>36.097999999999999</v>
      </c>
      <c r="AK54" s="73">
        <v>104.411</v>
      </c>
      <c r="AL54" s="73">
        <v>69.37</v>
      </c>
      <c r="AM54" s="73">
        <v>132.61199999999999</v>
      </c>
      <c r="AN54" s="73">
        <v>41.17</v>
      </c>
      <c r="AO54" s="73">
        <v>13.035</v>
      </c>
      <c r="AP54" s="73">
        <v>1.266</v>
      </c>
      <c r="AQ54" s="73">
        <v>2467.4879999999998</v>
      </c>
      <c r="AR54" s="73">
        <v>1567.846</v>
      </c>
      <c r="AS54" s="73">
        <v>2291.2689999999998</v>
      </c>
      <c r="AT54" s="73">
        <v>123.893</v>
      </c>
      <c r="AU54" s="73">
        <v>2197.1120000000001</v>
      </c>
      <c r="AV54" s="73">
        <v>1567.846</v>
      </c>
      <c r="AW54" s="73">
        <v>55.506999999999998</v>
      </c>
      <c r="AX54" s="73">
        <v>564.78399999999999</v>
      </c>
      <c r="AY54" s="73">
        <v>64.805000000000007</v>
      </c>
      <c r="AZ54" s="73">
        <v>31.212</v>
      </c>
      <c r="BA54" s="73">
        <v>9.4009999999999998</v>
      </c>
      <c r="BB54" s="73">
        <v>23.064</v>
      </c>
      <c r="BC54" s="73">
        <v>164.791</v>
      </c>
      <c r="BD54" s="73">
        <v>71.92</v>
      </c>
      <c r="BE54" s="73">
        <v>4.8049999999999997</v>
      </c>
      <c r="BF54" s="73">
        <v>86.623999999999995</v>
      </c>
      <c r="BG54" s="73">
        <v>1690.731</v>
      </c>
      <c r="BH54" s="73">
        <v>70.596000000000004</v>
      </c>
      <c r="BI54" s="73">
        <v>685.96699999999998</v>
      </c>
      <c r="BJ54" s="73">
        <v>652.005</v>
      </c>
      <c r="BK54" s="73">
        <v>382.66300000000001</v>
      </c>
      <c r="BL54" s="73">
        <v>48.264000000000003</v>
      </c>
      <c r="BM54" s="73">
        <v>213.26300000000001</v>
      </c>
      <c r="BN54" s="73">
        <v>551.61</v>
      </c>
      <c r="BO54" s="73">
        <v>311.29199999999997</v>
      </c>
      <c r="BP54" s="73">
        <v>40.877000000000002</v>
      </c>
      <c r="BQ54" s="73">
        <v>193.34899999999999</v>
      </c>
      <c r="BR54" s="73">
        <v>100.395</v>
      </c>
      <c r="BS54" s="73">
        <v>71.370999999999995</v>
      </c>
      <c r="BT54" s="73">
        <v>7.3869999999999996</v>
      </c>
      <c r="BU54" s="73">
        <v>19.914000000000001</v>
      </c>
      <c r="BV54" s="73">
        <v>40.779000000000003</v>
      </c>
      <c r="BW54" s="73">
        <v>20.193999999999999</v>
      </c>
      <c r="BX54" s="73">
        <v>52.325000000000003</v>
      </c>
      <c r="BY54" s="73">
        <v>8.6470000000000002</v>
      </c>
      <c r="BZ54" s="73">
        <v>7.8150000000000004</v>
      </c>
      <c r="CA54" s="73">
        <v>2016.788</v>
      </c>
      <c r="CB54" s="73">
        <v>1249.144</v>
      </c>
      <c r="CC54" s="73">
        <v>1869.117</v>
      </c>
      <c r="CD54" s="73">
        <v>104.279</v>
      </c>
      <c r="CE54" s="73">
        <v>1801.19</v>
      </c>
      <c r="CF54" s="73">
        <v>1249.144</v>
      </c>
      <c r="CG54" s="73">
        <v>49.712000000000003</v>
      </c>
      <c r="CH54" s="73">
        <v>494.80700000000002</v>
      </c>
      <c r="CI54" s="73">
        <v>56.468000000000004</v>
      </c>
      <c r="CJ54" s="73">
        <v>24.873000000000001</v>
      </c>
      <c r="CK54" s="73">
        <v>8.74</v>
      </c>
      <c r="CL54" s="73">
        <v>21.97</v>
      </c>
      <c r="CM54" s="73">
        <v>125.133</v>
      </c>
      <c r="CN54" s="73">
        <v>50.581000000000003</v>
      </c>
      <c r="CO54" s="73">
        <v>4.8049999999999997</v>
      </c>
      <c r="CP54" s="73">
        <v>68.763999999999996</v>
      </c>
      <c r="CQ54" s="73">
        <v>1341.867</v>
      </c>
      <c r="CR54" s="73">
        <v>64.141000000000005</v>
      </c>
      <c r="CS54" s="73">
        <v>594.73099999999999</v>
      </c>
      <c r="CT54" s="73">
        <v>509.197</v>
      </c>
      <c r="CU54" s="73">
        <v>279.83800000000002</v>
      </c>
      <c r="CV54" s="73">
        <v>41.213999999999999</v>
      </c>
      <c r="CW54" s="73">
        <v>183.07499999999999</v>
      </c>
      <c r="CX54" s="73">
        <v>435.24299999999999</v>
      </c>
      <c r="CY54" s="73">
        <v>229.005</v>
      </c>
      <c r="CZ54" s="73">
        <v>35.116999999999997</v>
      </c>
      <c r="DA54" s="73">
        <v>166.92699999999999</v>
      </c>
      <c r="DB54" s="73">
        <v>73.953999999999994</v>
      </c>
      <c r="DC54" s="73">
        <v>50.832999999999998</v>
      </c>
      <c r="DD54" s="73">
        <v>6.0970000000000004</v>
      </c>
      <c r="DE54" s="73">
        <v>16.148</v>
      </c>
      <c r="DF54" s="73">
        <v>33.997</v>
      </c>
      <c r="DG54" s="73">
        <v>16.048999999999999</v>
      </c>
      <c r="DH54" s="73">
        <v>43.393000000000001</v>
      </c>
      <c r="DI54" s="73">
        <v>6.6529999999999996</v>
      </c>
      <c r="DJ54" s="73">
        <v>5.07</v>
      </c>
      <c r="DK54" s="73">
        <v>1774.57</v>
      </c>
      <c r="DL54" s="73">
        <v>936.79200000000003</v>
      </c>
      <c r="DM54" s="73">
        <v>1353.04</v>
      </c>
      <c r="DN54" s="73">
        <v>381.93099999999998</v>
      </c>
      <c r="DO54" s="73">
        <v>1259.5909999999999</v>
      </c>
      <c r="DP54" s="73">
        <v>936.79200000000003</v>
      </c>
      <c r="DQ54" s="73">
        <v>30.175000000000001</v>
      </c>
      <c r="DR54" s="73">
        <v>285.80799999999999</v>
      </c>
      <c r="DS54" s="73">
        <v>32.863999999999997</v>
      </c>
      <c r="DT54" s="73">
        <v>17.597999999999999</v>
      </c>
      <c r="DU54" s="73">
        <v>5.4119999999999999</v>
      </c>
      <c r="DV54" s="73">
        <v>9.8550000000000004</v>
      </c>
      <c r="DW54" s="73">
        <v>450.78899999999999</v>
      </c>
      <c r="DX54" s="73">
        <v>82.667000000000002</v>
      </c>
      <c r="DY54" s="73">
        <v>5.9089999999999998</v>
      </c>
      <c r="DZ54" s="73">
        <v>360.755</v>
      </c>
      <c r="EA54" s="73">
        <v>1051.0160000000001</v>
      </c>
      <c r="EB54" s="73">
        <v>42.033999999999999</v>
      </c>
      <c r="EC54" s="73">
        <v>661.88099999999997</v>
      </c>
      <c r="ED54" s="73">
        <v>343.78699999999998</v>
      </c>
      <c r="EE54" s="73">
        <v>162.45400000000001</v>
      </c>
      <c r="EF54" s="73">
        <v>19.64</v>
      </c>
      <c r="EG54" s="73">
        <v>157.83799999999999</v>
      </c>
      <c r="EH54" s="73">
        <v>288.63</v>
      </c>
      <c r="EI54" s="73">
        <v>133.018</v>
      </c>
      <c r="EJ54" s="73">
        <v>15.273</v>
      </c>
      <c r="EK54" s="73">
        <v>137.238</v>
      </c>
      <c r="EL54" s="73">
        <v>55.156999999999996</v>
      </c>
      <c r="EM54" s="73">
        <v>29.437000000000001</v>
      </c>
      <c r="EN54" s="73">
        <v>4.367</v>
      </c>
      <c r="EO54" s="73">
        <v>20.599</v>
      </c>
      <c r="EP54" s="73">
        <v>25.443000000000001</v>
      </c>
      <c r="EQ54" s="73">
        <v>14.099</v>
      </c>
      <c r="ER54" s="73">
        <v>0.96599999999999997</v>
      </c>
      <c r="ES54" s="73">
        <v>9.7919999999999998</v>
      </c>
      <c r="ET54" s="73">
        <v>31.326000000000001</v>
      </c>
      <c r="EU54" s="73">
        <v>19.638999999999999</v>
      </c>
      <c r="EV54" s="73">
        <v>39.598999999999997</v>
      </c>
      <c r="EW54" s="73">
        <v>11.366</v>
      </c>
      <c r="EX54" s="73">
        <v>3.8540000000000001</v>
      </c>
      <c r="EY54" s="73">
        <v>0.58599999999999997</v>
      </c>
      <c r="EZ54" s="73">
        <v>796.07100000000003</v>
      </c>
      <c r="FA54" s="73">
        <v>504.37400000000002</v>
      </c>
      <c r="FB54" s="73">
        <v>736.69</v>
      </c>
      <c r="FC54" s="73">
        <v>42.29</v>
      </c>
      <c r="FD54" s="73">
        <v>709.15</v>
      </c>
      <c r="FE54" s="73">
        <v>504.37400000000002</v>
      </c>
      <c r="FF54" s="73">
        <v>18.327999999999999</v>
      </c>
      <c r="FG54" s="73">
        <v>182.84800000000001</v>
      </c>
      <c r="FH54" s="73">
        <v>19.800999999999998</v>
      </c>
      <c r="FI54" s="73">
        <v>8.5730000000000004</v>
      </c>
      <c r="FJ54" s="73">
        <v>4.2869999999999999</v>
      </c>
      <c r="FK54" s="73">
        <v>6.9420000000000002</v>
      </c>
      <c r="FL54" s="73">
        <v>54.151000000000003</v>
      </c>
      <c r="FM54" s="73">
        <v>22.568000000000001</v>
      </c>
      <c r="FN54" s="73">
        <v>1.59</v>
      </c>
      <c r="FO54" s="73">
        <v>29.472000000000001</v>
      </c>
      <c r="FP54" s="73">
        <v>541.721</v>
      </c>
      <c r="FQ54" s="73">
        <v>24.204999999999998</v>
      </c>
      <c r="FR54" s="73">
        <v>221.63</v>
      </c>
      <c r="FS54" s="73">
        <v>213.75800000000001</v>
      </c>
      <c r="FT54" s="73">
        <v>115.83</v>
      </c>
      <c r="FU54" s="73">
        <v>15.336</v>
      </c>
      <c r="FV54" s="73">
        <v>80.587000000000003</v>
      </c>
      <c r="FW54" s="73">
        <v>181.779</v>
      </c>
      <c r="FX54" s="73">
        <v>95.450999999999993</v>
      </c>
      <c r="FY54" s="73">
        <v>12.103</v>
      </c>
      <c r="FZ54" s="73">
        <v>72.578999999999994</v>
      </c>
      <c r="GA54" s="73">
        <v>31.978999999999999</v>
      </c>
      <c r="GB54" s="73">
        <v>20.379000000000001</v>
      </c>
      <c r="GC54" s="73">
        <v>3.2320000000000002</v>
      </c>
      <c r="GD54" s="73">
        <v>8.0079999999999991</v>
      </c>
      <c r="GE54" s="73">
        <v>12.968999999999999</v>
      </c>
      <c r="GF54" s="73">
        <v>8.5150000000000006</v>
      </c>
      <c r="GG54" s="73">
        <v>17.091000000000001</v>
      </c>
      <c r="GH54" s="73">
        <v>4.3940000000000001</v>
      </c>
      <c r="GI54" s="73">
        <v>2.0049999999999999</v>
      </c>
      <c r="GJ54" s="73">
        <v>639.35299999999995</v>
      </c>
      <c r="GK54" s="73">
        <v>393.09800000000001</v>
      </c>
      <c r="GL54" s="73">
        <v>589.20899999999995</v>
      </c>
      <c r="GM54" s="73">
        <v>37.463000000000001</v>
      </c>
      <c r="GN54" s="73">
        <v>571.73099999999999</v>
      </c>
      <c r="GO54" s="73">
        <v>393.09800000000001</v>
      </c>
      <c r="GP54" s="73">
        <v>15.638</v>
      </c>
      <c r="GQ54" s="73">
        <v>160.11500000000001</v>
      </c>
      <c r="GR54" s="73">
        <v>18.457000000000001</v>
      </c>
      <c r="GS54" s="73">
        <v>7.7119999999999997</v>
      </c>
      <c r="GT54" s="73">
        <v>3.8039999999999998</v>
      </c>
      <c r="GU54" s="73">
        <v>6.9420000000000002</v>
      </c>
      <c r="GV54" s="73">
        <v>39.884999999999998</v>
      </c>
      <c r="GW54" s="73">
        <v>12.646000000000001</v>
      </c>
      <c r="GX54" s="73">
        <v>1.59</v>
      </c>
      <c r="GY54" s="73">
        <v>25.128</v>
      </c>
      <c r="GZ54" s="73">
        <v>418.66300000000001</v>
      </c>
      <c r="HA54" s="73">
        <v>21.032</v>
      </c>
      <c r="HB54" s="73">
        <v>193.57900000000001</v>
      </c>
      <c r="HC54" s="73">
        <v>165.322</v>
      </c>
      <c r="HD54" s="73">
        <v>82.013000000000005</v>
      </c>
      <c r="HE54" s="73">
        <v>12.538</v>
      </c>
      <c r="HF54" s="73">
        <v>69.430000000000007</v>
      </c>
      <c r="HG54" s="73">
        <v>140.458</v>
      </c>
      <c r="HH54" s="73">
        <v>66.614999999999995</v>
      </c>
      <c r="HI54" s="73">
        <v>9.8989999999999991</v>
      </c>
      <c r="HJ54" s="73">
        <v>62.963999999999999</v>
      </c>
      <c r="HK54" s="73">
        <v>24.864000000000001</v>
      </c>
      <c r="HL54" s="73">
        <v>15.398</v>
      </c>
      <c r="HM54" s="73">
        <v>2.6389999999999998</v>
      </c>
      <c r="HN54" s="73">
        <v>6.4660000000000002</v>
      </c>
      <c r="HO54" s="73">
        <v>9.2789999999999999</v>
      </c>
      <c r="HP54" s="73">
        <v>6.0789999999999997</v>
      </c>
      <c r="HQ54" s="73">
        <v>12.680999999999999</v>
      </c>
      <c r="HR54" s="73">
        <v>2.677</v>
      </c>
      <c r="HS54" s="73">
        <v>1.34</v>
      </c>
      <c r="HT54" s="73">
        <v>1401.5550000000001</v>
      </c>
      <c r="HU54" s="73">
        <v>727.54100000000005</v>
      </c>
      <c r="HV54" s="73">
        <v>1089.2180000000001</v>
      </c>
      <c r="HW54" s="73">
        <v>283.815</v>
      </c>
      <c r="HX54" s="73">
        <v>1009.975</v>
      </c>
      <c r="HY54" s="73">
        <v>727.54100000000005</v>
      </c>
      <c r="HZ54" s="73">
        <v>28.442</v>
      </c>
      <c r="IA54" s="73">
        <v>247.94200000000001</v>
      </c>
      <c r="IB54" s="73">
        <v>26.324000000000002</v>
      </c>
      <c r="IC54" s="73">
        <v>14.276999999999999</v>
      </c>
      <c r="ID54" s="73">
        <v>2.7069999999999999</v>
      </c>
      <c r="IE54" s="73">
        <v>8.4550000000000001</v>
      </c>
      <c r="IF54" s="73">
        <v>345.488</v>
      </c>
      <c r="IG54" s="73">
        <v>71.015000000000001</v>
      </c>
      <c r="IH54" s="73">
        <v>4.2480000000000002</v>
      </c>
      <c r="II54" s="73">
        <v>268.40499999999997</v>
      </c>
      <c r="IJ54" s="73">
        <v>817.202</v>
      </c>
      <c r="IK54" s="73">
        <v>35.841999999999999</v>
      </c>
      <c r="IL54" s="73">
        <v>529.53800000000001</v>
      </c>
      <c r="IM54" s="73">
        <v>244.245</v>
      </c>
      <c r="IN54" s="73">
        <v>131.173</v>
      </c>
      <c r="IO54" s="73">
        <v>17.048999999999999</v>
      </c>
      <c r="IP54" s="73">
        <v>91.977999999999994</v>
      </c>
      <c r="IQ54" s="73">
        <v>204.215</v>
      </c>
    </row>
    <row r="55" spans="1:251">
      <c r="A55" s="10">
        <v>42522</v>
      </c>
      <c r="B55" s="73">
        <v>5685.7079999999996</v>
      </c>
      <c r="C55" s="73">
        <v>3056.3560000000002</v>
      </c>
      <c r="D55" s="73">
        <v>4377.6409999999996</v>
      </c>
      <c r="E55" s="73">
        <v>1196.191</v>
      </c>
      <c r="F55" s="73">
        <v>4052.7069999999999</v>
      </c>
      <c r="G55" s="73">
        <v>3056.3560000000002</v>
      </c>
      <c r="H55" s="73">
        <v>99.460999999999999</v>
      </c>
      <c r="I55" s="73">
        <v>881.06399999999996</v>
      </c>
      <c r="J55" s="73">
        <v>115.089</v>
      </c>
      <c r="K55" s="73">
        <v>68.174000000000007</v>
      </c>
      <c r="L55" s="73">
        <v>15.867000000000001</v>
      </c>
      <c r="M55" s="73">
        <v>30.704000000000001</v>
      </c>
      <c r="N55" s="73">
        <v>1426.056</v>
      </c>
      <c r="O55" s="73">
        <v>272.58499999999998</v>
      </c>
      <c r="P55" s="73">
        <v>14.082000000000001</v>
      </c>
      <c r="Q55" s="73">
        <v>1135.538</v>
      </c>
      <c r="R55" s="73">
        <v>3434.5140000000001</v>
      </c>
      <c r="S55" s="73">
        <v>130.904</v>
      </c>
      <c r="T55" s="73">
        <v>2065.451</v>
      </c>
      <c r="U55" s="73">
        <v>999.40300000000002</v>
      </c>
      <c r="V55" s="73">
        <v>528.28499999999997</v>
      </c>
      <c r="W55" s="73">
        <v>61.223999999999997</v>
      </c>
      <c r="X55" s="73">
        <v>395.11500000000001</v>
      </c>
      <c r="Y55" s="73">
        <v>816.78700000000003</v>
      </c>
      <c r="Z55" s="73">
        <v>415.46600000000001</v>
      </c>
      <c r="AA55" s="73">
        <v>52.459000000000003</v>
      </c>
      <c r="AB55" s="73">
        <v>338.67500000000001</v>
      </c>
      <c r="AC55" s="73">
        <v>182.61699999999999</v>
      </c>
      <c r="AD55" s="73">
        <v>112.819</v>
      </c>
      <c r="AE55" s="73">
        <v>8.766</v>
      </c>
      <c r="AF55" s="73">
        <v>56.44</v>
      </c>
      <c r="AG55" s="73">
        <v>102.416</v>
      </c>
      <c r="AH55" s="73">
        <v>64.724999999999994</v>
      </c>
      <c r="AI55" s="73">
        <v>3.1309999999999998</v>
      </c>
      <c r="AJ55" s="73">
        <v>33.167000000000002</v>
      </c>
      <c r="AK55" s="73">
        <v>91.856999999999999</v>
      </c>
      <c r="AL55" s="73">
        <v>54.84</v>
      </c>
      <c r="AM55" s="73">
        <v>111.876</v>
      </c>
      <c r="AN55" s="73">
        <v>34.820999999999998</v>
      </c>
      <c r="AO55" s="73">
        <v>14.779</v>
      </c>
      <c r="AP55" s="73">
        <v>1.393</v>
      </c>
      <c r="AQ55" s="73">
        <v>2502.5</v>
      </c>
      <c r="AR55" s="73">
        <v>1606.3209999999999</v>
      </c>
      <c r="AS55" s="73">
        <v>2322.855</v>
      </c>
      <c r="AT55" s="73">
        <v>133.977</v>
      </c>
      <c r="AU55" s="73">
        <v>2223.498</v>
      </c>
      <c r="AV55" s="73">
        <v>1606.3209999999999</v>
      </c>
      <c r="AW55" s="73">
        <v>56.860999999999997</v>
      </c>
      <c r="AX55" s="73">
        <v>552.38499999999999</v>
      </c>
      <c r="AY55" s="73">
        <v>56.354999999999997</v>
      </c>
      <c r="AZ55" s="73">
        <v>31.09</v>
      </c>
      <c r="BA55" s="73">
        <v>7.7960000000000003</v>
      </c>
      <c r="BB55" s="73">
        <v>17.125</v>
      </c>
      <c r="BC55" s="73">
        <v>185.87899999999999</v>
      </c>
      <c r="BD55" s="73">
        <v>76.197999999999993</v>
      </c>
      <c r="BE55" s="73">
        <v>2.9049999999999998</v>
      </c>
      <c r="BF55" s="73">
        <v>106.151</v>
      </c>
      <c r="BG55" s="73">
        <v>1729.788</v>
      </c>
      <c r="BH55" s="73">
        <v>68.677999999999997</v>
      </c>
      <c r="BI55" s="73">
        <v>683.88199999999995</v>
      </c>
      <c r="BJ55" s="73">
        <v>656.42</v>
      </c>
      <c r="BK55" s="73">
        <v>389.59899999999999</v>
      </c>
      <c r="BL55" s="73">
        <v>53.554000000000002</v>
      </c>
      <c r="BM55" s="73">
        <v>205.37200000000001</v>
      </c>
      <c r="BN55" s="73">
        <v>553.27599999999995</v>
      </c>
      <c r="BO55" s="73">
        <v>313.95100000000002</v>
      </c>
      <c r="BP55" s="73">
        <v>47.33</v>
      </c>
      <c r="BQ55" s="73">
        <v>186.32900000000001</v>
      </c>
      <c r="BR55" s="73">
        <v>103.143</v>
      </c>
      <c r="BS55" s="73">
        <v>75.647999999999996</v>
      </c>
      <c r="BT55" s="73">
        <v>6.2240000000000002</v>
      </c>
      <c r="BU55" s="73">
        <v>19.042999999999999</v>
      </c>
      <c r="BV55" s="73">
        <v>36.768000000000001</v>
      </c>
      <c r="BW55" s="73">
        <v>20.152000000000001</v>
      </c>
      <c r="BX55" s="73">
        <v>45.667999999999999</v>
      </c>
      <c r="BY55" s="73">
        <v>11.252000000000001</v>
      </c>
      <c r="BZ55" s="73">
        <v>7.8949999999999996</v>
      </c>
      <c r="CA55" s="73">
        <v>2050.75</v>
      </c>
      <c r="CB55" s="73">
        <v>1297.836</v>
      </c>
      <c r="CC55" s="73">
        <v>1907.297</v>
      </c>
      <c r="CD55" s="73">
        <v>105.455</v>
      </c>
      <c r="CE55" s="73">
        <v>1841.53</v>
      </c>
      <c r="CF55" s="73">
        <v>1297.836</v>
      </c>
      <c r="CG55" s="73">
        <v>49.411999999999999</v>
      </c>
      <c r="CH55" s="73">
        <v>487.82900000000001</v>
      </c>
      <c r="CI55" s="73">
        <v>46.201000000000001</v>
      </c>
      <c r="CJ55" s="73">
        <v>23.638999999999999</v>
      </c>
      <c r="CK55" s="73">
        <v>7.1790000000000003</v>
      </c>
      <c r="CL55" s="73">
        <v>15.04</v>
      </c>
      <c r="CM55" s="73">
        <v>132.44300000000001</v>
      </c>
      <c r="CN55" s="73">
        <v>48.581000000000003</v>
      </c>
      <c r="CO55" s="73">
        <v>1.4410000000000001</v>
      </c>
      <c r="CP55" s="73">
        <v>81.796000000000006</v>
      </c>
      <c r="CQ55" s="73">
        <v>1384.096</v>
      </c>
      <c r="CR55" s="73">
        <v>59.146999999999998</v>
      </c>
      <c r="CS55" s="73">
        <v>592.20500000000004</v>
      </c>
      <c r="CT55" s="73">
        <v>511.47199999999998</v>
      </c>
      <c r="CU55" s="73">
        <v>283.92599999999999</v>
      </c>
      <c r="CV55" s="73">
        <v>46.783999999999999</v>
      </c>
      <c r="CW55" s="73">
        <v>173.37100000000001</v>
      </c>
      <c r="CX55" s="73">
        <v>436.66899999999998</v>
      </c>
      <c r="CY55" s="73">
        <v>230.58500000000001</v>
      </c>
      <c r="CZ55" s="73">
        <v>41.052</v>
      </c>
      <c r="DA55" s="73">
        <v>159.72399999999999</v>
      </c>
      <c r="DB55" s="73">
        <v>74.802000000000007</v>
      </c>
      <c r="DC55" s="73">
        <v>53.341000000000001</v>
      </c>
      <c r="DD55" s="73">
        <v>5.7309999999999999</v>
      </c>
      <c r="DE55" s="73">
        <v>13.646000000000001</v>
      </c>
      <c r="DF55" s="73">
        <v>30.577000000000002</v>
      </c>
      <c r="DG55" s="73">
        <v>15.302</v>
      </c>
      <c r="DH55" s="73">
        <v>37.997999999999998</v>
      </c>
      <c r="DI55" s="73">
        <v>7.8810000000000002</v>
      </c>
      <c r="DJ55" s="73">
        <v>7.3920000000000003</v>
      </c>
      <c r="DK55" s="73">
        <v>1804.277</v>
      </c>
      <c r="DL55" s="73">
        <v>956.01499999999999</v>
      </c>
      <c r="DM55" s="73">
        <v>1387.7270000000001</v>
      </c>
      <c r="DN55" s="73">
        <v>379.97300000000001</v>
      </c>
      <c r="DO55" s="73">
        <v>1279.8230000000001</v>
      </c>
      <c r="DP55" s="73">
        <v>956.01499999999999</v>
      </c>
      <c r="DQ55" s="73">
        <v>29.742000000000001</v>
      </c>
      <c r="DR55" s="73">
        <v>290.12900000000002</v>
      </c>
      <c r="DS55" s="73">
        <v>31.178999999999998</v>
      </c>
      <c r="DT55" s="73">
        <v>23.373999999999999</v>
      </c>
      <c r="DU55" s="73">
        <v>4.3369999999999997</v>
      </c>
      <c r="DV55" s="73">
        <v>3.468</v>
      </c>
      <c r="DW55" s="73">
        <v>461.137</v>
      </c>
      <c r="DX55" s="73">
        <v>88.466999999999999</v>
      </c>
      <c r="DY55" s="73">
        <v>5.3639999999999999</v>
      </c>
      <c r="DZ55" s="73">
        <v>366.80399999999997</v>
      </c>
      <c r="EA55" s="73">
        <v>1080.5129999999999</v>
      </c>
      <c r="EB55" s="73">
        <v>39.933</v>
      </c>
      <c r="EC55" s="73">
        <v>664.68100000000004</v>
      </c>
      <c r="ED55" s="73">
        <v>325.39299999999997</v>
      </c>
      <c r="EE55" s="73">
        <v>164.523</v>
      </c>
      <c r="EF55" s="73">
        <v>21.315999999999999</v>
      </c>
      <c r="EG55" s="73">
        <v>134.518</v>
      </c>
      <c r="EH55" s="73">
        <v>268.887</v>
      </c>
      <c r="EI55" s="73">
        <v>133.51599999999999</v>
      </c>
      <c r="EJ55" s="73">
        <v>17.771999999999998</v>
      </c>
      <c r="EK55" s="73">
        <v>115.205</v>
      </c>
      <c r="EL55" s="73">
        <v>56.506999999999998</v>
      </c>
      <c r="EM55" s="73">
        <v>31.007000000000001</v>
      </c>
      <c r="EN55" s="73">
        <v>3.544</v>
      </c>
      <c r="EO55" s="73">
        <v>19.312000000000001</v>
      </c>
      <c r="EP55" s="73">
        <v>30.382999999999999</v>
      </c>
      <c r="EQ55" s="73">
        <v>18.071000000000002</v>
      </c>
      <c r="ER55" s="73">
        <v>1.139</v>
      </c>
      <c r="ES55" s="73">
        <v>11.173</v>
      </c>
      <c r="ET55" s="73">
        <v>32.137999999999998</v>
      </c>
      <c r="EU55" s="73">
        <v>19.149999999999999</v>
      </c>
      <c r="EV55" s="73">
        <v>36.576999999999998</v>
      </c>
      <c r="EW55" s="73">
        <v>14.71</v>
      </c>
      <c r="EX55" s="73">
        <v>5.0369999999999999</v>
      </c>
      <c r="EY55" s="73">
        <v>0</v>
      </c>
      <c r="EZ55" s="73">
        <v>813.86599999999999</v>
      </c>
      <c r="FA55" s="73">
        <v>510.18</v>
      </c>
      <c r="FB55" s="73">
        <v>758.78399999999999</v>
      </c>
      <c r="FC55" s="73">
        <v>39.234000000000002</v>
      </c>
      <c r="FD55" s="73">
        <v>718.96100000000001</v>
      </c>
      <c r="FE55" s="73">
        <v>510.18</v>
      </c>
      <c r="FF55" s="73">
        <v>18.346</v>
      </c>
      <c r="FG55" s="73">
        <v>187.54300000000001</v>
      </c>
      <c r="FH55" s="73">
        <v>17.204999999999998</v>
      </c>
      <c r="FI55" s="73">
        <v>12.786</v>
      </c>
      <c r="FJ55" s="73">
        <v>2.359</v>
      </c>
      <c r="FK55" s="73">
        <v>2.06</v>
      </c>
      <c r="FL55" s="73">
        <v>64.745999999999995</v>
      </c>
      <c r="FM55" s="73">
        <v>29.931000000000001</v>
      </c>
      <c r="FN55" s="73">
        <v>0.57199999999999995</v>
      </c>
      <c r="FO55" s="73">
        <v>34.243000000000002</v>
      </c>
      <c r="FP55" s="73">
        <v>558.73699999999997</v>
      </c>
      <c r="FQ55" s="73">
        <v>21.766999999999999</v>
      </c>
      <c r="FR55" s="73">
        <v>225.852</v>
      </c>
      <c r="FS55" s="73">
        <v>204.44399999999999</v>
      </c>
      <c r="FT55" s="73">
        <v>119.51600000000001</v>
      </c>
      <c r="FU55" s="73">
        <v>18.841000000000001</v>
      </c>
      <c r="FV55" s="73">
        <v>64.123000000000005</v>
      </c>
      <c r="FW55" s="73">
        <v>175.28399999999999</v>
      </c>
      <c r="FX55" s="73">
        <v>99.629000000000005</v>
      </c>
      <c r="FY55" s="73">
        <v>16.707000000000001</v>
      </c>
      <c r="FZ55" s="73">
        <v>58.069000000000003</v>
      </c>
      <c r="GA55" s="73">
        <v>29.16</v>
      </c>
      <c r="GB55" s="73">
        <v>19.888000000000002</v>
      </c>
      <c r="GC55" s="73">
        <v>2.1339999999999999</v>
      </c>
      <c r="GD55" s="73">
        <v>6.0549999999999997</v>
      </c>
      <c r="GE55" s="73">
        <v>12.955</v>
      </c>
      <c r="GF55" s="73">
        <v>7.51</v>
      </c>
      <c r="GG55" s="73">
        <v>15.848000000000001</v>
      </c>
      <c r="GH55" s="73">
        <v>4.617</v>
      </c>
      <c r="GI55" s="73">
        <v>1.964</v>
      </c>
      <c r="GJ55" s="73">
        <v>657.99199999999996</v>
      </c>
      <c r="GK55" s="73">
        <v>412.97899999999998</v>
      </c>
      <c r="GL55" s="73">
        <v>616.22500000000002</v>
      </c>
      <c r="GM55" s="73">
        <v>28.988</v>
      </c>
      <c r="GN55" s="73">
        <v>592.26900000000001</v>
      </c>
      <c r="GO55" s="73">
        <v>412.97899999999998</v>
      </c>
      <c r="GP55" s="73">
        <v>15.747999999999999</v>
      </c>
      <c r="GQ55" s="73">
        <v>160.65</v>
      </c>
      <c r="GR55" s="73">
        <v>13.138</v>
      </c>
      <c r="GS55" s="73">
        <v>9.3360000000000003</v>
      </c>
      <c r="GT55" s="73">
        <v>1.742</v>
      </c>
      <c r="GU55" s="73">
        <v>2.06</v>
      </c>
      <c r="GV55" s="73">
        <v>42.698</v>
      </c>
      <c r="GW55" s="73">
        <v>17.512</v>
      </c>
      <c r="GX55" s="73">
        <v>0</v>
      </c>
      <c r="GY55" s="73">
        <v>25.186</v>
      </c>
      <c r="GZ55" s="73">
        <v>444.69299999999998</v>
      </c>
      <c r="HA55" s="73">
        <v>17.98</v>
      </c>
      <c r="HB55" s="73">
        <v>189.90199999999999</v>
      </c>
      <c r="HC55" s="73">
        <v>158.55799999999999</v>
      </c>
      <c r="HD55" s="73">
        <v>87.444000000000003</v>
      </c>
      <c r="HE55" s="73">
        <v>16.867999999999999</v>
      </c>
      <c r="HF55" s="73">
        <v>52.283999999999999</v>
      </c>
      <c r="HG55" s="73">
        <v>138.4</v>
      </c>
      <c r="HH55" s="73">
        <v>74.305999999999997</v>
      </c>
      <c r="HI55" s="73">
        <v>14.734</v>
      </c>
      <c r="HJ55" s="73">
        <v>48.48</v>
      </c>
      <c r="HK55" s="73">
        <v>20.158000000000001</v>
      </c>
      <c r="HL55" s="73">
        <v>13.137</v>
      </c>
      <c r="HM55" s="73">
        <v>2.1339999999999999</v>
      </c>
      <c r="HN55" s="73">
        <v>3.8029999999999999</v>
      </c>
      <c r="HO55" s="73">
        <v>9.8870000000000005</v>
      </c>
      <c r="HP55" s="73">
        <v>5.4169999999999998</v>
      </c>
      <c r="HQ55" s="73">
        <v>12.78</v>
      </c>
      <c r="HR55" s="73">
        <v>2.524</v>
      </c>
      <c r="HS55" s="73">
        <v>1.964</v>
      </c>
      <c r="HT55" s="73">
        <v>1449.6179999999999</v>
      </c>
      <c r="HU55" s="73">
        <v>781.12199999999996</v>
      </c>
      <c r="HV55" s="73">
        <v>1129.346</v>
      </c>
      <c r="HW55" s="73">
        <v>298.95400000000001</v>
      </c>
      <c r="HX55" s="73">
        <v>1057.2719999999999</v>
      </c>
      <c r="HY55" s="73">
        <v>781.12199999999996</v>
      </c>
      <c r="HZ55" s="73">
        <v>24.158999999999999</v>
      </c>
      <c r="IA55" s="73">
        <v>248.74799999999999</v>
      </c>
      <c r="IB55" s="73">
        <v>29.626999999999999</v>
      </c>
      <c r="IC55" s="73">
        <v>15.726000000000001</v>
      </c>
      <c r="ID55" s="73">
        <v>3.5529999999999999</v>
      </c>
      <c r="IE55" s="73">
        <v>10.348000000000001</v>
      </c>
      <c r="IF55" s="73">
        <v>345.11500000000001</v>
      </c>
      <c r="IG55" s="73">
        <v>59.591999999999999</v>
      </c>
      <c r="IH55" s="73">
        <v>2.8650000000000002</v>
      </c>
      <c r="II55" s="73">
        <v>282.18700000000001</v>
      </c>
      <c r="IJ55" s="73">
        <v>861.76099999999997</v>
      </c>
      <c r="IK55" s="73">
        <v>30.577000000000002</v>
      </c>
      <c r="IL55" s="73">
        <v>546.22400000000005</v>
      </c>
      <c r="IM55" s="73">
        <v>241.357</v>
      </c>
      <c r="IN55" s="73">
        <v>132.15100000000001</v>
      </c>
      <c r="IO55" s="73">
        <v>11.06</v>
      </c>
      <c r="IP55" s="73">
        <v>93.731999999999999</v>
      </c>
      <c r="IQ55" s="73">
        <v>198.131</v>
      </c>
    </row>
    <row r="56" spans="1:251">
      <c r="A56" s="10">
        <v>42887</v>
      </c>
      <c r="B56" s="73">
        <v>5781.0469999999996</v>
      </c>
      <c r="C56" s="73">
        <v>3150.4839999999999</v>
      </c>
      <c r="D56" s="73">
        <v>4482.0469999999996</v>
      </c>
      <c r="E56" s="73">
        <v>1165.2429999999999</v>
      </c>
      <c r="F56" s="73">
        <v>4150.5600000000004</v>
      </c>
      <c r="G56" s="73">
        <v>3150.4839999999999</v>
      </c>
      <c r="H56" s="73">
        <v>98.04</v>
      </c>
      <c r="I56" s="73">
        <v>883.197</v>
      </c>
      <c r="J56" s="73">
        <v>116.779</v>
      </c>
      <c r="K56" s="73">
        <v>70.576999999999998</v>
      </c>
      <c r="L56" s="73">
        <v>9.3580000000000005</v>
      </c>
      <c r="M56" s="73">
        <v>35.710999999999999</v>
      </c>
      <c r="N56" s="73">
        <v>1406.6559999999999</v>
      </c>
      <c r="O56" s="73">
        <v>279.74900000000002</v>
      </c>
      <c r="P56" s="73">
        <v>18.535</v>
      </c>
      <c r="Q56" s="73">
        <v>1101.6389999999999</v>
      </c>
      <c r="R56" s="73">
        <v>3540.578</v>
      </c>
      <c r="S56" s="73">
        <v>127.31699999999999</v>
      </c>
      <c r="T56" s="73">
        <v>2040.345</v>
      </c>
      <c r="U56" s="73">
        <v>1039.077</v>
      </c>
      <c r="V56" s="73">
        <v>551.92600000000004</v>
      </c>
      <c r="W56" s="73">
        <v>57.862000000000002</v>
      </c>
      <c r="X56" s="73">
        <v>415.38600000000002</v>
      </c>
      <c r="Y56" s="73">
        <v>838.81899999999996</v>
      </c>
      <c r="Z56" s="73">
        <v>427.988</v>
      </c>
      <c r="AA56" s="73">
        <v>46.021999999999998</v>
      </c>
      <c r="AB56" s="73">
        <v>354.834</v>
      </c>
      <c r="AC56" s="73">
        <v>200.25800000000001</v>
      </c>
      <c r="AD56" s="73">
        <v>123.937</v>
      </c>
      <c r="AE56" s="73">
        <v>11.840999999999999</v>
      </c>
      <c r="AF56" s="73">
        <v>60.552</v>
      </c>
      <c r="AG56" s="73">
        <v>108.386</v>
      </c>
      <c r="AH56" s="73">
        <v>55.871000000000002</v>
      </c>
      <c r="AI56" s="73">
        <v>5.9539999999999997</v>
      </c>
      <c r="AJ56" s="73">
        <v>43.597000000000001</v>
      </c>
      <c r="AK56" s="73">
        <v>107.05200000000001</v>
      </c>
      <c r="AL56" s="73">
        <v>72.805999999999997</v>
      </c>
      <c r="AM56" s="73">
        <v>133.75700000000001</v>
      </c>
      <c r="AN56" s="73">
        <v>46.100999999999999</v>
      </c>
      <c r="AO56" s="73">
        <v>13.904</v>
      </c>
      <c r="AP56" s="73">
        <v>2.9630000000000001</v>
      </c>
      <c r="AQ56" s="73">
        <v>2534.1039999999998</v>
      </c>
      <c r="AR56" s="73">
        <v>1648.9739999999999</v>
      </c>
      <c r="AS56" s="73">
        <v>2357.2170000000001</v>
      </c>
      <c r="AT56" s="73">
        <v>123.474</v>
      </c>
      <c r="AU56" s="73">
        <v>2251.8739999999998</v>
      </c>
      <c r="AV56" s="73">
        <v>1648.9739999999999</v>
      </c>
      <c r="AW56" s="73">
        <v>57.911999999999999</v>
      </c>
      <c r="AX56" s="73">
        <v>536.99900000000002</v>
      </c>
      <c r="AY56" s="73">
        <v>63.472000000000001</v>
      </c>
      <c r="AZ56" s="73">
        <v>34.722000000000001</v>
      </c>
      <c r="BA56" s="73">
        <v>3.9990000000000001</v>
      </c>
      <c r="BB56" s="73">
        <v>24.382000000000001</v>
      </c>
      <c r="BC56" s="73">
        <v>174.816</v>
      </c>
      <c r="BD56" s="73">
        <v>78.61</v>
      </c>
      <c r="BE56" s="73">
        <v>8.1820000000000004</v>
      </c>
      <c r="BF56" s="73">
        <v>86.911000000000001</v>
      </c>
      <c r="BG56" s="73">
        <v>1779.7460000000001</v>
      </c>
      <c r="BH56" s="73">
        <v>70.656999999999996</v>
      </c>
      <c r="BI56" s="73">
        <v>658.91300000000001</v>
      </c>
      <c r="BJ56" s="73">
        <v>666.83299999999997</v>
      </c>
      <c r="BK56" s="73">
        <v>393.22699999999998</v>
      </c>
      <c r="BL56" s="73">
        <v>47.966999999999999</v>
      </c>
      <c r="BM56" s="73">
        <v>219.191</v>
      </c>
      <c r="BN56" s="73">
        <v>553.07100000000003</v>
      </c>
      <c r="BO56" s="73">
        <v>315.93099999999998</v>
      </c>
      <c r="BP56" s="73">
        <v>39.993000000000002</v>
      </c>
      <c r="BQ56" s="73">
        <v>192.19300000000001</v>
      </c>
      <c r="BR56" s="73">
        <v>113.762</v>
      </c>
      <c r="BS56" s="73">
        <v>77.296000000000006</v>
      </c>
      <c r="BT56" s="73">
        <v>7.9749999999999996</v>
      </c>
      <c r="BU56" s="73">
        <v>26.998000000000001</v>
      </c>
      <c r="BV56" s="73">
        <v>43.941000000000003</v>
      </c>
      <c r="BW56" s="73">
        <v>24.786999999999999</v>
      </c>
      <c r="BX56" s="73">
        <v>53.412999999999997</v>
      </c>
      <c r="BY56" s="73">
        <v>15.316000000000001</v>
      </c>
      <c r="BZ56" s="73">
        <v>6.4470000000000001</v>
      </c>
      <c r="CA56" s="73">
        <v>2070.924</v>
      </c>
      <c r="CB56" s="73">
        <v>1332.2919999999999</v>
      </c>
      <c r="CC56" s="73">
        <v>1938.0160000000001</v>
      </c>
      <c r="CD56" s="73">
        <v>95.8</v>
      </c>
      <c r="CE56" s="73">
        <v>1863.193</v>
      </c>
      <c r="CF56" s="73">
        <v>1332.2919999999999</v>
      </c>
      <c r="CG56" s="73">
        <v>49.143000000000001</v>
      </c>
      <c r="CH56" s="73">
        <v>475.33600000000001</v>
      </c>
      <c r="CI56" s="73">
        <v>55.011000000000003</v>
      </c>
      <c r="CJ56" s="73">
        <v>27.873999999999999</v>
      </c>
      <c r="CK56" s="73">
        <v>3.774</v>
      </c>
      <c r="CL56" s="73">
        <v>22.992999999999999</v>
      </c>
      <c r="CM56" s="73">
        <v>123.51600000000001</v>
      </c>
      <c r="CN56" s="73">
        <v>53.371000000000002</v>
      </c>
      <c r="CO56" s="73">
        <v>5.0739999999999998</v>
      </c>
      <c r="CP56" s="73">
        <v>63.957999999999998</v>
      </c>
      <c r="CQ56" s="73">
        <v>1423.79</v>
      </c>
      <c r="CR56" s="73">
        <v>58.554000000000002</v>
      </c>
      <c r="CS56" s="73">
        <v>571.17899999999997</v>
      </c>
      <c r="CT56" s="73">
        <v>525.27200000000005</v>
      </c>
      <c r="CU56" s="73">
        <v>286.14</v>
      </c>
      <c r="CV56" s="73">
        <v>42.067</v>
      </c>
      <c r="CW56" s="73">
        <v>192.26400000000001</v>
      </c>
      <c r="CX56" s="73">
        <v>444.529</v>
      </c>
      <c r="CY56" s="73">
        <v>232.911</v>
      </c>
      <c r="CZ56" s="73">
        <v>35.024999999999999</v>
      </c>
      <c r="DA56" s="73">
        <v>172.69200000000001</v>
      </c>
      <c r="DB56" s="73">
        <v>80.742999999999995</v>
      </c>
      <c r="DC56" s="73">
        <v>53.228999999999999</v>
      </c>
      <c r="DD56" s="73">
        <v>7.0419999999999998</v>
      </c>
      <c r="DE56" s="73">
        <v>19.571999999999999</v>
      </c>
      <c r="DF56" s="73">
        <v>29.204000000000001</v>
      </c>
      <c r="DG56" s="73">
        <v>17.399999999999999</v>
      </c>
      <c r="DH56" s="73">
        <v>37.107999999999997</v>
      </c>
      <c r="DI56" s="73">
        <v>9.4960000000000004</v>
      </c>
      <c r="DJ56" s="73">
        <v>4.8010000000000002</v>
      </c>
      <c r="DK56" s="73">
        <v>1827.1030000000001</v>
      </c>
      <c r="DL56" s="73">
        <v>991.65499999999997</v>
      </c>
      <c r="DM56" s="73">
        <v>1397.2380000000001</v>
      </c>
      <c r="DN56" s="73">
        <v>386.39699999999999</v>
      </c>
      <c r="DO56" s="73">
        <v>1291.6949999999999</v>
      </c>
      <c r="DP56" s="73">
        <v>991.65499999999997</v>
      </c>
      <c r="DQ56" s="73">
        <v>21.824000000000002</v>
      </c>
      <c r="DR56" s="73">
        <v>271.38099999999997</v>
      </c>
      <c r="DS56" s="73">
        <v>30.082000000000001</v>
      </c>
      <c r="DT56" s="73">
        <v>19.896000000000001</v>
      </c>
      <c r="DU56" s="73">
        <v>2.3410000000000002</v>
      </c>
      <c r="DV56" s="73">
        <v>7.2629999999999999</v>
      </c>
      <c r="DW56" s="73">
        <v>471.03199999999998</v>
      </c>
      <c r="DX56" s="73">
        <v>92.481999999999999</v>
      </c>
      <c r="DY56" s="73">
        <v>6.51</v>
      </c>
      <c r="DZ56" s="73">
        <v>370.28300000000002</v>
      </c>
      <c r="EA56" s="73">
        <v>1113.723</v>
      </c>
      <c r="EB56" s="73">
        <v>31.417000000000002</v>
      </c>
      <c r="EC56" s="73">
        <v>655.13400000000001</v>
      </c>
      <c r="ED56" s="73">
        <v>338.24099999999999</v>
      </c>
      <c r="EE56" s="73">
        <v>179.916</v>
      </c>
      <c r="EF56" s="73">
        <v>16.515000000000001</v>
      </c>
      <c r="EG56" s="73">
        <v>137.297</v>
      </c>
      <c r="EH56" s="73">
        <v>268.75900000000001</v>
      </c>
      <c r="EI56" s="73">
        <v>137.904</v>
      </c>
      <c r="EJ56" s="73">
        <v>13.340999999999999</v>
      </c>
      <c r="EK56" s="73">
        <v>113.982</v>
      </c>
      <c r="EL56" s="73">
        <v>69.481999999999999</v>
      </c>
      <c r="EM56" s="73">
        <v>42.012</v>
      </c>
      <c r="EN56" s="73">
        <v>3.1739999999999999</v>
      </c>
      <c r="EO56" s="73">
        <v>23.315000000000001</v>
      </c>
      <c r="EP56" s="73">
        <v>41.265000000000001</v>
      </c>
      <c r="EQ56" s="73">
        <v>20.18</v>
      </c>
      <c r="ER56" s="73">
        <v>2.258</v>
      </c>
      <c r="ES56" s="73">
        <v>17.366</v>
      </c>
      <c r="ET56" s="73">
        <v>34.293999999999997</v>
      </c>
      <c r="EU56" s="73">
        <v>26.829000000000001</v>
      </c>
      <c r="EV56" s="73">
        <v>43.468000000000004</v>
      </c>
      <c r="EW56" s="73">
        <v>17.655000000000001</v>
      </c>
      <c r="EX56" s="73">
        <v>4.5129999999999999</v>
      </c>
      <c r="EY56" s="73">
        <v>1.462</v>
      </c>
      <c r="EZ56" s="73">
        <v>819.33299999999997</v>
      </c>
      <c r="FA56" s="73">
        <v>533.30999999999995</v>
      </c>
      <c r="FB56" s="73">
        <v>762.19</v>
      </c>
      <c r="FC56" s="73">
        <v>43.750999999999998</v>
      </c>
      <c r="FD56" s="73">
        <v>723.94200000000001</v>
      </c>
      <c r="FE56" s="73">
        <v>533.30999999999995</v>
      </c>
      <c r="FF56" s="73">
        <v>14.189</v>
      </c>
      <c r="FG56" s="73">
        <v>174.571</v>
      </c>
      <c r="FH56" s="73">
        <v>17.03</v>
      </c>
      <c r="FI56" s="73">
        <v>11.571999999999999</v>
      </c>
      <c r="FJ56" s="73">
        <v>0.501</v>
      </c>
      <c r="FK56" s="73">
        <v>4.9569999999999999</v>
      </c>
      <c r="FL56" s="73">
        <v>66.840999999999994</v>
      </c>
      <c r="FM56" s="73">
        <v>28.547999999999998</v>
      </c>
      <c r="FN56" s="73">
        <v>3.3570000000000002</v>
      </c>
      <c r="FO56" s="73">
        <v>34.935000000000002</v>
      </c>
      <c r="FP56" s="73">
        <v>577.279</v>
      </c>
      <c r="FQ56" s="73">
        <v>18.047000000000001</v>
      </c>
      <c r="FR56" s="73">
        <v>218.02699999999999</v>
      </c>
      <c r="FS56" s="73">
        <v>212.25299999999999</v>
      </c>
      <c r="FT56" s="73">
        <v>129.095</v>
      </c>
      <c r="FU56" s="73">
        <v>13.433</v>
      </c>
      <c r="FV56" s="73">
        <v>66.858000000000004</v>
      </c>
      <c r="FW56" s="73">
        <v>171.14699999999999</v>
      </c>
      <c r="FX56" s="73">
        <v>101.318</v>
      </c>
      <c r="FY56" s="73">
        <v>11.372</v>
      </c>
      <c r="FZ56" s="73">
        <v>56.570999999999998</v>
      </c>
      <c r="GA56" s="73">
        <v>41.106000000000002</v>
      </c>
      <c r="GB56" s="73">
        <v>27.777999999999999</v>
      </c>
      <c r="GC56" s="73">
        <v>2.06</v>
      </c>
      <c r="GD56" s="73">
        <v>10.287000000000001</v>
      </c>
      <c r="GE56" s="73">
        <v>11.52</v>
      </c>
      <c r="GF56" s="73">
        <v>5.98</v>
      </c>
      <c r="GG56" s="73">
        <v>13.391999999999999</v>
      </c>
      <c r="GH56" s="73">
        <v>4.1079999999999997</v>
      </c>
      <c r="GI56" s="73">
        <v>2.867</v>
      </c>
      <c r="GJ56" s="73">
        <v>662.17600000000004</v>
      </c>
      <c r="GK56" s="73">
        <v>429.476</v>
      </c>
      <c r="GL56" s="73">
        <v>620.42999999999995</v>
      </c>
      <c r="GM56" s="73">
        <v>33.027000000000001</v>
      </c>
      <c r="GN56" s="73">
        <v>595.32399999999996</v>
      </c>
      <c r="GO56" s="73">
        <v>429.476</v>
      </c>
      <c r="GP56" s="73">
        <v>11.013999999999999</v>
      </c>
      <c r="GQ56" s="73">
        <v>152.96199999999999</v>
      </c>
      <c r="GR56" s="73">
        <v>13.718</v>
      </c>
      <c r="GS56" s="73">
        <v>8.6029999999999998</v>
      </c>
      <c r="GT56" s="73">
        <v>0.501</v>
      </c>
      <c r="GU56" s="73">
        <v>4.6139999999999999</v>
      </c>
      <c r="GV56" s="73">
        <v>46.286000000000001</v>
      </c>
      <c r="GW56" s="73">
        <v>18.375</v>
      </c>
      <c r="GX56" s="73">
        <v>2.2010000000000001</v>
      </c>
      <c r="GY56" s="73">
        <v>25.710999999999999</v>
      </c>
      <c r="GZ56" s="73">
        <v>458.56</v>
      </c>
      <c r="HA56" s="73">
        <v>13.715999999999999</v>
      </c>
      <c r="HB56" s="73">
        <v>185.886</v>
      </c>
      <c r="HC56" s="73">
        <v>160.99799999999999</v>
      </c>
      <c r="HD56" s="73">
        <v>90.369</v>
      </c>
      <c r="HE56" s="73">
        <v>12.061</v>
      </c>
      <c r="HF56" s="73">
        <v>57.215000000000003</v>
      </c>
      <c r="HG56" s="73">
        <v>134.52799999999999</v>
      </c>
      <c r="HH56" s="73">
        <v>73.606999999999999</v>
      </c>
      <c r="HI56" s="73">
        <v>10.000999999999999</v>
      </c>
      <c r="HJ56" s="73">
        <v>49.953000000000003</v>
      </c>
      <c r="HK56" s="73">
        <v>26.471</v>
      </c>
      <c r="HL56" s="73">
        <v>16.760999999999999</v>
      </c>
      <c r="HM56" s="73">
        <v>2.06</v>
      </c>
      <c r="HN56" s="73">
        <v>7.2619999999999996</v>
      </c>
      <c r="HO56" s="73">
        <v>6.8479999999999999</v>
      </c>
      <c r="HP56" s="73">
        <v>4.0149999999999997</v>
      </c>
      <c r="HQ56" s="73">
        <v>8.7200000000000006</v>
      </c>
      <c r="HR56" s="73">
        <v>2.1429999999999998</v>
      </c>
      <c r="HS56" s="73">
        <v>1.3540000000000001</v>
      </c>
      <c r="HT56" s="73">
        <v>1485.009</v>
      </c>
      <c r="HU56" s="73">
        <v>797.80100000000004</v>
      </c>
      <c r="HV56" s="73">
        <v>1168.75</v>
      </c>
      <c r="HW56" s="73">
        <v>290.73200000000003</v>
      </c>
      <c r="HX56" s="73">
        <v>1084.105</v>
      </c>
      <c r="HY56" s="73">
        <v>797.80100000000004</v>
      </c>
      <c r="HZ56" s="73">
        <v>29.808</v>
      </c>
      <c r="IA56" s="73">
        <v>250.92599999999999</v>
      </c>
      <c r="IB56" s="73">
        <v>34.816000000000003</v>
      </c>
      <c r="IC56" s="73">
        <v>20.247</v>
      </c>
      <c r="ID56" s="73">
        <v>3.2480000000000002</v>
      </c>
      <c r="IE56" s="73">
        <v>11.32</v>
      </c>
      <c r="IF56" s="73">
        <v>347.94299999999998</v>
      </c>
      <c r="IG56" s="73">
        <v>69.968000000000004</v>
      </c>
      <c r="IH56" s="73">
        <v>4.6879999999999997</v>
      </c>
      <c r="II56" s="73">
        <v>271.47500000000002</v>
      </c>
      <c r="IJ56" s="73">
        <v>893.18100000000004</v>
      </c>
      <c r="IK56" s="73">
        <v>37.744999999999997</v>
      </c>
      <c r="IL56" s="73">
        <v>536.495</v>
      </c>
      <c r="IM56" s="73">
        <v>255.565</v>
      </c>
      <c r="IN56" s="73">
        <v>135.55199999999999</v>
      </c>
      <c r="IO56" s="73">
        <v>10.920999999999999</v>
      </c>
      <c r="IP56" s="73">
        <v>105.328</v>
      </c>
      <c r="IQ56" s="73">
        <v>206.43600000000001</v>
      </c>
    </row>
    <row r="57" spans="1:251">
      <c r="A57" s="10">
        <v>43252</v>
      </c>
      <c r="B57" s="73">
        <v>5884.8419999999996</v>
      </c>
      <c r="C57" s="73">
        <v>3256.9209999999998</v>
      </c>
      <c r="D57" s="73">
        <v>4592.1880000000001</v>
      </c>
      <c r="E57" s="73">
        <v>1165.7239999999999</v>
      </c>
      <c r="F57" s="73">
        <v>4257.4210000000003</v>
      </c>
      <c r="G57" s="73">
        <v>3256.9209999999998</v>
      </c>
      <c r="H57" s="73">
        <v>96.376000000000005</v>
      </c>
      <c r="I57" s="73">
        <v>887.65599999999995</v>
      </c>
      <c r="J57" s="73">
        <v>110.902</v>
      </c>
      <c r="K57" s="73">
        <v>65.314999999999998</v>
      </c>
      <c r="L57" s="73">
        <v>17.843</v>
      </c>
      <c r="M57" s="73">
        <v>27.443999999999999</v>
      </c>
      <c r="N57" s="73">
        <v>1413.1020000000001</v>
      </c>
      <c r="O57" s="73">
        <v>285.92</v>
      </c>
      <c r="P57" s="73">
        <v>13.93</v>
      </c>
      <c r="Q57" s="73">
        <v>1106.5070000000001</v>
      </c>
      <c r="R57" s="73">
        <v>3640.2049999999999</v>
      </c>
      <c r="S57" s="73">
        <v>131.393</v>
      </c>
      <c r="T57" s="73">
        <v>2038.8140000000001</v>
      </c>
      <c r="U57" s="73">
        <v>1064.056</v>
      </c>
      <c r="V57" s="73">
        <v>562.56600000000003</v>
      </c>
      <c r="W57" s="73">
        <v>58.732999999999997</v>
      </c>
      <c r="X57" s="73">
        <v>429.24900000000002</v>
      </c>
      <c r="Y57" s="73">
        <v>861.38300000000004</v>
      </c>
      <c r="Z57" s="73">
        <v>446.43799999999999</v>
      </c>
      <c r="AA57" s="73">
        <v>45.804000000000002</v>
      </c>
      <c r="AB57" s="73">
        <v>358.70800000000003</v>
      </c>
      <c r="AC57" s="73">
        <v>202.673</v>
      </c>
      <c r="AD57" s="73">
        <v>116.128</v>
      </c>
      <c r="AE57" s="73">
        <v>12.93</v>
      </c>
      <c r="AF57" s="73">
        <v>70.540999999999997</v>
      </c>
      <c r="AG57" s="73">
        <v>116.206</v>
      </c>
      <c r="AH57" s="73">
        <v>67.78</v>
      </c>
      <c r="AI57" s="73">
        <v>4.43</v>
      </c>
      <c r="AJ57" s="73">
        <v>43.265000000000001</v>
      </c>
      <c r="AK57" s="73">
        <v>103.416</v>
      </c>
      <c r="AL57" s="73">
        <v>74.430000000000007</v>
      </c>
      <c r="AM57" s="73">
        <v>126.93</v>
      </c>
      <c r="AN57" s="73">
        <v>50.915999999999997</v>
      </c>
      <c r="AO57" s="73">
        <v>13.507</v>
      </c>
      <c r="AP57" s="73">
        <v>0.73</v>
      </c>
      <c r="AQ57" s="73">
        <v>2566.5149999999999</v>
      </c>
      <c r="AR57" s="73">
        <v>1728.8430000000001</v>
      </c>
      <c r="AS57" s="73">
        <v>2408.7460000000001</v>
      </c>
      <c r="AT57" s="73">
        <v>110.98</v>
      </c>
      <c r="AU57" s="73">
        <v>2318.7910000000002</v>
      </c>
      <c r="AV57" s="73">
        <v>1728.8430000000001</v>
      </c>
      <c r="AW57" s="73">
        <v>59.119</v>
      </c>
      <c r="AX57" s="73">
        <v>523.76800000000003</v>
      </c>
      <c r="AY57" s="73">
        <v>46.482999999999997</v>
      </c>
      <c r="AZ57" s="73">
        <v>23.059000000000001</v>
      </c>
      <c r="BA57" s="73">
        <v>8.27</v>
      </c>
      <c r="BB57" s="73">
        <v>14.853</v>
      </c>
      <c r="BC57" s="73">
        <v>163.85</v>
      </c>
      <c r="BD57" s="73">
        <v>73.956000000000003</v>
      </c>
      <c r="BE57" s="73">
        <v>3.165</v>
      </c>
      <c r="BF57" s="73">
        <v>84.691999999999993</v>
      </c>
      <c r="BG57" s="73">
        <v>1841.538</v>
      </c>
      <c r="BH57" s="73">
        <v>71.825000000000003</v>
      </c>
      <c r="BI57" s="73">
        <v>629.81100000000004</v>
      </c>
      <c r="BJ57" s="73">
        <v>671.83900000000006</v>
      </c>
      <c r="BK57" s="73">
        <v>401.79500000000002</v>
      </c>
      <c r="BL57" s="73">
        <v>45.551000000000002</v>
      </c>
      <c r="BM57" s="73">
        <v>215.98400000000001</v>
      </c>
      <c r="BN57" s="73">
        <v>561.78099999999995</v>
      </c>
      <c r="BO57" s="73">
        <v>326.37200000000001</v>
      </c>
      <c r="BP57" s="73">
        <v>37.191000000000003</v>
      </c>
      <c r="BQ57" s="73">
        <v>191.173</v>
      </c>
      <c r="BR57" s="73">
        <v>110.05800000000001</v>
      </c>
      <c r="BS57" s="73">
        <v>75.421999999999997</v>
      </c>
      <c r="BT57" s="73">
        <v>8.36</v>
      </c>
      <c r="BU57" s="73">
        <v>24.811</v>
      </c>
      <c r="BV57" s="73">
        <v>37.39</v>
      </c>
      <c r="BW57" s="73">
        <v>23.34</v>
      </c>
      <c r="BX57" s="73">
        <v>46.789000000000001</v>
      </c>
      <c r="BY57" s="73">
        <v>13.942</v>
      </c>
      <c r="BZ57" s="73">
        <v>8.5090000000000003</v>
      </c>
      <c r="CA57" s="73">
        <v>2105.6930000000002</v>
      </c>
      <c r="CB57" s="73">
        <v>1394.1690000000001</v>
      </c>
      <c r="CC57" s="73">
        <v>1983.0940000000001</v>
      </c>
      <c r="CD57" s="73">
        <v>86.356999999999999</v>
      </c>
      <c r="CE57" s="73">
        <v>1918.6469999999999</v>
      </c>
      <c r="CF57" s="73">
        <v>1394.1690000000001</v>
      </c>
      <c r="CG57" s="73">
        <v>50.378999999999998</v>
      </c>
      <c r="CH57" s="73">
        <v>467.03800000000001</v>
      </c>
      <c r="CI57" s="73">
        <v>37.884</v>
      </c>
      <c r="CJ57" s="73">
        <v>18.917000000000002</v>
      </c>
      <c r="CK57" s="73">
        <v>5.7050000000000001</v>
      </c>
      <c r="CL57" s="73">
        <v>12.961</v>
      </c>
      <c r="CM57" s="73">
        <v>121.271</v>
      </c>
      <c r="CN57" s="73">
        <v>52.59</v>
      </c>
      <c r="CO57" s="73">
        <v>1.4950000000000001</v>
      </c>
      <c r="CP57" s="73">
        <v>66.195999999999998</v>
      </c>
      <c r="CQ57" s="73">
        <v>1476.78</v>
      </c>
      <c r="CR57" s="73">
        <v>58.848999999999997</v>
      </c>
      <c r="CS57" s="73">
        <v>551.50800000000004</v>
      </c>
      <c r="CT57" s="73">
        <v>523.68399999999997</v>
      </c>
      <c r="CU57" s="73">
        <v>294.77100000000002</v>
      </c>
      <c r="CV57" s="73">
        <v>38.323999999999998</v>
      </c>
      <c r="CW57" s="73">
        <v>184.01400000000001</v>
      </c>
      <c r="CX57" s="73">
        <v>447.69299999999998</v>
      </c>
      <c r="CY57" s="73">
        <v>244.75899999999999</v>
      </c>
      <c r="CZ57" s="73">
        <v>31.585999999999999</v>
      </c>
      <c r="DA57" s="73">
        <v>165.13200000000001</v>
      </c>
      <c r="DB57" s="73">
        <v>75.991</v>
      </c>
      <c r="DC57" s="73">
        <v>50.012</v>
      </c>
      <c r="DD57" s="73">
        <v>6.7370000000000001</v>
      </c>
      <c r="DE57" s="73">
        <v>18.882000000000001</v>
      </c>
      <c r="DF57" s="73">
        <v>27.890999999999998</v>
      </c>
      <c r="DG57" s="73">
        <v>18.556000000000001</v>
      </c>
      <c r="DH57" s="73">
        <v>36.241999999999997</v>
      </c>
      <c r="DI57" s="73">
        <v>10.205</v>
      </c>
      <c r="DJ57" s="73">
        <v>6.5750000000000002</v>
      </c>
      <c r="DK57" s="73">
        <v>1863.3440000000001</v>
      </c>
      <c r="DL57" s="73">
        <v>1038.107</v>
      </c>
      <c r="DM57" s="73">
        <v>1438.0139999999999</v>
      </c>
      <c r="DN57" s="73">
        <v>379.78100000000001</v>
      </c>
      <c r="DO57" s="73">
        <v>1339.6849999999999</v>
      </c>
      <c r="DP57" s="73">
        <v>1038.107</v>
      </c>
      <c r="DQ57" s="73">
        <v>27.984000000000002</v>
      </c>
      <c r="DR57" s="73">
        <v>267.82299999999998</v>
      </c>
      <c r="DS57" s="73">
        <v>27.640999999999998</v>
      </c>
      <c r="DT57" s="73">
        <v>14.93</v>
      </c>
      <c r="DU57" s="73">
        <v>5.7519999999999998</v>
      </c>
      <c r="DV57" s="73">
        <v>6.9580000000000002</v>
      </c>
      <c r="DW57" s="73">
        <v>459.745</v>
      </c>
      <c r="DX57" s="73">
        <v>89.17</v>
      </c>
      <c r="DY57" s="73">
        <v>3.984</v>
      </c>
      <c r="DZ57" s="73">
        <v>363.08699999999999</v>
      </c>
      <c r="EA57" s="73">
        <v>1153.4880000000001</v>
      </c>
      <c r="EB57" s="73">
        <v>38.35</v>
      </c>
      <c r="EC57" s="73">
        <v>643.101</v>
      </c>
      <c r="ED57" s="73">
        <v>345.14</v>
      </c>
      <c r="EE57" s="73">
        <v>171.976</v>
      </c>
      <c r="EF57" s="73">
        <v>13.731999999999999</v>
      </c>
      <c r="EG57" s="73">
        <v>154.69900000000001</v>
      </c>
      <c r="EH57" s="73">
        <v>281.84699999999998</v>
      </c>
      <c r="EI57" s="73">
        <v>136.28200000000001</v>
      </c>
      <c r="EJ57" s="73">
        <v>10.602</v>
      </c>
      <c r="EK57" s="73">
        <v>130.798</v>
      </c>
      <c r="EL57" s="73">
        <v>63.292999999999999</v>
      </c>
      <c r="EM57" s="73">
        <v>35.694000000000003</v>
      </c>
      <c r="EN57" s="73">
        <v>3.13</v>
      </c>
      <c r="EO57" s="73">
        <v>23.901</v>
      </c>
      <c r="EP57" s="73">
        <v>37.006</v>
      </c>
      <c r="EQ57" s="73">
        <v>20.353000000000002</v>
      </c>
      <c r="ER57" s="73">
        <v>0.61099999999999999</v>
      </c>
      <c r="ES57" s="73">
        <v>16.042000000000002</v>
      </c>
      <c r="ET57" s="73">
        <v>36.273000000000003</v>
      </c>
      <c r="EU57" s="73">
        <v>28.405000000000001</v>
      </c>
      <c r="EV57" s="73">
        <v>45.548999999999999</v>
      </c>
      <c r="EW57" s="73">
        <v>19.129000000000001</v>
      </c>
      <c r="EX57" s="73">
        <v>4.7320000000000002</v>
      </c>
      <c r="EY57" s="73">
        <v>0</v>
      </c>
      <c r="EZ57" s="73">
        <v>828.67600000000004</v>
      </c>
      <c r="FA57" s="73">
        <v>570.58799999999997</v>
      </c>
      <c r="FB57" s="73">
        <v>774.45399999999995</v>
      </c>
      <c r="FC57" s="73">
        <v>36.703000000000003</v>
      </c>
      <c r="FD57" s="73">
        <v>751.49699999999996</v>
      </c>
      <c r="FE57" s="73">
        <v>570.58799999999997</v>
      </c>
      <c r="FF57" s="73">
        <v>17.965</v>
      </c>
      <c r="FG57" s="73">
        <v>160.35499999999999</v>
      </c>
      <c r="FH57" s="73">
        <v>11.382</v>
      </c>
      <c r="FI57" s="73">
        <v>5.556</v>
      </c>
      <c r="FJ57" s="73">
        <v>3.4460000000000002</v>
      </c>
      <c r="FK57" s="73">
        <v>2.38</v>
      </c>
      <c r="FL57" s="73">
        <v>52.454000000000001</v>
      </c>
      <c r="FM57" s="73">
        <v>19.989000000000001</v>
      </c>
      <c r="FN57" s="73">
        <v>0.53</v>
      </c>
      <c r="FO57" s="73">
        <v>30.347000000000001</v>
      </c>
      <c r="FP57" s="73">
        <v>602.63499999999999</v>
      </c>
      <c r="FQ57" s="73">
        <v>21.940999999999999</v>
      </c>
      <c r="FR57" s="73">
        <v>194.31</v>
      </c>
      <c r="FS57" s="73">
        <v>200.47900000000001</v>
      </c>
      <c r="FT57" s="73">
        <v>115.229</v>
      </c>
      <c r="FU57" s="73">
        <v>10.617000000000001</v>
      </c>
      <c r="FV57" s="73">
        <v>71.793000000000006</v>
      </c>
      <c r="FW57" s="73">
        <v>168.99100000000001</v>
      </c>
      <c r="FX57" s="73">
        <v>93.674000000000007</v>
      </c>
      <c r="FY57" s="73">
        <v>9.0920000000000005</v>
      </c>
      <c r="FZ57" s="73">
        <v>63.951999999999998</v>
      </c>
      <c r="GA57" s="73">
        <v>31.488</v>
      </c>
      <c r="GB57" s="73">
        <v>21.555</v>
      </c>
      <c r="GC57" s="73">
        <v>1.5249999999999999</v>
      </c>
      <c r="GD57" s="73">
        <v>7.84</v>
      </c>
      <c r="GE57" s="73">
        <v>13.343</v>
      </c>
      <c r="GF57" s="73">
        <v>9.7910000000000004</v>
      </c>
      <c r="GG57" s="73">
        <v>17.518999999999998</v>
      </c>
      <c r="GH57" s="73">
        <v>5.6150000000000002</v>
      </c>
      <c r="GI57" s="73">
        <v>2.8410000000000002</v>
      </c>
      <c r="GJ57" s="73">
        <v>674.32899999999995</v>
      </c>
      <c r="GK57" s="73">
        <v>457.49900000000002</v>
      </c>
      <c r="GL57" s="73">
        <v>634.06399999999996</v>
      </c>
      <c r="GM57" s="73">
        <v>27.408000000000001</v>
      </c>
      <c r="GN57" s="73">
        <v>617.38699999999994</v>
      </c>
      <c r="GO57" s="73">
        <v>457.49900000000002</v>
      </c>
      <c r="GP57" s="73">
        <v>15.253</v>
      </c>
      <c r="GQ57" s="73">
        <v>142.048</v>
      </c>
      <c r="GR57" s="73">
        <v>8.5609999999999999</v>
      </c>
      <c r="GS57" s="73">
        <v>4.5460000000000003</v>
      </c>
      <c r="GT57" s="73">
        <v>2.4380000000000002</v>
      </c>
      <c r="GU57" s="73">
        <v>1.5780000000000001</v>
      </c>
      <c r="GV57" s="73">
        <v>38.651000000000003</v>
      </c>
      <c r="GW57" s="73">
        <v>14.718999999999999</v>
      </c>
      <c r="GX57" s="73">
        <v>0.53</v>
      </c>
      <c r="GY57" s="73">
        <v>22.861999999999998</v>
      </c>
      <c r="GZ57" s="73">
        <v>480.887</v>
      </c>
      <c r="HA57" s="73">
        <v>18.22</v>
      </c>
      <c r="HB57" s="73">
        <v>167.715</v>
      </c>
      <c r="HC57" s="73">
        <v>157.55600000000001</v>
      </c>
      <c r="HD57" s="73">
        <v>84.725999999999999</v>
      </c>
      <c r="HE57" s="73">
        <v>9.7550000000000008</v>
      </c>
      <c r="HF57" s="73">
        <v>60.802</v>
      </c>
      <c r="HG57" s="73">
        <v>137.17599999999999</v>
      </c>
      <c r="HH57" s="73">
        <v>71.135999999999996</v>
      </c>
      <c r="HI57" s="73">
        <v>8.23</v>
      </c>
      <c r="HJ57" s="73">
        <v>55.536000000000001</v>
      </c>
      <c r="HK57" s="73">
        <v>20.381</v>
      </c>
      <c r="HL57" s="73">
        <v>13.59</v>
      </c>
      <c r="HM57" s="73">
        <v>1.5249999999999999</v>
      </c>
      <c r="HN57" s="73">
        <v>5.266</v>
      </c>
      <c r="HO57" s="73">
        <v>9.7289999999999992</v>
      </c>
      <c r="HP57" s="73">
        <v>7.5069999999999997</v>
      </c>
      <c r="HQ57" s="73">
        <v>12.856999999999999</v>
      </c>
      <c r="HR57" s="73">
        <v>4.3789999999999996</v>
      </c>
      <c r="HS57" s="73">
        <v>2.2730000000000001</v>
      </c>
      <c r="HT57" s="73">
        <v>1521.0630000000001</v>
      </c>
      <c r="HU57" s="73">
        <v>831.88099999999997</v>
      </c>
      <c r="HV57" s="73">
        <v>1199.19</v>
      </c>
      <c r="HW57" s="73">
        <v>293.38900000000001</v>
      </c>
      <c r="HX57" s="73">
        <v>1118.0450000000001</v>
      </c>
      <c r="HY57" s="73">
        <v>831.88099999999997</v>
      </c>
      <c r="HZ57" s="73">
        <v>26.122</v>
      </c>
      <c r="IA57" s="73">
        <v>256.67200000000003</v>
      </c>
      <c r="IB57" s="73">
        <v>26.843</v>
      </c>
      <c r="IC57" s="73">
        <v>17.716000000000001</v>
      </c>
      <c r="ID57" s="73">
        <v>4.32</v>
      </c>
      <c r="IE57" s="73">
        <v>4.806</v>
      </c>
      <c r="IF57" s="73">
        <v>352.346</v>
      </c>
      <c r="IG57" s="73">
        <v>66.799000000000007</v>
      </c>
      <c r="IH57" s="73">
        <v>2.504</v>
      </c>
      <c r="II57" s="73">
        <v>281.75900000000001</v>
      </c>
      <c r="IJ57" s="73">
        <v>921.41899999999998</v>
      </c>
      <c r="IK57" s="73">
        <v>33.790999999999997</v>
      </c>
      <c r="IL57" s="73">
        <v>547.995</v>
      </c>
      <c r="IM57" s="73">
        <v>259.80799999999999</v>
      </c>
      <c r="IN57" s="73">
        <v>138.209</v>
      </c>
      <c r="IO57" s="73">
        <v>16.131</v>
      </c>
      <c r="IP57" s="73">
        <v>100.496</v>
      </c>
      <c r="IQ57" s="73">
        <v>210.15299999999999</v>
      </c>
    </row>
    <row r="58" spans="1:251">
      <c r="A58" s="10">
        <v>43525</v>
      </c>
      <c r="B58" s="73">
        <v>5965.83</v>
      </c>
      <c r="C58" s="73">
        <v>3295.99</v>
      </c>
      <c r="D58" s="73">
        <v>4612.6329999999998</v>
      </c>
      <c r="E58" s="73">
        <v>1217.451</v>
      </c>
      <c r="F58" s="73">
        <v>4280.0820000000003</v>
      </c>
      <c r="G58" s="73">
        <v>3295.99</v>
      </c>
      <c r="H58" s="73">
        <v>112.129</v>
      </c>
      <c r="I58" s="73">
        <v>852.64700000000005</v>
      </c>
      <c r="J58" s="73">
        <v>104.01</v>
      </c>
      <c r="K58" s="73">
        <v>57.427</v>
      </c>
      <c r="L58" s="73">
        <v>9.4309999999999992</v>
      </c>
      <c r="M58" s="73">
        <v>36.232999999999997</v>
      </c>
      <c r="N58" s="73">
        <v>1472.528</v>
      </c>
      <c r="O58" s="73">
        <v>294.44</v>
      </c>
      <c r="P58" s="73">
        <v>11.077</v>
      </c>
      <c r="Q58" s="73">
        <v>1160.71</v>
      </c>
      <c r="R58" s="73">
        <v>3695.1529999999998</v>
      </c>
      <c r="S58" s="73">
        <v>134.40100000000001</v>
      </c>
      <c r="T58" s="73">
        <v>2069.3229999999999</v>
      </c>
      <c r="U58" s="73">
        <v>1025.1590000000001</v>
      </c>
      <c r="V58" s="73">
        <v>569.97</v>
      </c>
      <c r="W58" s="73">
        <v>51.587000000000003</v>
      </c>
      <c r="X58" s="73">
        <v>395.44</v>
      </c>
      <c r="Y58" s="73">
        <v>835.03300000000002</v>
      </c>
      <c r="Z58" s="73">
        <v>450.30599999999998</v>
      </c>
      <c r="AA58" s="73">
        <v>43.213000000000001</v>
      </c>
      <c r="AB58" s="73">
        <v>334.64</v>
      </c>
      <c r="AC58" s="73">
        <v>190.12700000000001</v>
      </c>
      <c r="AD58" s="73">
        <v>119.664</v>
      </c>
      <c r="AE58" s="73">
        <v>8.3740000000000006</v>
      </c>
      <c r="AF58" s="73">
        <v>60.8</v>
      </c>
      <c r="AG58" s="73">
        <v>126.532</v>
      </c>
      <c r="AH58" s="73">
        <v>75.661000000000001</v>
      </c>
      <c r="AI58" s="73">
        <v>4.1079999999999997</v>
      </c>
      <c r="AJ58" s="73">
        <v>44.652999999999999</v>
      </c>
      <c r="AK58" s="73">
        <v>109.211</v>
      </c>
      <c r="AL58" s="73">
        <v>66.953000000000003</v>
      </c>
      <c r="AM58" s="73">
        <v>135.74600000000001</v>
      </c>
      <c r="AN58" s="73">
        <v>40.417999999999999</v>
      </c>
      <c r="AO58" s="73">
        <v>8.1620000000000008</v>
      </c>
      <c r="AP58" s="73">
        <v>2.109</v>
      </c>
      <c r="AQ58" s="73">
        <v>2582.4470000000001</v>
      </c>
      <c r="AR58" s="73">
        <v>1736.4949999999999</v>
      </c>
      <c r="AS58" s="73">
        <v>2410.9459999999999</v>
      </c>
      <c r="AT58" s="73">
        <v>115.559</v>
      </c>
      <c r="AU58" s="73">
        <v>2314.328</v>
      </c>
      <c r="AV58" s="73">
        <v>1736.4949999999999</v>
      </c>
      <c r="AW58" s="73">
        <v>62.253</v>
      </c>
      <c r="AX58" s="73">
        <v>507.11500000000001</v>
      </c>
      <c r="AY58" s="73">
        <v>46.811999999999998</v>
      </c>
      <c r="AZ58" s="73">
        <v>24.006</v>
      </c>
      <c r="BA58" s="73">
        <v>4.1470000000000002</v>
      </c>
      <c r="BB58" s="73">
        <v>18.658999999999999</v>
      </c>
      <c r="BC58" s="73">
        <v>176.37700000000001</v>
      </c>
      <c r="BD58" s="73">
        <v>81.076999999999998</v>
      </c>
      <c r="BE58" s="73">
        <v>3.8519999999999999</v>
      </c>
      <c r="BF58" s="73">
        <v>88.902000000000001</v>
      </c>
      <c r="BG58" s="73">
        <v>1865.164</v>
      </c>
      <c r="BH58" s="73">
        <v>71.328999999999994</v>
      </c>
      <c r="BI58" s="73">
        <v>625.49699999999996</v>
      </c>
      <c r="BJ58" s="73">
        <v>665.54399999999998</v>
      </c>
      <c r="BK58" s="73">
        <v>409.32799999999997</v>
      </c>
      <c r="BL58" s="73">
        <v>43.701000000000001</v>
      </c>
      <c r="BM58" s="73">
        <v>206.267</v>
      </c>
      <c r="BN58" s="73">
        <v>555.02800000000002</v>
      </c>
      <c r="BO58" s="73">
        <v>327.178</v>
      </c>
      <c r="BP58" s="73">
        <v>36.393000000000001</v>
      </c>
      <c r="BQ58" s="73">
        <v>186.49799999999999</v>
      </c>
      <c r="BR58" s="73">
        <v>110.51600000000001</v>
      </c>
      <c r="BS58" s="73">
        <v>82.15</v>
      </c>
      <c r="BT58" s="73">
        <v>7.3079999999999998</v>
      </c>
      <c r="BU58" s="73">
        <v>19.768999999999998</v>
      </c>
      <c r="BV58" s="73">
        <v>44.93</v>
      </c>
      <c r="BW58" s="73">
        <v>20.457000000000001</v>
      </c>
      <c r="BX58" s="73">
        <v>55.942</v>
      </c>
      <c r="BY58" s="73">
        <v>9.4440000000000008</v>
      </c>
      <c r="BZ58" s="73">
        <v>6.2469999999999999</v>
      </c>
      <c r="CA58" s="73">
        <v>2128.8969999999999</v>
      </c>
      <c r="CB58" s="73">
        <v>1416.6120000000001</v>
      </c>
      <c r="CC58" s="73">
        <v>1991.7059999999999</v>
      </c>
      <c r="CD58" s="73">
        <v>90.066999999999993</v>
      </c>
      <c r="CE58" s="73">
        <v>1923.498</v>
      </c>
      <c r="CF58" s="73">
        <v>1416.6120000000001</v>
      </c>
      <c r="CG58" s="73">
        <v>53.286000000000001</v>
      </c>
      <c r="CH58" s="73">
        <v>446.35399999999998</v>
      </c>
      <c r="CI58" s="73">
        <v>41.426000000000002</v>
      </c>
      <c r="CJ58" s="73">
        <v>20.472000000000001</v>
      </c>
      <c r="CK58" s="73">
        <v>3.8340000000000001</v>
      </c>
      <c r="CL58" s="73">
        <v>17.119</v>
      </c>
      <c r="CM58" s="73">
        <v>126.64400000000001</v>
      </c>
      <c r="CN58" s="73">
        <v>54.982999999999997</v>
      </c>
      <c r="CO58" s="73">
        <v>3.8519999999999999</v>
      </c>
      <c r="CP58" s="73">
        <v>65.262</v>
      </c>
      <c r="CQ58" s="73">
        <v>1512.087</v>
      </c>
      <c r="CR58" s="73">
        <v>62.05</v>
      </c>
      <c r="CS58" s="73">
        <v>537.68899999999996</v>
      </c>
      <c r="CT58" s="73">
        <v>522.39499999999998</v>
      </c>
      <c r="CU58" s="73">
        <v>304.27600000000001</v>
      </c>
      <c r="CV58" s="73">
        <v>34.938000000000002</v>
      </c>
      <c r="CW58" s="73">
        <v>178.76900000000001</v>
      </c>
      <c r="CX58" s="73">
        <v>444.09899999999999</v>
      </c>
      <c r="CY58" s="73">
        <v>248.30500000000001</v>
      </c>
      <c r="CZ58" s="73">
        <v>29.06</v>
      </c>
      <c r="DA58" s="73">
        <v>163.238</v>
      </c>
      <c r="DB58" s="73">
        <v>78.296000000000006</v>
      </c>
      <c r="DC58" s="73">
        <v>55.97</v>
      </c>
      <c r="DD58" s="73">
        <v>5.8780000000000001</v>
      </c>
      <c r="DE58" s="73">
        <v>15.53</v>
      </c>
      <c r="DF58" s="73">
        <v>37.33</v>
      </c>
      <c r="DG58" s="73">
        <v>17.071999999999999</v>
      </c>
      <c r="DH58" s="73">
        <v>47.124000000000002</v>
      </c>
      <c r="DI58" s="73">
        <v>7.2789999999999999</v>
      </c>
      <c r="DJ58" s="73">
        <v>4.4119999999999999</v>
      </c>
      <c r="DK58" s="73">
        <v>1900.3320000000001</v>
      </c>
      <c r="DL58" s="73">
        <v>1038.299</v>
      </c>
      <c r="DM58" s="73">
        <v>1464.53</v>
      </c>
      <c r="DN58" s="73">
        <v>393.25200000000001</v>
      </c>
      <c r="DO58" s="73">
        <v>1361.673</v>
      </c>
      <c r="DP58" s="73">
        <v>1038.299</v>
      </c>
      <c r="DQ58" s="73">
        <v>35.735999999999997</v>
      </c>
      <c r="DR58" s="73">
        <v>280.358</v>
      </c>
      <c r="DS58" s="73">
        <v>26.88</v>
      </c>
      <c r="DT58" s="73">
        <v>13.379</v>
      </c>
      <c r="DU58" s="73">
        <v>2.8069999999999999</v>
      </c>
      <c r="DV58" s="73">
        <v>10.695</v>
      </c>
      <c r="DW58" s="73">
        <v>476.91800000000001</v>
      </c>
      <c r="DX58" s="73">
        <v>96.757000000000005</v>
      </c>
      <c r="DY58" s="73">
        <v>5.1619999999999999</v>
      </c>
      <c r="DZ58" s="73">
        <v>374.58800000000002</v>
      </c>
      <c r="EA58" s="73">
        <v>1162.578</v>
      </c>
      <c r="EB58" s="73">
        <v>44.783000000000001</v>
      </c>
      <c r="EC58" s="73">
        <v>673.22299999999996</v>
      </c>
      <c r="ED58" s="73">
        <v>319.27199999999999</v>
      </c>
      <c r="EE58" s="73">
        <v>169.351</v>
      </c>
      <c r="EF58" s="73">
        <v>12.839</v>
      </c>
      <c r="EG58" s="73">
        <v>133.54900000000001</v>
      </c>
      <c r="EH58" s="73">
        <v>265.16399999999999</v>
      </c>
      <c r="EI58" s="73">
        <v>133.93299999999999</v>
      </c>
      <c r="EJ58" s="73">
        <v>10.763</v>
      </c>
      <c r="EK58" s="73">
        <v>117.871</v>
      </c>
      <c r="EL58" s="73">
        <v>54.107999999999997</v>
      </c>
      <c r="EM58" s="73">
        <v>35.417999999999999</v>
      </c>
      <c r="EN58" s="73">
        <v>2.0760000000000001</v>
      </c>
      <c r="EO58" s="73">
        <v>15.678000000000001</v>
      </c>
      <c r="EP58" s="73">
        <v>45.536000000000001</v>
      </c>
      <c r="EQ58" s="73">
        <v>25.446999999999999</v>
      </c>
      <c r="ER58" s="73">
        <v>1.629</v>
      </c>
      <c r="ES58" s="73">
        <v>18.46</v>
      </c>
      <c r="ET58" s="73">
        <v>34.860999999999997</v>
      </c>
      <c r="EU58" s="73">
        <v>19.747</v>
      </c>
      <c r="EV58" s="73">
        <v>42.55</v>
      </c>
      <c r="EW58" s="73">
        <v>12.058</v>
      </c>
      <c r="EX58" s="73">
        <v>3.5329999999999999</v>
      </c>
      <c r="EY58" s="73">
        <v>0</v>
      </c>
      <c r="EZ58" s="73">
        <v>825.048</v>
      </c>
      <c r="FA58" s="73">
        <v>551.72</v>
      </c>
      <c r="FB58" s="73">
        <v>765.12599999999998</v>
      </c>
      <c r="FC58" s="73">
        <v>41.334000000000003</v>
      </c>
      <c r="FD58" s="73">
        <v>739.23800000000006</v>
      </c>
      <c r="FE58" s="73">
        <v>551.72</v>
      </c>
      <c r="FF58" s="73">
        <v>18.846</v>
      </c>
      <c r="FG58" s="73">
        <v>165.00200000000001</v>
      </c>
      <c r="FH58" s="73">
        <v>11.907999999999999</v>
      </c>
      <c r="FI58" s="73">
        <v>4.32</v>
      </c>
      <c r="FJ58" s="73">
        <v>1.6739999999999999</v>
      </c>
      <c r="FK58" s="73">
        <v>5.915</v>
      </c>
      <c r="FL58" s="73">
        <v>58.981999999999999</v>
      </c>
      <c r="FM58" s="73">
        <v>25.236999999999998</v>
      </c>
      <c r="FN58" s="73">
        <v>1.607</v>
      </c>
      <c r="FO58" s="73">
        <v>32.137999999999998</v>
      </c>
      <c r="FP58" s="73">
        <v>587.38199999999995</v>
      </c>
      <c r="FQ58" s="73">
        <v>23.204999999999998</v>
      </c>
      <c r="FR58" s="73">
        <v>207.03800000000001</v>
      </c>
      <c r="FS58" s="73">
        <v>209.023</v>
      </c>
      <c r="FT58" s="73">
        <v>121.973</v>
      </c>
      <c r="FU58" s="73">
        <v>10.827999999999999</v>
      </c>
      <c r="FV58" s="73">
        <v>73.150000000000006</v>
      </c>
      <c r="FW58" s="73">
        <v>177.99199999999999</v>
      </c>
      <c r="FX58" s="73">
        <v>97.665000000000006</v>
      </c>
      <c r="FY58" s="73">
        <v>9.2520000000000007</v>
      </c>
      <c r="FZ58" s="73">
        <v>68.938000000000002</v>
      </c>
      <c r="GA58" s="73">
        <v>31.032</v>
      </c>
      <c r="GB58" s="73">
        <v>24.308</v>
      </c>
      <c r="GC58" s="73">
        <v>1.5760000000000001</v>
      </c>
      <c r="GD58" s="73">
        <v>4.2119999999999997</v>
      </c>
      <c r="GE58" s="73">
        <v>14.919</v>
      </c>
      <c r="GF58" s="73">
        <v>7.423</v>
      </c>
      <c r="GG58" s="73">
        <v>18.588999999999999</v>
      </c>
      <c r="GH58" s="73">
        <v>3.7530000000000001</v>
      </c>
      <c r="GI58" s="73">
        <v>3.0720000000000001</v>
      </c>
      <c r="GJ58" s="73">
        <v>678.05200000000002</v>
      </c>
      <c r="GK58" s="73">
        <v>453.55399999999997</v>
      </c>
      <c r="GL58" s="73">
        <v>630.16499999999996</v>
      </c>
      <c r="GM58" s="73">
        <v>32.780999999999999</v>
      </c>
      <c r="GN58" s="73">
        <v>613.68200000000002</v>
      </c>
      <c r="GO58" s="73">
        <v>453.55399999999997</v>
      </c>
      <c r="GP58" s="73">
        <v>15.377000000000001</v>
      </c>
      <c r="GQ58" s="73">
        <v>141.59</v>
      </c>
      <c r="GR58" s="73">
        <v>10.967000000000001</v>
      </c>
      <c r="GS58" s="73">
        <v>3.8860000000000001</v>
      </c>
      <c r="GT58" s="73">
        <v>1.6739999999999999</v>
      </c>
      <c r="GU58" s="73">
        <v>5.407</v>
      </c>
      <c r="GV58" s="73">
        <v>41.457000000000001</v>
      </c>
      <c r="GW58" s="73">
        <v>15.757</v>
      </c>
      <c r="GX58" s="73">
        <v>1.607</v>
      </c>
      <c r="GY58" s="73">
        <v>24.093</v>
      </c>
      <c r="GZ58" s="73">
        <v>477.78199999999998</v>
      </c>
      <c r="HA58" s="73">
        <v>19.736000000000001</v>
      </c>
      <c r="HB58" s="73">
        <v>174.65899999999999</v>
      </c>
      <c r="HC58" s="73">
        <v>161.197</v>
      </c>
      <c r="HD58" s="73">
        <v>85.14</v>
      </c>
      <c r="HE58" s="73">
        <v>8.5589999999999993</v>
      </c>
      <c r="HF58" s="73">
        <v>64.796000000000006</v>
      </c>
      <c r="HG58" s="73">
        <v>141.63399999999999</v>
      </c>
      <c r="HH58" s="73">
        <v>71.929000000000002</v>
      </c>
      <c r="HI58" s="73">
        <v>6.9829999999999997</v>
      </c>
      <c r="HJ58" s="73">
        <v>60.585000000000001</v>
      </c>
      <c r="HK58" s="73">
        <v>19.562999999999999</v>
      </c>
      <c r="HL58" s="73">
        <v>13.211</v>
      </c>
      <c r="HM58" s="73">
        <v>1.5760000000000001</v>
      </c>
      <c r="HN58" s="73">
        <v>4.2119999999999997</v>
      </c>
      <c r="HO58" s="73">
        <v>11.945</v>
      </c>
      <c r="HP58" s="73">
        <v>5.8739999999999997</v>
      </c>
      <c r="HQ58" s="73">
        <v>15.106</v>
      </c>
      <c r="HR58" s="73">
        <v>2.7130000000000001</v>
      </c>
      <c r="HS58" s="73">
        <v>2.7010000000000001</v>
      </c>
      <c r="HT58" s="73">
        <v>1555.3710000000001</v>
      </c>
      <c r="HU58" s="73">
        <v>850.62199999999996</v>
      </c>
      <c r="HV58" s="73">
        <v>1215.183</v>
      </c>
      <c r="HW58" s="73">
        <v>308.85899999999998</v>
      </c>
      <c r="HX58" s="73">
        <v>1133.2170000000001</v>
      </c>
      <c r="HY58" s="73">
        <v>850.62199999999996</v>
      </c>
      <c r="HZ58" s="73">
        <v>29.625</v>
      </c>
      <c r="IA58" s="73">
        <v>248.20400000000001</v>
      </c>
      <c r="IB58" s="73">
        <v>29.652000000000001</v>
      </c>
      <c r="IC58" s="73">
        <v>18.187000000000001</v>
      </c>
      <c r="ID58" s="73">
        <v>1.3160000000000001</v>
      </c>
      <c r="IE58" s="73">
        <v>9.5640000000000001</v>
      </c>
      <c r="IF58" s="73">
        <v>369.024</v>
      </c>
      <c r="IG58" s="73">
        <v>68.543999999999997</v>
      </c>
      <c r="IH58" s="73">
        <v>0.96199999999999997</v>
      </c>
      <c r="II58" s="73">
        <v>297.017</v>
      </c>
      <c r="IJ58" s="73">
        <v>943.14400000000001</v>
      </c>
      <c r="IK58" s="73">
        <v>31.904</v>
      </c>
      <c r="IL58" s="73">
        <v>558.25</v>
      </c>
      <c r="IM58" s="73">
        <v>245.37899999999999</v>
      </c>
      <c r="IN58" s="73">
        <v>141.56800000000001</v>
      </c>
      <c r="IO58" s="73">
        <v>9.1180000000000003</v>
      </c>
      <c r="IP58" s="73">
        <v>92.536000000000001</v>
      </c>
      <c r="IQ58" s="73">
        <v>201.41499999999999</v>
      </c>
    </row>
    <row r="59" spans="1:251">
      <c r="A59" s="10">
        <v>43617</v>
      </c>
      <c r="B59" s="73">
        <v>5948.8280000000004</v>
      </c>
      <c r="C59" s="73">
        <v>3332.1129999999998</v>
      </c>
      <c r="D59" s="73">
        <v>4623.9359999999997</v>
      </c>
      <c r="E59" s="73">
        <v>1197.124</v>
      </c>
      <c r="F59" s="73">
        <v>4296.5910000000003</v>
      </c>
      <c r="G59" s="73">
        <v>3332.1129999999998</v>
      </c>
      <c r="H59" s="73">
        <v>108.583</v>
      </c>
      <c r="I59" s="73">
        <v>842.55399999999997</v>
      </c>
      <c r="J59" s="73">
        <v>109.119</v>
      </c>
      <c r="K59" s="73">
        <v>65.334999999999994</v>
      </c>
      <c r="L59" s="73">
        <v>9.8719999999999999</v>
      </c>
      <c r="M59" s="73">
        <v>32.228000000000002</v>
      </c>
      <c r="N59" s="73">
        <v>1435.675</v>
      </c>
      <c r="O59" s="73">
        <v>275.351</v>
      </c>
      <c r="P59" s="73">
        <v>8.1660000000000004</v>
      </c>
      <c r="Q59" s="73">
        <v>1146.8589999999999</v>
      </c>
      <c r="R59" s="73">
        <v>3713.2359999999999</v>
      </c>
      <c r="S59" s="73">
        <v>128.73099999999999</v>
      </c>
      <c r="T59" s="73">
        <v>2040.588</v>
      </c>
      <c r="U59" s="73">
        <v>1042.06</v>
      </c>
      <c r="V59" s="73">
        <v>572.25699999999995</v>
      </c>
      <c r="W59" s="73">
        <v>56.338000000000001</v>
      </c>
      <c r="X59" s="73">
        <v>404.11900000000003</v>
      </c>
      <c r="Y59" s="73">
        <v>860.31399999999996</v>
      </c>
      <c r="Z59" s="73">
        <v>464.40100000000001</v>
      </c>
      <c r="AA59" s="73">
        <v>43.893000000000001</v>
      </c>
      <c r="AB59" s="73">
        <v>347.05</v>
      </c>
      <c r="AC59" s="73">
        <v>181.74600000000001</v>
      </c>
      <c r="AD59" s="73">
        <v>107.855</v>
      </c>
      <c r="AE59" s="73">
        <v>12.444000000000001</v>
      </c>
      <c r="AF59" s="73">
        <v>57.067999999999998</v>
      </c>
      <c r="AG59" s="73">
        <v>130.77000000000001</v>
      </c>
      <c r="AH59" s="73">
        <v>77.52</v>
      </c>
      <c r="AI59" s="73">
        <v>5.2709999999999999</v>
      </c>
      <c r="AJ59" s="73">
        <v>44.335000000000001</v>
      </c>
      <c r="AK59" s="73">
        <v>107.443</v>
      </c>
      <c r="AL59" s="73">
        <v>66.272000000000006</v>
      </c>
      <c r="AM59" s="73">
        <v>127.767</v>
      </c>
      <c r="AN59" s="73">
        <v>45.948</v>
      </c>
      <c r="AO59" s="73">
        <v>9.3469999999999995</v>
      </c>
      <c r="AP59" s="73">
        <v>3.6440000000000001</v>
      </c>
      <c r="AQ59" s="73">
        <v>2596.9180000000001</v>
      </c>
      <c r="AR59" s="73">
        <v>1743.52</v>
      </c>
      <c r="AS59" s="73">
        <v>2429.64</v>
      </c>
      <c r="AT59" s="73">
        <v>116.273</v>
      </c>
      <c r="AU59" s="73">
        <v>2322.194</v>
      </c>
      <c r="AV59" s="73">
        <v>1743.52</v>
      </c>
      <c r="AW59" s="73">
        <v>64.263999999999996</v>
      </c>
      <c r="AX59" s="73">
        <v>508.31</v>
      </c>
      <c r="AY59" s="73">
        <v>61.326000000000001</v>
      </c>
      <c r="AZ59" s="73">
        <v>35.444000000000003</v>
      </c>
      <c r="BA59" s="73">
        <v>4.9829999999999997</v>
      </c>
      <c r="BB59" s="73">
        <v>20.571999999999999</v>
      </c>
      <c r="BC59" s="73">
        <v>170.37299999999999</v>
      </c>
      <c r="BD59" s="73">
        <v>78.102000000000004</v>
      </c>
      <c r="BE59" s="73">
        <v>4.3280000000000003</v>
      </c>
      <c r="BF59" s="73">
        <v>86.39</v>
      </c>
      <c r="BG59" s="73">
        <v>1880.2660000000001</v>
      </c>
      <c r="BH59" s="73">
        <v>74.254999999999995</v>
      </c>
      <c r="BI59" s="73">
        <v>623.87400000000002</v>
      </c>
      <c r="BJ59" s="73">
        <v>660.18100000000004</v>
      </c>
      <c r="BK59" s="73">
        <v>408.98700000000002</v>
      </c>
      <c r="BL59" s="73">
        <v>46.220999999999997</v>
      </c>
      <c r="BM59" s="73">
        <v>201.09700000000001</v>
      </c>
      <c r="BN59" s="73">
        <v>558.92899999999997</v>
      </c>
      <c r="BO59" s="73">
        <v>337.01299999999998</v>
      </c>
      <c r="BP59" s="73">
        <v>36.46</v>
      </c>
      <c r="BQ59" s="73">
        <v>184.10400000000001</v>
      </c>
      <c r="BR59" s="73">
        <v>101.252</v>
      </c>
      <c r="BS59" s="73">
        <v>71.974999999999994</v>
      </c>
      <c r="BT59" s="73">
        <v>9.7609999999999992</v>
      </c>
      <c r="BU59" s="73">
        <v>16.992999999999999</v>
      </c>
      <c r="BV59" s="73">
        <v>43.026000000000003</v>
      </c>
      <c r="BW59" s="73">
        <v>18.523</v>
      </c>
      <c r="BX59" s="73">
        <v>51.005000000000003</v>
      </c>
      <c r="BY59" s="73">
        <v>10.542999999999999</v>
      </c>
      <c r="BZ59" s="73">
        <v>3.8759999999999999</v>
      </c>
      <c r="CA59" s="73">
        <v>2147.893</v>
      </c>
      <c r="CB59" s="73">
        <v>1418.9929999999999</v>
      </c>
      <c r="CC59" s="73">
        <v>2015.008</v>
      </c>
      <c r="CD59" s="73">
        <v>88.840999999999994</v>
      </c>
      <c r="CE59" s="73">
        <v>1933.0640000000001</v>
      </c>
      <c r="CF59" s="73">
        <v>1418.9929999999999</v>
      </c>
      <c r="CG59" s="73">
        <v>55.241999999999997</v>
      </c>
      <c r="CH59" s="73">
        <v>454.52300000000002</v>
      </c>
      <c r="CI59" s="73">
        <v>51.173000000000002</v>
      </c>
      <c r="CJ59" s="73">
        <v>28.286000000000001</v>
      </c>
      <c r="CK59" s="73">
        <v>3.3769999999999998</v>
      </c>
      <c r="CL59" s="73">
        <v>19.183</v>
      </c>
      <c r="CM59" s="73">
        <v>125.208</v>
      </c>
      <c r="CN59" s="73">
        <v>57.963999999999999</v>
      </c>
      <c r="CO59" s="73">
        <v>2.4510000000000001</v>
      </c>
      <c r="CP59" s="73">
        <v>63.829000000000001</v>
      </c>
      <c r="CQ59" s="73">
        <v>1525.633</v>
      </c>
      <c r="CR59" s="73">
        <v>61.752000000000002</v>
      </c>
      <c r="CS59" s="73">
        <v>546.13699999999994</v>
      </c>
      <c r="CT59" s="73">
        <v>517.495</v>
      </c>
      <c r="CU59" s="73">
        <v>300.91399999999999</v>
      </c>
      <c r="CV59" s="73">
        <v>37.652999999999999</v>
      </c>
      <c r="CW59" s="73">
        <v>176.23</v>
      </c>
      <c r="CX59" s="73">
        <v>446.60899999999998</v>
      </c>
      <c r="CY59" s="73">
        <v>251.51900000000001</v>
      </c>
      <c r="CZ59" s="73">
        <v>30.337</v>
      </c>
      <c r="DA59" s="73">
        <v>164.00200000000001</v>
      </c>
      <c r="DB59" s="73">
        <v>70.885999999999996</v>
      </c>
      <c r="DC59" s="73">
        <v>49.395000000000003</v>
      </c>
      <c r="DD59" s="73">
        <v>7.3159999999999998</v>
      </c>
      <c r="DE59" s="73">
        <v>12.227</v>
      </c>
      <c r="DF59" s="73">
        <v>38.448</v>
      </c>
      <c r="DG59" s="73">
        <v>14.371</v>
      </c>
      <c r="DH59" s="73">
        <v>44.043999999999997</v>
      </c>
      <c r="DI59" s="73">
        <v>8.7750000000000004</v>
      </c>
      <c r="DJ59" s="73">
        <v>2.6970000000000001</v>
      </c>
      <c r="DK59" s="73">
        <v>1897.2190000000001</v>
      </c>
      <c r="DL59" s="73">
        <v>1061.7090000000001</v>
      </c>
      <c r="DM59" s="73">
        <v>1468.2850000000001</v>
      </c>
      <c r="DN59" s="73">
        <v>381.697</v>
      </c>
      <c r="DO59" s="73">
        <v>1373.366</v>
      </c>
      <c r="DP59" s="73">
        <v>1061.7090000000001</v>
      </c>
      <c r="DQ59" s="73">
        <v>36.198999999999998</v>
      </c>
      <c r="DR59" s="73">
        <v>271.18700000000001</v>
      </c>
      <c r="DS59" s="73">
        <v>28.942</v>
      </c>
      <c r="DT59" s="73">
        <v>19.68</v>
      </c>
      <c r="DU59" s="73">
        <v>0.99</v>
      </c>
      <c r="DV59" s="73">
        <v>8.2720000000000002</v>
      </c>
      <c r="DW59" s="73">
        <v>453.94600000000003</v>
      </c>
      <c r="DX59" s="73">
        <v>79.510000000000005</v>
      </c>
      <c r="DY59" s="73">
        <v>1.9410000000000001</v>
      </c>
      <c r="DZ59" s="73">
        <v>370.49400000000003</v>
      </c>
      <c r="EA59" s="73">
        <v>1177.1420000000001</v>
      </c>
      <c r="EB59" s="73">
        <v>39.130000000000003</v>
      </c>
      <c r="EC59" s="73">
        <v>658.52300000000002</v>
      </c>
      <c r="ED59" s="73">
        <v>324.44799999999998</v>
      </c>
      <c r="EE59" s="73">
        <v>174.37100000000001</v>
      </c>
      <c r="EF59" s="73">
        <v>17.373000000000001</v>
      </c>
      <c r="EG59" s="73">
        <v>130.488</v>
      </c>
      <c r="EH59" s="73">
        <v>271.61599999999999</v>
      </c>
      <c r="EI59" s="73">
        <v>142.631</v>
      </c>
      <c r="EJ59" s="73">
        <v>13.339</v>
      </c>
      <c r="EK59" s="73">
        <v>115.20699999999999</v>
      </c>
      <c r="EL59" s="73">
        <v>52.832999999999998</v>
      </c>
      <c r="EM59" s="73">
        <v>31.74</v>
      </c>
      <c r="EN59" s="73">
        <v>4.0339999999999998</v>
      </c>
      <c r="EO59" s="73">
        <v>15.281000000000001</v>
      </c>
      <c r="EP59" s="73">
        <v>44.872</v>
      </c>
      <c r="EQ59" s="73">
        <v>23.175999999999998</v>
      </c>
      <c r="ER59" s="73">
        <v>1.4750000000000001</v>
      </c>
      <c r="ES59" s="73">
        <v>18.939</v>
      </c>
      <c r="ET59" s="73">
        <v>40.965000000000003</v>
      </c>
      <c r="EU59" s="73">
        <v>22.423999999999999</v>
      </c>
      <c r="EV59" s="73">
        <v>47.237000000000002</v>
      </c>
      <c r="EW59" s="73">
        <v>16.151</v>
      </c>
      <c r="EX59" s="73">
        <v>2.2160000000000002</v>
      </c>
      <c r="EY59" s="73">
        <v>1.2809999999999999</v>
      </c>
      <c r="EZ59" s="73">
        <v>825.91399999999999</v>
      </c>
      <c r="FA59" s="73">
        <v>546.75599999999997</v>
      </c>
      <c r="FB59" s="73">
        <v>767.48699999999997</v>
      </c>
      <c r="FC59" s="73">
        <v>37.710999999999999</v>
      </c>
      <c r="FD59" s="73">
        <v>736.02300000000002</v>
      </c>
      <c r="FE59" s="73">
        <v>546.75599999999997</v>
      </c>
      <c r="FF59" s="73">
        <v>24.765000000000001</v>
      </c>
      <c r="FG59" s="73">
        <v>161.881</v>
      </c>
      <c r="FH59" s="73">
        <v>18.504999999999999</v>
      </c>
      <c r="FI59" s="73">
        <v>13.058999999999999</v>
      </c>
      <c r="FJ59" s="73">
        <v>0</v>
      </c>
      <c r="FK59" s="73">
        <v>5.4470000000000001</v>
      </c>
      <c r="FL59" s="73">
        <v>53.878999999999998</v>
      </c>
      <c r="FM59" s="73">
        <v>21.026</v>
      </c>
      <c r="FN59" s="73">
        <v>0.96</v>
      </c>
      <c r="FO59" s="73">
        <v>31.303999999999998</v>
      </c>
      <c r="FP59" s="73">
        <v>590.44899999999996</v>
      </c>
      <c r="FQ59" s="73">
        <v>25.725000000000001</v>
      </c>
      <c r="FR59" s="73">
        <v>201.83600000000001</v>
      </c>
      <c r="FS59" s="73">
        <v>203.69200000000001</v>
      </c>
      <c r="FT59" s="73">
        <v>125.709</v>
      </c>
      <c r="FU59" s="73">
        <v>14.925000000000001</v>
      </c>
      <c r="FV59" s="73">
        <v>61.817</v>
      </c>
      <c r="FW59" s="73">
        <v>174.19800000000001</v>
      </c>
      <c r="FX59" s="73">
        <v>104.392</v>
      </c>
      <c r="FY59" s="73">
        <v>10.891</v>
      </c>
      <c r="FZ59" s="73">
        <v>58.914999999999999</v>
      </c>
      <c r="GA59" s="73">
        <v>29.495000000000001</v>
      </c>
      <c r="GB59" s="73">
        <v>21.317</v>
      </c>
      <c r="GC59" s="73">
        <v>4.0339999999999998</v>
      </c>
      <c r="GD59" s="73">
        <v>2.9020000000000001</v>
      </c>
      <c r="GE59" s="73">
        <v>17.506</v>
      </c>
      <c r="GF59" s="73">
        <v>7.9050000000000002</v>
      </c>
      <c r="GG59" s="73">
        <v>20.716999999999999</v>
      </c>
      <c r="GH59" s="73">
        <v>4.6950000000000003</v>
      </c>
      <c r="GI59" s="73">
        <v>1.242</v>
      </c>
      <c r="GJ59" s="73">
        <v>679.42</v>
      </c>
      <c r="GK59" s="73">
        <v>444.71199999999999</v>
      </c>
      <c r="GL59" s="73">
        <v>634.50599999999997</v>
      </c>
      <c r="GM59" s="73">
        <v>27.06</v>
      </c>
      <c r="GN59" s="73">
        <v>609.30899999999997</v>
      </c>
      <c r="GO59" s="73">
        <v>444.71199999999999</v>
      </c>
      <c r="GP59" s="73">
        <v>19.866</v>
      </c>
      <c r="GQ59" s="73">
        <v>142.66999999999999</v>
      </c>
      <c r="GR59" s="73">
        <v>16.172999999999998</v>
      </c>
      <c r="GS59" s="73">
        <v>11.291</v>
      </c>
      <c r="GT59" s="73">
        <v>0</v>
      </c>
      <c r="GU59" s="73">
        <v>4.883</v>
      </c>
      <c r="GV59" s="73">
        <v>38.145000000000003</v>
      </c>
      <c r="GW59" s="73">
        <v>15.967000000000001</v>
      </c>
      <c r="GX59" s="73">
        <v>0.48799999999999999</v>
      </c>
      <c r="GY59" s="73">
        <v>21.689</v>
      </c>
      <c r="GZ59" s="73">
        <v>480.95699999999999</v>
      </c>
      <c r="HA59" s="73">
        <v>20.355</v>
      </c>
      <c r="HB59" s="73">
        <v>172.44499999999999</v>
      </c>
      <c r="HC59" s="73">
        <v>163.71299999999999</v>
      </c>
      <c r="HD59" s="73">
        <v>95.058000000000007</v>
      </c>
      <c r="HE59" s="73">
        <v>11.615</v>
      </c>
      <c r="HF59" s="73">
        <v>56.375</v>
      </c>
      <c r="HG59" s="73">
        <v>143.80500000000001</v>
      </c>
      <c r="HH59" s="73">
        <v>81.007000000000005</v>
      </c>
      <c r="HI59" s="73">
        <v>8.6120000000000001</v>
      </c>
      <c r="HJ59" s="73">
        <v>54.185000000000002</v>
      </c>
      <c r="HK59" s="73">
        <v>19.908000000000001</v>
      </c>
      <c r="HL59" s="73">
        <v>14.051</v>
      </c>
      <c r="HM59" s="73">
        <v>3.0019999999999998</v>
      </c>
      <c r="HN59" s="73">
        <v>2.1890000000000001</v>
      </c>
      <c r="HO59" s="73">
        <v>15.792999999999999</v>
      </c>
      <c r="HP59" s="73">
        <v>5.6630000000000003</v>
      </c>
      <c r="HQ59" s="73">
        <v>17.853999999999999</v>
      </c>
      <c r="HR59" s="73">
        <v>3.6019999999999999</v>
      </c>
      <c r="HS59" s="73">
        <v>0.66600000000000004</v>
      </c>
      <c r="HT59" s="73">
        <v>1543.9659999999999</v>
      </c>
      <c r="HU59" s="73">
        <v>848.01099999999997</v>
      </c>
      <c r="HV59" s="73">
        <v>1203.769</v>
      </c>
      <c r="HW59" s="73">
        <v>314.29199999999997</v>
      </c>
      <c r="HX59" s="73">
        <v>1116.8989999999999</v>
      </c>
      <c r="HY59" s="73">
        <v>848.01099999999997</v>
      </c>
      <c r="HZ59" s="73">
        <v>27.954999999999998</v>
      </c>
      <c r="IA59" s="73">
        <v>236.75800000000001</v>
      </c>
      <c r="IB59" s="73">
        <v>31.042000000000002</v>
      </c>
      <c r="IC59" s="73">
        <v>19.567</v>
      </c>
      <c r="ID59" s="73">
        <v>1.7430000000000001</v>
      </c>
      <c r="IE59" s="73">
        <v>9.2530000000000001</v>
      </c>
      <c r="IF59" s="73">
        <v>376.45600000000002</v>
      </c>
      <c r="IG59" s="73">
        <v>71.477999999999994</v>
      </c>
      <c r="IH59" s="73">
        <v>2.8540000000000001</v>
      </c>
      <c r="II59" s="73">
        <v>300.44099999999997</v>
      </c>
      <c r="IJ59" s="73">
        <v>942.56</v>
      </c>
      <c r="IK59" s="73">
        <v>33.137</v>
      </c>
      <c r="IL59" s="73">
        <v>550.65099999999995</v>
      </c>
      <c r="IM59" s="73">
        <v>256.70499999999998</v>
      </c>
      <c r="IN59" s="73">
        <v>142.26400000000001</v>
      </c>
      <c r="IO59" s="73">
        <v>14.78</v>
      </c>
      <c r="IP59" s="73">
        <v>97.003</v>
      </c>
      <c r="IQ59" s="73">
        <v>216.61799999999999</v>
      </c>
    </row>
    <row r="60" spans="1:251">
      <c r="A60" s="10">
        <v>43709</v>
      </c>
      <c r="B60" s="73">
        <v>5982.2669999999998</v>
      </c>
      <c r="C60" s="73">
        <v>3338.172</v>
      </c>
      <c r="D60" s="73">
        <v>4614.3789999999999</v>
      </c>
      <c r="E60" s="73">
        <v>1234.6189999999999</v>
      </c>
      <c r="F60" s="73">
        <v>4293.7160000000003</v>
      </c>
      <c r="G60" s="73">
        <v>3338.172</v>
      </c>
      <c r="H60" s="73">
        <v>105.12</v>
      </c>
      <c r="I60" s="73">
        <v>829.07600000000002</v>
      </c>
      <c r="J60" s="73">
        <v>110.321</v>
      </c>
      <c r="K60" s="73">
        <v>68.745999999999995</v>
      </c>
      <c r="L60" s="73">
        <v>9.0619999999999994</v>
      </c>
      <c r="M60" s="73">
        <v>32.024999999999999</v>
      </c>
      <c r="N60" s="73">
        <v>1474.8589999999999</v>
      </c>
      <c r="O60" s="73">
        <v>273.26499999999999</v>
      </c>
      <c r="P60" s="73">
        <v>12.27</v>
      </c>
      <c r="Q60" s="73">
        <v>1181.2619999999999</v>
      </c>
      <c r="R60" s="73">
        <v>3719.4369999999999</v>
      </c>
      <c r="S60" s="73">
        <v>128.97999999999999</v>
      </c>
      <c r="T60" s="73">
        <v>2061.5349999999999</v>
      </c>
      <c r="U60" s="73">
        <v>1061.7070000000001</v>
      </c>
      <c r="V60" s="73">
        <v>595.68200000000002</v>
      </c>
      <c r="W60" s="73">
        <v>49.792999999999999</v>
      </c>
      <c r="X60" s="73">
        <v>401.74099999999999</v>
      </c>
      <c r="Y60" s="73">
        <v>856.20699999999999</v>
      </c>
      <c r="Z60" s="73">
        <v>469.762</v>
      </c>
      <c r="AA60" s="73">
        <v>39.22</v>
      </c>
      <c r="AB60" s="73">
        <v>338.14100000000002</v>
      </c>
      <c r="AC60" s="73">
        <v>205.5</v>
      </c>
      <c r="AD60" s="73">
        <v>125.92</v>
      </c>
      <c r="AE60" s="73">
        <v>10.573</v>
      </c>
      <c r="AF60" s="73">
        <v>63.6</v>
      </c>
      <c r="AG60" s="73">
        <v>121.259</v>
      </c>
      <c r="AH60" s="73">
        <v>71.228999999999999</v>
      </c>
      <c r="AI60" s="73">
        <v>6.98</v>
      </c>
      <c r="AJ60" s="73">
        <v>41.997999999999998</v>
      </c>
      <c r="AK60" s="73">
        <v>103.372</v>
      </c>
      <c r="AL60" s="73">
        <v>72.314999999999998</v>
      </c>
      <c r="AM60" s="73">
        <v>133.27000000000001</v>
      </c>
      <c r="AN60" s="73">
        <v>42.417000000000002</v>
      </c>
      <c r="AO60" s="73">
        <v>14.491</v>
      </c>
      <c r="AP60" s="73">
        <v>1.052</v>
      </c>
      <c r="AQ60" s="73">
        <v>2594.884</v>
      </c>
      <c r="AR60" s="73">
        <v>1755.047</v>
      </c>
      <c r="AS60" s="73">
        <v>2407.1149999999998</v>
      </c>
      <c r="AT60" s="73">
        <v>132.43899999999999</v>
      </c>
      <c r="AU60" s="73">
        <v>2315.788</v>
      </c>
      <c r="AV60" s="73">
        <v>1755.047</v>
      </c>
      <c r="AW60" s="73">
        <v>64.031999999999996</v>
      </c>
      <c r="AX60" s="73">
        <v>489.18599999999998</v>
      </c>
      <c r="AY60" s="73">
        <v>59.723999999999997</v>
      </c>
      <c r="AZ60" s="73">
        <v>32.210999999999999</v>
      </c>
      <c r="BA60" s="73">
        <v>5.7050000000000001</v>
      </c>
      <c r="BB60" s="73">
        <v>21.808</v>
      </c>
      <c r="BC60" s="73">
        <v>172.75200000000001</v>
      </c>
      <c r="BD60" s="73">
        <v>66.638999999999996</v>
      </c>
      <c r="BE60" s="73">
        <v>5.5540000000000003</v>
      </c>
      <c r="BF60" s="73">
        <v>99.370999999999995</v>
      </c>
      <c r="BG60" s="73">
        <v>1875.3969999999999</v>
      </c>
      <c r="BH60" s="73">
        <v>76.709000000000003</v>
      </c>
      <c r="BI60" s="73">
        <v>619.99800000000005</v>
      </c>
      <c r="BJ60" s="73">
        <v>667.34900000000005</v>
      </c>
      <c r="BK60" s="73">
        <v>428.52699999999999</v>
      </c>
      <c r="BL60" s="73">
        <v>39.052999999999997</v>
      </c>
      <c r="BM60" s="73">
        <v>192.66</v>
      </c>
      <c r="BN60" s="73">
        <v>559.97</v>
      </c>
      <c r="BO60" s="73">
        <v>350.69099999999997</v>
      </c>
      <c r="BP60" s="73">
        <v>31.713000000000001</v>
      </c>
      <c r="BQ60" s="73">
        <v>173.358</v>
      </c>
      <c r="BR60" s="73">
        <v>107.379</v>
      </c>
      <c r="BS60" s="73">
        <v>77.835999999999999</v>
      </c>
      <c r="BT60" s="73">
        <v>7.34</v>
      </c>
      <c r="BU60" s="73">
        <v>19.302</v>
      </c>
      <c r="BV60" s="73">
        <v>46.62</v>
      </c>
      <c r="BW60" s="73">
        <v>22.78</v>
      </c>
      <c r="BX60" s="73">
        <v>55.33</v>
      </c>
      <c r="BY60" s="73">
        <v>14.07</v>
      </c>
      <c r="BZ60" s="73">
        <v>7.109</v>
      </c>
      <c r="CA60" s="73">
        <v>2143.6329999999998</v>
      </c>
      <c r="CB60" s="73">
        <v>1439.48</v>
      </c>
      <c r="CC60" s="73">
        <v>2000.943</v>
      </c>
      <c r="CD60" s="73">
        <v>100.24299999999999</v>
      </c>
      <c r="CE60" s="73">
        <v>1934.66</v>
      </c>
      <c r="CF60" s="73">
        <v>1439.48</v>
      </c>
      <c r="CG60" s="73">
        <v>53.652000000000001</v>
      </c>
      <c r="CH60" s="73">
        <v>435.67099999999999</v>
      </c>
      <c r="CI60" s="73">
        <v>49.637999999999998</v>
      </c>
      <c r="CJ60" s="73">
        <v>27.189</v>
      </c>
      <c r="CK60" s="73">
        <v>4.66</v>
      </c>
      <c r="CL60" s="73">
        <v>17.789000000000001</v>
      </c>
      <c r="CM60" s="73">
        <v>123.932</v>
      </c>
      <c r="CN60" s="73">
        <v>44.95</v>
      </c>
      <c r="CO60" s="73">
        <v>4.3369999999999997</v>
      </c>
      <c r="CP60" s="73">
        <v>73.456999999999994</v>
      </c>
      <c r="CQ60" s="73">
        <v>1528.577</v>
      </c>
      <c r="CR60" s="73">
        <v>64.066999999999993</v>
      </c>
      <c r="CS60" s="73">
        <v>535.48099999999999</v>
      </c>
      <c r="CT60" s="73">
        <v>525.54700000000003</v>
      </c>
      <c r="CU60" s="73">
        <v>328.404</v>
      </c>
      <c r="CV60" s="73">
        <v>33.073999999999998</v>
      </c>
      <c r="CW60" s="73">
        <v>161.15</v>
      </c>
      <c r="CX60" s="73">
        <v>452.22</v>
      </c>
      <c r="CY60" s="73">
        <v>275.51</v>
      </c>
      <c r="CZ60" s="73">
        <v>28.273</v>
      </c>
      <c r="DA60" s="73">
        <v>147.429</v>
      </c>
      <c r="DB60" s="73">
        <v>73.326999999999998</v>
      </c>
      <c r="DC60" s="73">
        <v>52.893999999999998</v>
      </c>
      <c r="DD60" s="73">
        <v>4.8010000000000002</v>
      </c>
      <c r="DE60" s="73">
        <v>13.721</v>
      </c>
      <c r="DF60" s="73">
        <v>35.402999999999999</v>
      </c>
      <c r="DG60" s="73">
        <v>15.507999999999999</v>
      </c>
      <c r="DH60" s="73">
        <v>42.448</v>
      </c>
      <c r="DI60" s="73">
        <v>8.4629999999999992</v>
      </c>
      <c r="DJ60" s="73">
        <v>2.919</v>
      </c>
      <c r="DK60" s="73">
        <v>1898.652</v>
      </c>
      <c r="DL60" s="73">
        <v>1060.461</v>
      </c>
      <c r="DM60" s="73">
        <v>1452.6559999999999</v>
      </c>
      <c r="DN60" s="73">
        <v>404.97500000000002</v>
      </c>
      <c r="DO60" s="73">
        <v>1362.88</v>
      </c>
      <c r="DP60" s="73">
        <v>1060.461</v>
      </c>
      <c r="DQ60" s="73">
        <v>33.325000000000003</v>
      </c>
      <c r="DR60" s="73">
        <v>262.55</v>
      </c>
      <c r="DS60" s="73">
        <v>28.488</v>
      </c>
      <c r="DT60" s="73">
        <v>16.109000000000002</v>
      </c>
      <c r="DU60" s="73">
        <v>2.2040000000000002</v>
      </c>
      <c r="DV60" s="73">
        <v>10.176</v>
      </c>
      <c r="DW60" s="73">
        <v>477.12400000000002</v>
      </c>
      <c r="DX60" s="73">
        <v>80.210999999999999</v>
      </c>
      <c r="DY60" s="73">
        <v>2.7949999999999999</v>
      </c>
      <c r="DZ60" s="73">
        <v>389.8</v>
      </c>
      <c r="EA60" s="73">
        <v>1168.1279999999999</v>
      </c>
      <c r="EB60" s="73">
        <v>39.402999999999999</v>
      </c>
      <c r="EC60" s="73">
        <v>668.82500000000005</v>
      </c>
      <c r="ED60" s="73">
        <v>337.34699999999998</v>
      </c>
      <c r="EE60" s="73">
        <v>186.97800000000001</v>
      </c>
      <c r="EF60" s="73">
        <v>17.059999999999999</v>
      </c>
      <c r="EG60" s="73">
        <v>125.786</v>
      </c>
      <c r="EH60" s="73">
        <v>272.49099999999999</v>
      </c>
      <c r="EI60" s="73">
        <v>147.55799999999999</v>
      </c>
      <c r="EJ60" s="73">
        <v>13.965</v>
      </c>
      <c r="EK60" s="73">
        <v>105.524</v>
      </c>
      <c r="EL60" s="73">
        <v>64.855000000000004</v>
      </c>
      <c r="EM60" s="73">
        <v>39.420999999999999</v>
      </c>
      <c r="EN60" s="73">
        <v>3.0950000000000002</v>
      </c>
      <c r="EO60" s="73">
        <v>20.262</v>
      </c>
      <c r="EP60" s="73">
        <v>40.633000000000003</v>
      </c>
      <c r="EQ60" s="73">
        <v>22.501000000000001</v>
      </c>
      <c r="ER60" s="73">
        <v>1.6859999999999999</v>
      </c>
      <c r="ES60" s="73">
        <v>16.446000000000002</v>
      </c>
      <c r="ET60" s="73">
        <v>30.158999999999999</v>
      </c>
      <c r="EU60" s="73">
        <v>22.295000000000002</v>
      </c>
      <c r="EV60" s="73">
        <v>41.021000000000001</v>
      </c>
      <c r="EW60" s="73">
        <v>11.433</v>
      </c>
      <c r="EX60" s="73">
        <v>7.5220000000000002</v>
      </c>
      <c r="EY60" s="73">
        <v>0</v>
      </c>
      <c r="EZ60" s="73">
        <v>820.83699999999999</v>
      </c>
      <c r="FA60" s="73">
        <v>558.47400000000005</v>
      </c>
      <c r="FB60" s="73">
        <v>753.25599999999997</v>
      </c>
      <c r="FC60" s="73">
        <v>49.509</v>
      </c>
      <c r="FD60" s="73">
        <v>728.92700000000002</v>
      </c>
      <c r="FE60" s="73">
        <v>558.47400000000005</v>
      </c>
      <c r="FF60" s="73">
        <v>19.042999999999999</v>
      </c>
      <c r="FG60" s="73">
        <v>149.553</v>
      </c>
      <c r="FH60" s="73">
        <v>18.268000000000001</v>
      </c>
      <c r="FI60" s="73">
        <v>10.02</v>
      </c>
      <c r="FJ60" s="73">
        <v>1.649</v>
      </c>
      <c r="FK60" s="73">
        <v>6.6</v>
      </c>
      <c r="FL60" s="73">
        <v>58.613999999999997</v>
      </c>
      <c r="FM60" s="73">
        <v>16.166</v>
      </c>
      <c r="FN60" s="73">
        <v>1.728</v>
      </c>
      <c r="FO60" s="73">
        <v>39.533000000000001</v>
      </c>
      <c r="FP60" s="73">
        <v>590.60599999999999</v>
      </c>
      <c r="FQ60" s="73">
        <v>22.943999999999999</v>
      </c>
      <c r="FR60" s="73">
        <v>198.779</v>
      </c>
      <c r="FS60" s="73">
        <v>213.328</v>
      </c>
      <c r="FT60" s="73">
        <v>139.554</v>
      </c>
      <c r="FU60" s="73">
        <v>11.529</v>
      </c>
      <c r="FV60" s="73">
        <v>58.372</v>
      </c>
      <c r="FW60" s="73">
        <v>178.405</v>
      </c>
      <c r="FX60" s="73">
        <v>113.661</v>
      </c>
      <c r="FY60" s="73">
        <v>9.5380000000000003</v>
      </c>
      <c r="FZ60" s="73">
        <v>52.323999999999998</v>
      </c>
      <c r="GA60" s="73">
        <v>34.923000000000002</v>
      </c>
      <c r="GB60" s="73">
        <v>25.893000000000001</v>
      </c>
      <c r="GC60" s="73">
        <v>1.992</v>
      </c>
      <c r="GD60" s="73">
        <v>6.048</v>
      </c>
      <c r="GE60" s="73">
        <v>15.026999999999999</v>
      </c>
      <c r="GF60" s="73">
        <v>8.5069999999999997</v>
      </c>
      <c r="GG60" s="73">
        <v>18.071999999999999</v>
      </c>
      <c r="GH60" s="73">
        <v>5.4619999999999997</v>
      </c>
      <c r="GI60" s="73">
        <v>3.8719999999999999</v>
      </c>
      <c r="GJ60" s="73">
        <v>678.02800000000002</v>
      </c>
      <c r="GK60" s="73">
        <v>460.34399999999999</v>
      </c>
      <c r="GL60" s="73">
        <v>628.59</v>
      </c>
      <c r="GM60" s="73">
        <v>35.237000000000002</v>
      </c>
      <c r="GN60" s="73">
        <v>610.21299999999997</v>
      </c>
      <c r="GO60" s="73">
        <v>460.34399999999999</v>
      </c>
      <c r="GP60" s="73">
        <v>15.500999999999999</v>
      </c>
      <c r="GQ60" s="73">
        <v>132.511</v>
      </c>
      <c r="GR60" s="73">
        <v>16.555</v>
      </c>
      <c r="GS60" s="73">
        <v>9.5009999999999994</v>
      </c>
      <c r="GT60" s="73">
        <v>1.649</v>
      </c>
      <c r="GU60" s="73">
        <v>5.4050000000000002</v>
      </c>
      <c r="GV60" s="73">
        <v>40.103000000000002</v>
      </c>
      <c r="GW60" s="73">
        <v>10.733000000000001</v>
      </c>
      <c r="GX60" s="73">
        <v>1.728</v>
      </c>
      <c r="GY60" s="73">
        <v>26.454999999999998</v>
      </c>
      <c r="GZ60" s="73">
        <v>485.54199999999997</v>
      </c>
      <c r="HA60" s="73">
        <v>19.402999999999999</v>
      </c>
      <c r="HB60" s="73">
        <v>166.92400000000001</v>
      </c>
      <c r="HC60" s="73">
        <v>168.006</v>
      </c>
      <c r="HD60" s="73">
        <v>108.916</v>
      </c>
      <c r="HE60" s="73">
        <v>8.8629999999999995</v>
      </c>
      <c r="HF60" s="73">
        <v>49.475999999999999</v>
      </c>
      <c r="HG60" s="73">
        <v>145.054</v>
      </c>
      <c r="HH60" s="73">
        <v>91.201999999999998</v>
      </c>
      <c r="HI60" s="73">
        <v>8.1579999999999995</v>
      </c>
      <c r="HJ60" s="73">
        <v>44.944000000000003</v>
      </c>
      <c r="HK60" s="73">
        <v>22.952999999999999</v>
      </c>
      <c r="HL60" s="73">
        <v>17.713999999999999</v>
      </c>
      <c r="HM60" s="73">
        <v>0.70599999999999996</v>
      </c>
      <c r="HN60" s="73">
        <v>4.5330000000000004</v>
      </c>
      <c r="HO60" s="73">
        <v>11.157</v>
      </c>
      <c r="HP60" s="73">
        <v>6.1589999999999998</v>
      </c>
      <c r="HQ60" s="73">
        <v>14.201000000000001</v>
      </c>
      <c r="HR60" s="73">
        <v>3.1150000000000002</v>
      </c>
      <c r="HS60" s="73">
        <v>0.75</v>
      </c>
      <c r="HT60" s="73">
        <v>1562.6980000000001</v>
      </c>
      <c r="HU60" s="73">
        <v>860.25900000000001</v>
      </c>
      <c r="HV60" s="73">
        <v>1220.346</v>
      </c>
      <c r="HW60" s="73">
        <v>310.839</v>
      </c>
      <c r="HX60" s="73">
        <v>1135.5619999999999</v>
      </c>
      <c r="HY60" s="73">
        <v>860.25900000000001</v>
      </c>
      <c r="HZ60" s="73">
        <v>27.646999999999998</v>
      </c>
      <c r="IA60" s="73">
        <v>240.434</v>
      </c>
      <c r="IB60" s="73">
        <v>30.337</v>
      </c>
      <c r="IC60" s="73">
        <v>22.837</v>
      </c>
      <c r="ID60" s="73">
        <v>1.54</v>
      </c>
      <c r="IE60" s="73">
        <v>5.96</v>
      </c>
      <c r="IF60" s="73">
        <v>374.88600000000002</v>
      </c>
      <c r="IG60" s="73">
        <v>69.168999999999997</v>
      </c>
      <c r="IH60" s="73">
        <v>6.0750000000000002</v>
      </c>
      <c r="II60" s="73">
        <v>297.26400000000001</v>
      </c>
      <c r="IJ60" s="73">
        <v>957.904</v>
      </c>
      <c r="IK60" s="73">
        <v>35.262</v>
      </c>
      <c r="IL60" s="73">
        <v>547.30700000000002</v>
      </c>
      <c r="IM60" s="73">
        <v>261.649</v>
      </c>
      <c r="IN60" s="73">
        <v>148.786</v>
      </c>
      <c r="IO60" s="73">
        <v>9.2050000000000001</v>
      </c>
      <c r="IP60" s="73">
        <v>100.384</v>
      </c>
      <c r="IQ60" s="73">
        <v>209.249</v>
      </c>
    </row>
    <row r="61" spans="1:251">
      <c r="A61" s="10">
        <v>43800</v>
      </c>
      <c r="B61" s="73">
        <v>6013.4650000000001</v>
      </c>
      <c r="C61" s="73">
        <v>3339.8020000000001</v>
      </c>
      <c r="D61" s="73">
        <v>4664.3860000000004</v>
      </c>
      <c r="E61" s="73">
        <v>1233.5219999999999</v>
      </c>
      <c r="F61" s="73">
        <v>4316.7269999999999</v>
      </c>
      <c r="G61" s="73">
        <v>3339.8020000000001</v>
      </c>
      <c r="H61" s="73">
        <v>93.228999999999999</v>
      </c>
      <c r="I61" s="73">
        <v>861.53099999999995</v>
      </c>
      <c r="J61" s="73">
        <v>102.307</v>
      </c>
      <c r="K61" s="73">
        <v>67.198999999999998</v>
      </c>
      <c r="L61" s="73">
        <v>7.6349999999999998</v>
      </c>
      <c r="M61" s="73">
        <v>27.06</v>
      </c>
      <c r="N61" s="73">
        <v>1509.095</v>
      </c>
      <c r="O61" s="73">
        <v>302.62400000000002</v>
      </c>
      <c r="P61" s="73">
        <v>11.682</v>
      </c>
      <c r="Q61" s="73">
        <v>1187.145</v>
      </c>
      <c r="R61" s="73">
        <v>3744.0630000000001</v>
      </c>
      <c r="S61" s="73">
        <v>115.36499999999999</v>
      </c>
      <c r="T61" s="73">
        <v>2092.9180000000001</v>
      </c>
      <c r="U61" s="73">
        <v>1074.999</v>
      </c>
      <c r="V61" s="73">
        <v>613.17999999999995</v>
      </c>
      <c r="W61" s="73">
        <v>38.512999999999998</v>
      </c>
      <c r="X61" s="73">
        <v>404.77</v>
      </c>
      <c r="Y61" s="73">
        <v>864.90200000000004</v>
      </c>
      <c r="Z61" s="73">
        <v>476.22300000000001</v>
      </c>
      <c r="AA61" s="73">
        <v>32.167000000000002</v>
      </c>
      <c r="AB61" s="73">
        <v>344.98200000000003</v>
      </c>
      <c r="AC61" s="73">
        <v>210.09700000000001</v>
      </c>
      <c r="AD61" s="73">
        <v>136.95699999999999</v>
      </c>
      <c r="AE61" s="73">
        <v>6.3460000000000001</v>
      </c>
      <c r="AF61" s="73">
        <v>59.787999999999997</v>
      </c>
      <c r="AG61" s="73">
        <v>97.052999999999997</v>
      </c>
      <c r="AH61" s="73">
        <v>58.725000000000001</v>
      </c>
      <c r="AI61" s="73">
        <v>4.07</v>
      </c>
      <c r="AJ61" s="73">
        <v>30.652000000000001</v>
      </c>
      <c r="AK61" s="73">
        <v>85.337000000000003</v>
      </c>
      <c r="AL61" s="73">
        <v>61.118000000000002</v>
      </c>
      <c r="AM61" s="73">
        <v>115.557</v>
      </c>
      <c r="AN61" s="73">
        <v>30.898</v>
      </c>
      <c r="AO61" s="73">
        <v>18.535</v>
      </c>
      <c r="AP61" s="73">
        <v>3.6059999999999999</v>
      </c>
      <c r="AQ61" s="73">
        <v>2575.8919999999998</v>
      </c>
      <c r="AR61" s="73">
        <v>1738.069</v>
      </c>
      <c r="AS61" s="73">
        <v>2398.83</v>
      </c>
      <c r="AT61" s="73">
        <v>126.688</v>
      </c>
      <c r="AU61" s="73">
        <v>2303.1390000000001</v>
      </c>
      <c r="AV61" s="73">
        <v>1738.069</v>
      </c>
      <c r="AW61" s="73">
        <v>46.689</v>
      </c>
      <c r="AX61" s="73">
        <v>507.95800000000003</v>
      </c>
      <c r="AY61" s="73">
        <v>57.07</v>
      </c>
      <c r="AZ61" s="73">
        <v>32.225999999999999</v>
      </c>
      <c r="BA61" s="73">
        <v>4.5</v>
      </c>
      <c r="BB61" s="73">
        <v>19.931000000000001</v>
      </c>
      <c r="BC61" s="73">
        <v>177.749</v>
      </c>
      <c r="BD61" s="73">
        <v>73.887</v>
      </c>
      <c r="BE61" s="73">
        <v>4.7519999999999998</v>
      </c>
      <c r="BF61" s="73">
        <v>97.506</v>
      </c>
      <c r="BG61" s="73">
        <v>1863.204</v>
      </c>
      <c r="BH61" s="73">
        <v>58.076000000000001</v>
      </c>
      <c r="BI61" s="73">
        <v>633.12599999999998</v>
      </c>
      <c r="BJ61" s="73">
        <v>681.24800000000005</v>
      </c>
      <c r="BK61" s="73">
        <v>439.32400000000001</v>
      </c>
      <c r="BL61" s="73">
        <v>30.942</v>
      </c>
      <c r="BM61" s="73">
        <v>200.85</v>
      </c>
      <c r="BN61" s="73">
        <v>568.69399999999996</v>
      </c>
      <c r="BO61" s="73">
        <v>355.98399999999998</v>
      </c>
      <c r="BP61" s="73">
        <v>26.954999999999998</v>
      </c>
      <c r="BQ61" s="73">
        <v>178.93299999999999</v>
      </c>
      <c r="BR61" s="73">
        <v>112.554</v>
      </c>
      <c r="BS61" s="73">
        <v>83.340999999999994</v>
      </c>
      <c r="BT61" s="73">
        <v>3.988</v>
      </c>
      <c r="BU61" s="73">
        <v>21.917000000000002</v>
      </c>
      <c r="BV61" s="73">
        <v>37.933999999999997</v>
      </c>
      <c r="BW61" s="73">
        <v>21.486000000000001</v>
      </c>
      <c r="BX61" s="73">
        <v>50.374000000000002</v>
      </c>
      <c r="BY61" s="73">
        <v>9.0459999999999994</v>
      </c>
      <c r="BZ61" s="73">
        <v>10.132</v>
      </c>
      <c r="CA61" s="73">
        <v>2134.9569999999999</v>
      </c>
      <c r="CB61" s="73">
        <v>1428.471</v>
      </c>
      <c r="CC61" s="73">
        <v>2000.941</v>
      </c>
      <c r="CD61" s="73">
        <v>94.221000000000004</v>
      </c>
      <c r="CE61" s="73">
        <v>1930.048</v>
      </c>
      <c r="CF61" s="73">
        <v>1428.471</v>
      </c>
      <c r="CG61" s="73">
        <v>41.439</v>
      </c>
      <c r="CH61" s="73">
        <v>452.24299999999999</v>
      </c>
      <c r="CI61" s="73">
        <v>46.963000000000001</v>
      </c>
      <c r="CJ61" s="73">
        <v>25.079000000000001</v>
      </c>
      <c r="CK61" s="73">
        <v>4.1520000000000001</v>
      </c>
      <c r="CL61" s="73">
        <v>17.32</v>
      </c>
      <c r="CM61" s="73">
        <v>128.06200000000001</v>
      </c>
      <c r="CN61" s="73">
        <v>53.709000000000003</v>
      </c>
      <c r="CO61" s="73">
        <v>2.629</v>
      </c>
      <c r="CP61" s="73">
        <v>70.12</v>
      </c>
      <c r="CQ61" s="73">
        <v>1521.4939999999999</v>
      </c>
      <c r="CR61" s="73">
        <v>50.354999999999997</v>
      </c>
      <c r="CS61" s="73">
        <v>546.77800000000002</v>
      </c>
      <c r="CT61" s="73">
        <v>538.04899999999998</v>
      </c>
      <c r="CU61" s="73">
        <v>333.94400000000002</v>
      </c>
      <c r="CV61" s="73">
        <v>27.704000000000001</v>
      </c>
      <c r="CW61" s="73">
        <v>170.267</v>
      </c>
      <c r="CX61" s="73">
        <v>457.25599999999997</v>
      </c>
      <c r="CY61" s="73">
        <v>275.73599999999999</v>
      </c>
      <c r="CZ61" s="73">
        <v>24.428000000000001</v>
      </c>
      <c r="DA61" s="73">
        <v>152.76300000000001</v>
      </c>
      <c r="DB61" s="73">
        <v>80.793000000000006</v>
      </c>
      <c r="DC61" s="73">
        <v>58.209000000000003</v>
      </c>
      <c r="DD61" s="73">
        <v>3.2770000000000001</v>
      </c>
      <c r="DE61" s="73">
        <v>17.504000000000001</v>
      </c>
      <c r="DF61" s="73">
        <v>29.882000000000001</v>
      </c>
      <c r="DG61" s="73">
        <v>16.329999999999998</v>
      </c>
      <c r="DH61" s="73">
        <v>39.795000000000002</v>
      </c>
      <c r="DI61" s="73">
        <v>6.4169999999999998</v>
      </c>
      <c r="DJ61" s="73">
        <v>6.133</v>
      </c>
      <c r="DK61" s="73">
        <v>1898.962</v>
      </c>
      <c r="DL61" s="73">
        <v>1039.856</v>
      </c>
      <c r="DM61" s="73">
        <v>1450.96</v>
      </c>
      <c r="DN61" s="73">
        <v>408.387</v>
      </c>
      <c r="DO61" s="73">
        <v>1349.23</v>
      </c>
      <c r="DP61" s="73">
        <v>1039.856</v>
      </c>
      <c r="DQ61" s="73">
        <v>29.282</v>
      </c>
      <c r="DR61" s="73">
        <v>272.05900000000003</v>
      </c>
      <c r="DS61" s="73">
        <v>26.033999999999999</v>
      </c>
      <c r="DT61" s="73">
        <v>18.146999999999998</v>
      </c>
      <c r="DU61" s="73">
        <v>1.0289999999999999</v>
      </c>
      <c r="DV61" s="73">
        <v>6.8579999999999997</v>
      </c>
      <c r="DW61" s="73">
        <v>495.01600000000002</v>
      </c>
      <c r="DX61" s="73">
        <v>91.616</v>
      </c>
      <c r="DY61" s="73">
        <v>4.8710000000000004</v>
      </c>
      <c r="DZ61" s="73">
        <v>395.62900000000002</v>
      </c>
      <c r="EA61" s="73">
        <v>1165.1110000000001</v>
      </c>
      <c r="EB61" s="73">
        <v>36.139000000000003</v>
      </c>
      <c r="EC61" s="73">
        <v>677.67399999999998</v>
      </c>
      <c r="ED61" s="73">
        <v>352.88799999999998</v>
      </c>
      <c r="EE61" s="73">
        <v>193.80199999999999</v>
      </c>
      <c r="EF61" s="73">
        <v>13.243</v>
      </c>
      <c r="EG61" s="73">
        <v>137.65600000000001</v>
      </c>
      <c r="EH61" s="73">
        <v>290.64800000000002</v>
      </c>
      <c r="EI61" s="73">
        <v>153.90899999999999</v>
      </c>
      <c r="EJ61" s="73">
        <v>9.8680000000000003</v>
      </c>
      <c r="EK61" s="73">
        <v>120.758</v>
      </c>
      <c r="EL61" s="73">
        <v>62.24</v>
      </c>
      <c r="EM61" s="73">
        <v>39.893000000000001</v>
      </c>
      <c r="EN61" s="73">
        <v>3.375</v>
      </c>
      <c r="EO61" s="73">
        <v>16.898</v>
      </c>
      <c r="EP61" s="73">
        <v>33.143999999999998</v>
      </c>
      <c r="EQ61" s="73">
        <v>21.254000000000001</v>
      </c>
      <c r="ER61" s="73">
        <v>0.58499999999999996</v>
      </c>
      <c r="ES61" s="73">
        <v>9.7520000000000007</v>
      </c>
      <c r="ET61" s="73">
        <v>28.681999999999999</v>
      </c>
      <c r="EU61" s="73">
        <v>20.039000000000001</v>
      </c>
      <c r="EV61" s="73">
        <v>39.613999999999997</v>
      </c>
      <c r="EW61" s="73">
        <v>9.1069999999999993</v>
      </c>
      <c r="EX61" s="73">
        <v>8.1880000000000006</v>
      </c>
      <c r="EY61" s="73">
        <v>1.5529999999999999</v>
      </c>
      <c r="EZ61" s="73">
        <v>809.77599999999995</v>
      </c>
      <c r="FA61" s="73">
        <v>552.95899999999995</v>
      </c>
      <c r="FB61" s="73">
        <v>747.55600000000004</v>
      </c>
      <c r="FC61" s="73">
        <v>46.475000000000001</v>
      </c>
      <c r="FD61" s="73">
        <v>722.67600000000004</v>
      </c>
      <c r="FE61" s="73">
        <v>552.95899999999995</v>
      </c>
      <c r="FF61" s="73">
        <v>15.489000000000001</v>
      </c>
      <c r="FG61" s="73">
        <v>151.00700000000001</v>
      </c>
      <c r="FH61" s="73">
        <v>14.923</v>
      </c>
      <c r="FI61" s="73">
        <v>8.1530000000000005</v>
      </c>
      <c r="FJ61" s="73">
        <v>0.56699999999999995</v>
      </c>
      <c r="FK61" s="73">
        <v>6.2030000000000003</v>
      </c>
      <c r="FL61" s="73">
        <v>60.209000000000003</v>
      </c>
      <c r="FM61" s="73">
        <v>19.948</v>
      </c>
      <c r="FN61" s="73">
        <v>1.4419999999999999</v>
      </c>
      <c r="FO61" s="73">
        <v>38.262999999999998</v>
      </c>
      <c r="FP61" s="73">
        <v>588.21400000000006</v>
      </c>
      <c r="FQ61" s="73">
        <v>17.989999999999998</v>
      </c>
      <c r="FR61" s="73">
        <v>197.19300000000001</v>
      </c>
      <c r="FS61" s="73">
        <v>219.05600000000001</v>
      </c>
      <c r="FT61" s="73">
        <v>138.78800000000001</v>
      </c>
      <c r="FU61" s="73">
        <v>10.308999999999999</v>
      </c>
      <c r="FV61" s="73">
        <v>65.581000000000003</v>
      </c>
      <c r="FW61" s="73">
        <v>184.923</v>
      </c>
      <c r="FX61" s="73">
        <v>114.258</v>
      </c>
      <c r="FY61" s="73">
        <v>8.0679999999999996</v>
      </c>
      <c r="FZ61" s="73">
        <v>59.405999999999999</v>
      </c>
      <c r="GA61" s="73">
        <v>34.131999999999998</v>
      </c>
      <c r="GB61" s="73">
        <v>24.53</v>
      </c>
      <c r="GC61" s="73">
        <v>2.2410000000000001</v>
      </c>
      <c r="GD61" s="73">
        <v>6.1749999999999998</v>
      </c>
      <c r="GE61" s="73">
        <v>11.968</v>
      </c>
      <c r="GF61" s="73">
        <v>6.3789999999999996</v>
      </c>
      <c r="GG61" s="73">
        <v>15.744999999999999</v>
      </c>
      <c r="GH61" s="73">
        <v>2.6019999999999999</v>
      </c>
      <c r="GI61" s="73">
        <v>4.3780000000000001</v>
      </c>
      <c r="GJ61" s="73">
        <v>674.68700000000001</v>
      </c>
      <c r="GK61" s="73">
        <v>456.86200000000002</v>
      </c>
      <c r="GL61" s="73">
        <v>625.35599999999999</v>
      </c>
      <c r="GM61" s="73">
        <v>35.773000000000003</v>
      </c>
      <c r="GN61" s="73">
        <v>607.98</v>
      </c>
      <c r="GO61" s="73">
        <v>456.86200000000002</v>
      </c>
      <c r="GP61" s="73">
        <v>13.925000000000001</v>
      </c>
      <c r="GQ61" s="73">
        <v>133.971</v>
      </c>
      <c r="GR61" s="73">
        <v>13.164999999999999</v>
      </c>
      <c r="GS61" s="73">
        <v>6.3949999999999996</v>
      </c>
      <c r="GT61" s="73">
        <v>0.56699999999999995</v>
      </c>
      <c r="GU61" s="73">
        <v>6.2030000000000003</v>
      </c>
      <c r="GV61" s="73">
        <v>43.761000000000003</v>
      </c>
      <c r="GW61" s="73">
        <v>14.202</v>
      </c>
      <c r="GX61" s="73">
        <v>0.81499999999999995</v>
      </c>
      <c r="GY61" s="73">
        <v>28.187999999999999</v>
      </c>
      <c r="GZ61" s="73">
        <v>483.06200000000001</v>
      </c>
      <c r="HA61" s="73">
        <v>15.8</v>
      </c>
      <c r="HB61" s="73">
        <v>169.446</v>
      </c>
      <c r="HC61" s="73">
        <v>169.322</v>
      </c>
      <c r="HD61" s="73">
        <v>103.26900000000001</v>
      </c>
      <c r="HE61" s="73">
        <v>9.1999999999999993</v>
      </c>
      <c r="HF61" s="73">
        <v>54.274999999999999</v>
      </c>
      <c r="HG61" s="73">
        <v>146.84200000000001</v>
      </c>
      <c r="HH61" s="73">
        <v>87.525999999999996</v>
      </c>
      <c r="HI61" s="73">
        <v>7.67</v>
      </c>
      <c r="HJ61" s="73">
        <v>49.555999999999997</v>
      </c>
      <c r="HK61" s="73">
        <v>22.478999999999999</v>
      </c>
      <c r="HL61" s="73">
        <v>15.743</v>
      </c>
      <c r="HM61" s="73">
        <v>1.53</v>
      </c>
      <c r="HN61" s="73">
        <v>4.7190000000000003</v>
      </c>
      <c r="HO61" s="73">
        <v>9.7810000000000006</v>
      </c>
      <c r="HP61" s="73">
        <v>6.3789999999999996</v>
      </c>
      <c r="HQ61" s="73">
        <v>13.558</v>
      </c>
      <c r="HR61" s="73">
        <v>2.6019999999999999</v>
      </c>
      <c r="HS61" s="73">
        <v>2.577</v>
      </c>
      <c r="HT61" s="73">
        <v>1565.5</v>
      </c>
      <c r="HU61" s="73">
        <v>871.34199999999998</v>
      </c>
      <c r="HV61" s="73">
        <v>1235.2860000000001</v>
      </c>
      <c r="HW61" s="73">
        <v>304.25700000000001</v>
      </c>
      <c r="HX61" s="73">
        <v>1148.9390000000001</v>
      </c>
      <c r="HY61" s="73">
        <v>871.34199999999998</v>
      </c>
      <c r="HZ61" s="73">
        <v>28.37</v>
      </c>
      <c r="IA61" s="73">
        <v>243.64500000000001</v>
      </c>
      <c r="IB61" s="73">
        <v>25.882000000000001</v>
      </c>
      <c r="IC61" s="73">
        <v>17.489000000000001</v>
      </c>
      <c r="ID61" s="73">
        <v>2.9710000000000001</v>
      </c>
      <c r="IE61" s="73">
        <v>5.0090000000000003</v>
      </c>
      <c r="IF61" s="73">
        <v>373.13900000000001</v>
      </c>
      <c r="IG61" s="73">
        <v>74.44</v>
      </c>
      <c r="IH61" s="73">
        <v>3.5059999999999998</v>
      </c>
      <c r="II61" s="73">
        <v>292.77199999999999</v>
      </c>
      <c r="IJ61" s="73">
        <v>967.29700000000003</v>
      </c>
      <c r="IK61" s="73">
        <v>35.828000000000003</v>
      </c>
      <c r="IL61" s="73">
        <v>545.726</v>
      </c>
      <c r="IM61" s="73">
        <v>262.67500000000001</v>
      </c>
      <c r="IN61" s="73">
        <v>158.005</v>
      </c>
      <c r="IO61" s="73">
        <v>6.4219999999999997</v>
      </c>
      <c r="IP61" s="73">
        <v>93.619</v>
      </c>
      <c r="IQ61" s="73">
        <v>210.98</v>
      </c>
    </row>
    <row r="62" spans="1:251">
      <c r="A62" s="10">
        <v>43891</v>
      </c>
      <c r="B62" s="73">
        <v>6092.5379999999996</v>
      </c>
      <c r="C62" s="73">
        <v>3365.7260000000001</v>
      </c>
      <c r="D62" s="73">
        <v>4709.8789999999999</v>
      </c>
      <c r="E62" s="73">
        <v>1268.607</v>
      </c>
      <c r="F62" s="73">
        <v>4361.9939999999997</v>
      </c>
      <c r="G62" s="73">
        <v>3365.7260000000001</v>
      </c>
      <c r="H62" s="73">
        <v>113.803</v>
      </c>
      <c r="I62" s="73">
        <v>861.15200000000004</v>
      </c>
      <c r="J62" s="73">
        <v>122.08799999999999</v>
      </c>
      <c r="K62" s="73">
        <v>75.805000000000007</v>
      </c>
      <c r="L62" s="73">
        <v>12.218</v>
      </c>
      <c r="M62" s="73">
        <v>33.579000000000001</v>
      </c>
      <c r="N62" s="73">
        <v>1524.124</v>
      </c>
      <c r="O62" s="73">
        <v>293.392</v>
      </c>
      <c r="P62" s="73">
        <v>19.294</v>
      </c>
      <c r="Q62" s="73">
        <v>1203.5160000000001</v>
      </c>
      <c r="R62" s="73">
        <v>3765.8539999999998</v>
      </c>
      <c r="S62" s="73">
        <v>147.65600000000001</v>
      </c>
      <c r="T62" s="73">
        <v>2115.7379999999998</v>
      </c>
      <c r="U62" s="73">
        <v>1020.245</v>
      </c>
      <c r="V62" s="73">
        <v>577.66899999999998</v>
      </c>
      <c r="W62" s="73">
        <v>47.676000000000002</v>
      </c>
      <c r="X62" s="73">
        <v>386.18</v>
      </c>
      <c r="Y62" s="73">
        <v>825.31200000000001</v>
      </c>
      <c r="Z62" s="73">
        <v>456.72699999999998</v>
      </c>
      <c r="AA62" s="73">
        <v>37.234999999999999</v>
      </c>
      <c r="AB62" s="73">
        <v>325.04300000000001</v>
      </c>
      <c r="AC62" s="73">
        <v>194.934</v>
      </c>
      <c r="AD62" s="73">
        <v>120.94199999999999</v>
      </c>
      <c r="AE62" s="73">
        <v>10.442</v>
      </c>
      <c r="AF62" s="73">
        <v>61.137</v>
      </c>
      <c r="AG62" s="73">
        <v>106.25700000000001</v>
      </c>
      <c r="AH62" s="73">
        <v>59.844000000000001</v>
      </c>
      <c r="AI62" s="73">
        <v>5.7089999999999996</v>
      </c>
      <c r="AJ62" s="73">
        <v>37.884</v>
      </c>
      <c r="AK62" s="73">
        <v>84.331999999999994</v>
      </c>
      <c r="AL62" s="73">
        <v>63.29</v>
      </c>
      <c r="AM62" s="73">
        <v>114.05200000000001</v>
      </c>
      <c r="AN62" s="73">
        <v>33.57</v>
      </c>
      <c r="AO62" s="73">
        <v>8.7210000000000001</v>
      </c>
      <c r="AP62" s="73">
        <v>2.819</v>
      </c>
      <c r="AQ62" s="73">
        <v>2614.2739999999999</v>
      </c>
      <c r="AR62" s="73">
        <v>1782.9929999999999</v>
      </c>
      <c r="AS62" s="73">
        <v>2447.663</v>
      </c>
      <c r="AT62" s="73">
        <v>119.922</v>
      </c>
      <c r="AU62" s="73">
        <v>2355.5680000000002</v>
      </c>
      <c r="AV62" s="73">
        <v>1782.9929999999999</v>
      </c>
      <c r="AW62" s="73">
        <v>58.832000000000001</v>
      </c>
      <c r="AX62" s="73">
        <v>503.64299999999997</v>
      </c>
      <c r="AY62" s="73">
        <v>54.036999999999999</v>
      </c>
      <c r="AZ62" s="73">
        <v>30.997</v>
      </c>
      <c r="BA62" s="73">
        <v>4.702</v>
      </c>
      <c r="BB62" s="73">
        <v>18.338000000000001</v>
      </c>
      <c r="BC62" s="73">
        <v>168.62899999999999</v>
      </c>
      <c r="BD62" s="73">
        <v>71.197999999999993</v>
      </c>
      <c r="BE62" s="73">
        <v>5.226</v>
      </c>
      <c r="BF62" s="73">
        <v>91.656999999999996</v>
      </c>
      <c r="BG62" s="73">
        <v>1900.126</v>
      </c>
      <c r="BH62" s="73">
        <v>69.849999999999994</v>
      </c>
      <c r="BI62" s="73">
        <v>621.75099999999998</v>
      </c>
      <c r="BJ62" s="73">
        <v>657.83799999999997</v>
      </c>
      <c r="BK62" s="73">
        <v>416.92099999999999</v>
      </c>
      <c r="BL62" s="73">
        <v>39.933999999999997</v>
      </c>
      <c r="BM62" s="73">
        <v>196.22499999999999</v>
      </c>
      <c r="BN62" s="73">
        <v>547.88300000000004</v>
      </c>
      <c r="BO62" s="73">
        <v>334.99</v>
      </c>
      <c r="BP62" s="73">
        <v>31.91</v>
      </c>
      <c r="BQ62" s="73">
        <v>177.80799999999999</v>
      </c>
      <c r="BR62" s="73">
        <v>109.95399999999999</v>
      </c>
      <c r="BS62" s="73">
        <v>81.930999999999997</v>
      </c>
      <c r="BT62" s="73">
        <v>8.0229999999999997</v>
      </c>
      <c r="BU62" s="73">
        <v>18.417000000000002</v>
      </c>
      <c r="BV62" s="73">
        <v>36.04</v>
      </c>
      <c r="BW62" s="73">
        <v>22.545999999999999</v>
      </c>
      <c r="BX62" s="73">
        <v>46.688000000000002</v>
      </c>
      <c r="BY62" s="73">
        <v>11.898</v>
      </c>
      <c r="BZ62" s="73">
        <v>4.758</v>
      </c>
      <c r="CA62" s="73">
        <v>2157.1619999999998</v>
      </c>
      <c r="CB62" s="73">
        <v>1460.9259999999999</v>
      </c>
      <c r="CC62" s="73">
        <v>2023.499</v>
      </c>
      <c r="CD62" s="73">
        <v>94.888999999999996</v>
      </c>
      <c r="CE62" s="73">
        <v>1962.8720000000001</v>
      </c>
      <c r="CF62" s="73">
        <v>1460.9259999999999</v>
      </c>
      <c r="CG62" s="73">
        <v>51.292000000000002</v>
      </c>
      <c r="CH62" s="73">
        <v>441.53500000000003</v>
      </c>
      <c r="CI62" s="73">
        <v>43</v>
      </c>
      <c r="CJ62" s="73">
        <v>22.187999999999999</v>
      </c>
      <c r="CK62" s="73">
        <v>3.9569999999999999</v>
      </c>
      <c r="CL62" s="73">
        <v>16.855</v>
      </c>
      <c r="CM62" s="73">
        <v>122.184</v>
      </c>
      <c r="CN62" s="73">
        <v>47.558</v>
      </c>
      <c r="CO62" s="73">
        <v>4.8129999999999997</v>
      </c>
      <c r="CP62" s="73">
        <v>69.265000000000001</v>
      </c>
      <c r="CQ62" s="73">
        <v>1543.287</v>
      </c>
      <c r="CR62" s="73">
        <v>61.151000000000003</v>
      </c>
      <c r="CS62" s="73">
        <v>534.48599999999999</v>
      </c>
      <c r="CT62" s="73">
        <v>525.47500000000002</v>
      </c>
      <c r="CU62" s="73">
        <v>316.22899999999998</v>
      </c>
      <c r="CV62" s="73">
        <v>35.554000000000002</v>
      </c>
      <c r="CW62" s="73">
        <v>169.74</v>
      </c>
      <c r="CX62" s="73">
        <v>446.07600000000002</v>
      </c>
      <c r="CY62" s="73">
        <v>259.21699999999998</v>
      </c>
      <c r="CZ62" s="73">
        <v>28.497</v>
      </c>
      <c r="DA62" s="73">
        <v>155.99299999999999</v>
      </c>
      <c r="DB62" s="73">
        <v>79.399000000000001</v>
      </c>
      <c r="DC62" s="73">
        <v>57.012</v>
      </c>
      <c r="DD62" s="73">
        <v>7.0570000000000004</v>
      </c>
      <c r="DE62" s="73">
        <v>13.747</v>
      </c>
      <c r="DF62" s="73">
        <v>29.106000000000002</v>
      </c>
      <c r="DG62" s="73">
        <v>18.238</v>
      </c>
      <c r="DH62" s="73">
        <v>38.774000000000001</v>
      </c>
      <c r="DI62" s="73">
        <v>8.5709999999999997</v>
      </c>
      <c r="DJ62" s="73">
        <v>3.952</v>
      </c>
      <c r="DK62" s="73">
        <v>1928.9690000000001</v>
      </c>
      <c r="DL62" s="73">
        <v>1052.5239999999999</v>
      </c>
      <c r="DM62" s="73">
        <v>1482.761</v>
      </c>
      <c r="DN62" s="73">
        <v>405.92399999999998</v>
      </c>
      <c r="DO62" s="73">
        <v>1372.6110000000001</v>
      </c>
      <c r="DP62" s="73">
        <v>1052.5239999999999</v>
      </c>
      <c r="DQ62" s="73">
        <v>27.856999999999999</v>
      </c>
      <c r="DR62" s="73">
        <v>281.82799999999997</v>
      </c>
      <c r="DS62" s="73">
        <v>44.58</v>
      </c>
      <c r="DT62" s="73">
        <v>29.24</v>
      </c>
      <c r="DU62" s="73">
        <v>3.1709999999999998</v>
      </c>
      <c r="DV62" s="73">
        <v>12.167999999999999</v>
      </c>
      <c r="DW62" s="73">
        <v>485.601</v>
      </c>
      <c r="DX62" s="73">
        <v>91.311999999999998</v>
      </c>
      <c r="DY62" s="73">
        <v>6.5270000000000001</v>
      </c>
      <c r="DZ62" s="73">
        <v>384.05700000000002</v>
      </c>
      <c r="EA62" s="73">
        <v>1182.8330000000001</v>
      </c>
      <c r="EB62" s="73">
        <v>39.540999999999997</v>
      </c>
      <c r="EC62" s="73">
        <v>682.81500000000005</v>
      </c>
      <c r="ED62" s="73">
        <v>330.36700000000002</v>
      </c>
      <c r="EE62" s="73">
        <v>183.34</v>
      </c>
      <c r="EF62" s="73">
        <v>13.327</v>
      </c>
      <c r="EG62" s="73">
        <v>131.15600000000001</v>
      </c>
      <c r="EH62" s="73">
        <v>276.82600000000002</v>
      </c>
      <c r="EI62" s="73">
        <v>149.66399999999999</v>
      </c>
      <c r="EJ62" s="73">
        <v>9.984</v>
      </c>
      <c r="EK62" s="73">
        <v>115.199</v>
      </c>
      <c r="EL62" s="73">
        <v>53.540999999999997</v>
      </c>
      <c r="EM62" s="73">
        <v>33.676000000000002</v>
      </c>
      <c r="EN62" s="73">
        <v>3.343</v>
      </c>
      <c r="EO62" s="73">
        <v>15.957000000000001</v>
      </c>
      <c r="EP62" s="73">
        <v>34.027000000000001</v>
      </c>
      <c r="EQ62" s="73">
        <v>21.216000000000001</v>
      </c>
      <c r="ER62" s="73">
        <v>1.113</v>
      </c>
      <c r="ES62" s="73">
        <v>11.115</v>
      </c>
      <c r="ET62" s="73">
        <v>26.177</v>
      </c>
      <c r="EU62" s="73">
        <v>23.78</v>
      </c>
      <c r="EV62" s="73">
        <v>40.283999999999999</v>
      </c>
      <c r="EW62" s="73">
        <v>9.673</v>
      </c>
      <c r="EX62" s="73">
        <v>2.544</v>
      </c>
      <c r="EY62" s="73">
        <v>0.58199999999999996</v>
      </c>
      <c r="EZ62" s="73">
        <v>822.92700000000002</v>
      </c>
      <c r="FA62" s="73">
        <v>558.44899999999996</v>
      </c>
      <c r="FB62" s="73">
        <v>764.89499999999998</v>
      </c>
      <c r="FC62" s="73">
        <v>41.704000000000001</v>
      </c>
      <c r="FD62" s="73">
        <v>734.58299999999997</v>
      </c>
      <c r="FE62" s="73">
        <v>558.44899999999996</v>
      </c>
      <c r="FF62" s="73">
        <v>11.593</v>
      </c>
      <c r="FG62" s="73">
        <v>158.86699999999999</v>
      </c>
      <c r="FH62" s="73">
        <v>18.815999999999999</v>
      </c>
      <c r="FI62" s="73">
        <v>11.459</v>
      </c>
      <c r="FJ62" s="73">
        <v>0.51300000000000001</v>
      </c>
      <c r="FK62" s="73">
        <v>6.843</v>
      </c>
      <c r="FL62" s="73">
        <v>58.874000000000002</v>
      </c>
      <c r="FM62" s="73">
        <v>24.526</v>
      </c>
      <c r="FN62" s="73">
        <v>1.377</v>
      </c>
      <c r="FO62" s="73">
        <v>32.97</v>
      </c>
      <c r="FP62" s="73">
        <v>599.53800000000001</v>
      </c>
      <c r="FQ62" s="73">
        <v>14.218</v>
      </c>
      <c r="FR62" s="73">
        <v>201.30600000000001</v>
      </c>
      <c r="FS62" s="73">
        <v>211.38399999999999</v>
      </c>
      <c r="FT62" s="73">
        <v>132.82499999999999</v>
      </c>
      <c r="FU62" s="73">
        <v>11.429</v>
      </c>
      <c r="FV62" s="73">
        <v>65.685000000000002</v>
      </c>
      <c r="FW62" s="73">
        <v>183.54599999999999</v>
      </c>
      <c r="FX62" s="73">
        <v>112.432</v>
      </c>
      <c r="FY62" s="73">
        <v>8.8149999999999995</v>
      </c>
      <c r="FZ62" s="73">
        <v>60.854999999999997</v>
      </c>
      <c r="GA62" s="73">
        <v>27.837</v>
      </c>
      <c r="GB62" s="73">
        <v>20.393000000000001</v>
      </c>
      <c r="GC62" s="73">
        <v>2.6139999999999999</v>
      </c>
      <c r="GD62" s="73">
        <v>4.83</v>
      </c>
      <c r="GE62" s="73">
        <v>10.654</v>
      </c>
      <c r="GF62" s="73">
        <v>7.8650000000000002</v>
      </c>
      <c r="GG62" s="73">
        <v>16.327999999999999</v>
      </c>
      <c r="GH62" s="73">
        <v>2.1909999999999998</v>
      </c>
      <c r="GI62" s="73">
        <v>1.4450000000000001</v>
      </c>
      <c r="GJ62" s="73">
        <v>681.19600000000003</v>
      </c>
      <c r="GK62" s="73">
        <v>463.39400000000001</v>
      </c>
      <c r="GL62" s="73">
        <v>633.43200000000002</v>
      </c>
      <c r="GM62" s="73">
        <v>33.42</v>
      </c>
      <c r="GN62" s="73">
        <v>616.31299999999999</v>
      </c>
      <c r="GO62" s="73">
        <v>463.39400000000001</v>
      </c>
      <c r="GP62" s="73">
        <v>10.444000000000001</v>
      </c>
      <c r="GQ62" s="73">
        <v>137.20599999999999</v>
      </c>
      <c r="GR62" s="73">
        <v>13.826000000000001</v>
      </c>
      <c r="GS62" s="73">
        <v>7.7290000000000001</v>
      </c>
      <c r="GT62" s="73">
        <v>0</v>
      </c>
      <c r="GU62" s="73">
        <v>6.0970000000000004</v>
      </c>
      <c r="GV62" s="73">
        <v>41.982999999999997</v>
      </c>
      <c r="GW62" s="73">
        <v>14.659000000000001</v>
      </c>
      <c r="GX62" s="73">
        <v>1.377</v>
      </c>
      <c r="GY62" s="73">
        <v>25.946000000000002</v>
      </c>
      <c r="GZ62" s="73">
        <v>489.30599999999998</v>
      </c>
      <c r="HA62" s="73">
        <v>12.555999999999999</v>
      </c>
      <c r="HB62" s="73">
        <v>171.874</v>
      </c>
      <c r="HC62" s="73">
        <v>167.483</v>
      </c>
      <c r="HD62" s="73">
        <v>98.611999999999995</v>
      </c>
      <c r="HE62" s="73">
        <v>10.224</v>
      </c>
      <c r="HF62" s="73">
        <v>57.636000000000003</v>
      </c>
      <c r="HG62" s="73">
        <v>149.636</v>
      </c>
      <c r="HH62" s="73">
        <v>86.599000000000004</v>
      </c>
      <c r="HI62" s="73">
        <v>8.3740000000000006</v>
      </c>
      <c r="HJ62" s="73">
        <v>53.651000000000003</v>
      </c>
      <c r="HK62" s="73">
        <v>17.847999999999999</v>
      </c>
      <c r="HL62" s="73">
        <v>12.013</v>
      </c>
      <c r="HM62" s="73">
        <v>1.851</v>
      </c>
      <c r="HN62" s="73">
        <v>3.984</v>
      </c>
      <c r="HO62" s="73">
        <v>9.0739999999999998</v>
      </c>
      <c r="HP62" s="73">
        <v>7.4610000000000003</v>
      </c>
      <c r="HQ62" s="73">
        <v>14.343</v>
      </c>
      <c r="HR62" s="73">
        <v>2.1909999999999998</v>
      </c>
      <c r="HS62" s="73">
        <v>1.012</v>
      </c>
      <c r="HT62" s="73">
        <v>1582.509</v>
      </c>
      <c r="HU62" s="73">
        <v>874.98299999999995</v>
      </c>
      <c r="HV62" s="73">
        <v>1242.377</v>
      </c>
      <c r="HW62" s="73">
        <v>317.28899999999999</v>
      </c>
      <c r="HX62" s="73">
        <v>1152.3969999999999</v>
      </c>
      <c r="HY62" s="73">
        <v>874.98299999999995</v>
      </c>
      <c r="HZ62" s="73">
        <v>37.478999999999999</v>
      </c>
      <c r="IA62" s="73">
        <v>234.70099999999999</v>
      </c>
      <c r="IB62" s="73">
        <v>25.771000000000001</v>
      </c>
      <c r="IC62" s="73">
        <v>13.538</v>
      </c>
      <c r="ID62" s="73">
        <v>3.2730000000000001</v>
      </c>
      <c r="IE62" s="73">
        <v>8.9600000000000009</v>
      </c>
      <c r="IF62" s="73">
        <v>388.67599999999999</v>
      </c>
      <c r="IG62" s="73">
        <v>81.676000000000002</v>
      </c>
      <c r="IH62" s="73">
        <v>6.3559999999999999</v>
      </c>
      <c r="II62" s="73">
        <v>298.7</v>
      </c>
      <c r="IJ62" s="73">
        <v>974.30499999999995</v>
      </c>
      <c r="IK62" s="73">
        <v>47.107999999999997</v>
      </c>
      <c r="IL62" s="73">
        <v>545.32100000000003</v>
      </c>
      <c r="IM62" s="73">
        <v>247.54</v>
      </c>
      <c r="IN62" s="73">
        <v>142.001</v>
      </c>
      <c r="IO62" s="73">
        <v>5.6749999999999998</v>
      </c>
      <c r="IP62" s="73">
        <v>96.900999999999996</v>
      </c>
      <c r="IQ62" s="73">
        <v>198.078</v>
      </c>
    </row>
    <row r="63" spans="1:251">
      <c r="A63" s="10">
        <v>43983</v>
      </c>
      <c r="B63" s="73">
        <v>6118.7430000000004</v>
      </c>
      <c r="C63" s="73">
        <v>3274.99</v>
      </c>
      <c r="D63" s="73">
        <v>4658.473</v>
      </c>
      <c r="E63" s="73">
        <v>1342.212</v>
      </c>
      <c r="F63" s="73">
        <v>4289.4390000000003</v>
      </c>
      <c r="G63" s="73">
        <v>3274.99</v>
      </c>
      <c r="H63" s="73">
        <v>151.35599999999999</v>
      </c>
      <c r="I63" s="73">
        <v>850.73699999999997</v>
      </c>
      <c r="J63" s="73">
        <v>186.41300000000001</v>
      </c>
      <c r="K63" s="73">
        <v>105.473</v>
      </c>
      <c r="L63" s="73">
        <v>26.378</v>
      </c>
      <c r="M63" s="73">
        <v>53.957000000000001</v>
      </c>
      <c r="N63" s="73">
        <v>1545.479</v>
      </c>
      <c r="O63" s="73">
        <v>275.91699999999997</v>
      </c>
      <c r="P63" s="73">
        <v>24.69</v>
      </c>
      <c r="Q63" s="73">
        <v>1237.1869999999999</v>
      </c>
      <c r="R63" s="73">
        <v>3696.203</v>
      </c>
      <c r="S63" s="73">
        <v>204.18299999999999</v>
      </c>
      <c r="T63" s="73">
        <v>2166.7339999999999</v>
      </c>
      <c r="U63" s="73">
        <v>1013.532</v>
      </c>
      <c r="V63" s="73">
        <v>546.16800000000001</v>
      </c>
      <c r="W63" s="73">
        <v>52.218000000000004</v>
      </c>
      <c r="X63" s="73">
        <v>410.20400000000001</v>
      </c>
      <c r="Y63" s="73">
        <v>804.88</v>
      </c>
      <c r="Z63" s="73">
        <v>413.88</v>
      </c>
      <c r="AA63" s="73">
        <v>42.662999999999997</v>
      </c>
      <c r="AB63" s="73">
        <v>345.197</v>
      </c>
      <c r="AC63" s="73">
        <v>208.65199999999999</v>
      </c>
      <c r="AD63" s="73">
        <v>132.28800000000001</v>
      </c>
      <c r="AE63" s="73">
        <v>9.5549999999999997</v>
      </c>
      <c r="AF63" s="73">
        <v>65.006</v>
      </c>
      <c r="AG63" s="73">
        <v>108.848</v>
      </c>
      <c r="AH63" s="73">
        <v>57.244</v>
      </c>
      <c r="AI63" s="73">
        <v>9.6280000000000001</v>
      </c>
      <c r="AJ63" s="73">
        <v>39.593000000000004</v>
      </c>
      <c r="AK63" s="73">
        <v>97.411000000000001</v>
      </c>
      <c r="AL63" s="73">
        <v>51.622999999999998</v>
      </c>
      <c r="AM63" s="73">
        <v>118.05800000000001</v>
      </c>
      <c r="AN63" s="73">
        <v>30.975000000000001</v>
      </c>
      <c r="AO63" s="73">
        <v>4.9429999999999996</v>
      </c>
      <c r="AP63" s="73">
        <v>2.383</v>
      </c>
      <c r="AQ63" s="73">
        <v>2641.5819999999999</v>
      </c>
      <c r="AR63" s="73">
        <v>1755.7919999999999</v>
      </c>
      <c r="AS63" s="73">
        <v>2434.0929999999998</v>
      </c>
      <c r="AT63" s="73">
        <v>162.07</v>
      </c>
      <c r="AU63" s="73">
        <v>2328.8609999999999</v>
      </c>
      <c r="AV63" s="73">
        <v>1755.7919999999999</v>
      </c>
      <c r="AW63" s="73">
        <v>70.884</v>
      </c>
      <c r="AX63" s="73">
        <v>499.09</v>
      </c>
      <c r="AY63" s="73">
        <v>90.683000000000007</v>
      </c>
      <c r="AZ63" s="73">
        <v>45.618000000000002</v>
      </c>
      <c r="BA63" s="73">
        <v>14.927</v>
      </c>
      <c r="BB63" s="73">
        <v>29.532</v>
      </c>
      <c r="BC63" s="73">
        <v>180.797</v>
      </c>
      <c r="BD63" s="73">
        <v>62.709000000000003</v>
      </c>
      <c r="BE63" s="73">
        <v>7.5880000000000001</v>
      </c>
      <c r="BF63" s="73">
        <v>110.02200000000001</v>
      </c>
      <c r="BG63" s="73">
        <v>1882.328</v>
      </c>
      <c r="BH63" s="73">
        <v>93.876000000000005</v>
      </c>
      <c r="BI63" s="73">
        <v>652.48099999999999</v>
      </c>
      <c r="BJ63" s="73">
        <v>655.52599999999995</v>
      </c>
      <c r="BK63" s="73">
        <v>399.26299999999998</v>
      </c>
      <c r="BL63" s="73">
        <v>44.868000000000002</v>
      </c>
      <c r="BM63" s="73">
        <v>208.732</v>
      </c>
      <c r="BN63" s="73">
        <v>534.98699999999997</v>
      </c>
      <c r="BO63" s="73">
        <v>307.697</v>
      </c>
      <c r="BP63" s="73">
        <v>37.151000000000003</v>
      </c>
      <c r="BQ63" s="73">
        <v>188.44499999999999</v>
      </c>
      <c r="BR63" s="73">
        <v>120.539</v>
      </c>
      <c r="BS63" s="73">
        <v>91.566000000000003</v>
      </c>
      <c r="BT63" s="73">
        <v>7.7169999999999996</v>
      </c>
      <c r="BU63" s="73">
        <v>20.286999999999999</v>
      </c>
      <c r="BV63" s="73">
        <v>41.241</v>
      </c>
      <c r="BW63" s="73">
        <v>12.896000000000001</v>
      </c>
      <c r="BX63" s="73">
        <v>45.42</v>
      </c>
      <c r="BY63" s="73">
        <v>8.7170000000000005</v>
      </c>
      <c r="BZ63" s="73">
        <v>2.6629999999999998</v>
      </c>
      <c r="CA63" s="73">
        <v>2163.7979999999998</v>
      </c>
      <c r="CB63" s="73">
        <v>1435.913</v>
      </c>
      <c r="CC63" s="73">
        <v>2004.5650000000001</v>
      </c>
      <c r="CD63" s="73">
        <v>124.729</v>
      </c>
      <c r="CE63" s="73">
        <v>1928.34</v>
      </c>
      <c r="CF63" s="73">
        <v>1435.913</v>
      </c>
      <c r="CG63" s="73">
        <v>59.572000000000003</v>
      </c>
      <c r="CH63" s="73">
        <v>430.49200000000002</v>
      </c>
      <c r="CI63" s="73">
        <v>72.945999999999998</v>
      </c>
      <c r="CJ63" s="73">
        <v>33.875</v>
      </c>
      <c r="CK63" s="73">
        <v>12.584</v>
      </c>
      <c r="CL63" s="73">
        <v>25.881</v>
      </c>
      <c r="CM63" s="73">
        <v>131.45400000000001</v>
      </c>
      <c r="CN63" s="73">
        <v>44.713000000000001</v>
      </c>
      <c r="CO63" s="73">
        <v>5.3339999999999996</v>
      </c>
      <c r="CP63" s="73">
        <v>80.929000000000002</v>
      </c>
      <c r="CQ63" s="73">
        <v>1528.7919999999999</v>
      </c>
      <c r="CR63" s="73">
        <v>77.489999999999995</v>
      </c>
      <c r="CS63" s="73">
        <v>548.36500000000001</v>
      </c>
      <c r="CT63" s="73">
        <v>510.68200000000002</v>
      </c>
      <c r="CU63" s="73">
        <v>299.57100000000003</v>
      </c>
      <c r="CV63" s="73">
        <v>34.67</v>
      </c>
      <c r="CW63" s="73">
        <v>174.685</v>
      </c>
      <c r="CX63" s="73">
        <v>422.68900000000002</v>
      </c>
      <c r="CY63" s="73">
        <v>231.88800000000001</v>
      </c>
      <c r="CZ63" s="73">
        <v>28.998000000000001</v>
      </c>
      <c r="DA63" s="73">
        <v>160.49100000000001</v>
      </c>
      <c r="DB63" s="73">
        <v>87.992999999999995</v>
      </c>
      <c r="DC63" s="73">
        <v>67.683000000000007</v>
      </c>
      <c r="DD63" s="73">
        <v>5.673</v>
      </c>
      <c r="DE63" s="73">
        <v>14.195</v>
      </c>
      <c r="DF63" s="73">
        <v>31.058</v>
      </c>
      <c r="DG63" s="73">
        <v>9.15</v>
      </c>
      <c r="DH63" s="73">
        <v>34.503999999999998</v>
      </c>
      <c r="DI63" s="73">
        <v>5.7039999999999997</v>
      </c>
      <c r="DJ63" s="73">
        <v>1.7549999999999999</v>
      </c>
      <c r="DK63" s="73">
        <v>1941.0440000000001</v>
      </c>
      <c r="DL63" s="73">
        <v>1044.729</v>
      </c>
      <c r="DM63" s="73">
        <v>1484.0609999999999</v>
      </c>
      <c r="DN63" s="73">
        <v>415.28100000000001</v>
      </c>
      <c r="DO63" s="73">
        <v>1368.136</v>
      </c>
      <c r="DP63" s="73">
        <v>1044.729</v>
      </c>
      <c r="DQ63" s="73">
        <v>44.332000000000001</v>
      </c>
      <c r="DR63" s="73">
        <v>272.34899999999999</v>
      </c>
      <c r="DS63" s="73">
        <v>56.582000000000001</v>
      </c>
      <c r="DT63" s="73">
        <v>36.116999999999997</v>
      </c>
      <c r="DU63" s="73">
        <v>6.0030000000000001</v>
      </c>
      <c r="DV63" s="73">
        <v>13.856999999999999</v>
      </c>
      <c r="DW63" s="73">
        <v>483.44499999999999</v>
      </c>
      <c r="DX63" s="73">
        <v>86.534000000000006</v>
      </c>
      <c r="DY63" s="73">
        <v>6.7610000000000001</v>
      </c>
      <c r="DZ63" s="73">
        <v>388.66</v>
      </c>
      <c r="EA63" s="73">
        <v>1180.961</v>
      </c>
      <c r="EB63" s="73">
        <v>57.094999999999999</v>
      </c>
      <c r="EC63" s="73">
        <v>683.35900000000004</v>
      </c>
      <c r="ED63" s="73">
        <v>325.15699999999998</v>
      </c>
      <c r="EE63" s="73">
        <v>175.96700000000001</v>
      </c>
      <c r="EF63" s="73">
        <v>17.048999999999999</v>
      </c>
      <c r="EG63" s="73">
        <v>130.80500000000001</v>
      </c>
      <c r="EH63" s="73">
        <v>260.072</v>
      </c>
      <c r="EI63" s="73">
        <v>131.13999999999999</v>
      </c>
      <c r="EJ63" s="73">
        <v>15.271000000000001</v>
      </c>
      <c r="EK63" s="73">
        <v>113.071</v>
      </c>
      <c r="EL63" s="73">
        <v>65.084000000000003</v>
      </c>
      <c r="EM63" s="73">
        <v>44.826000000000001</v>
      </c>
      <c r="EN63" s="73">
        <v>1.7769999999999999</v>
      </c>
      <c r="EO63" s="73">
        <v>17.734000000000002</v>
      </c>
      <c r="EP63" s="73">
        <v>36.009</v>
      </c>
      <c r="EQ63" s="73">
        <v>18.492000000000001</v>
      </c>
      <c r="ER63" s="73">
        <v>3.069</v>
      </c>
      <c r="ES63" s="73">
        <v>12.065</v>
      </c>
      <c r="ET63" s="73">
        <v>32.881</v>
      </c>
      <c r="EU63" s="73">
        <v>19.629000000000001</v>
      </c>
      <c r="EV63" s="73">
        <v>41.703000000000003</v>
      </c>
      <c r="EW63" s="73">
        <v>10.807</v>
      </c>
      <c r="EX63" s="73">
        <v>1.3360000000000001</v>
      </c>
      <c r="EY63" s="73">
        <v>2.383</v>
      </c>
      <c r="EZ63" s="73">
        <v>847.75199999999995</v>
      </c>
      <c r="FA63" s="73">
        <v>554.08600000000001</v>
      </c>
      <c r="FB63" s="73">
        <v>779.548</v>
      </c>
      <c r="FC63" s="73">
        <v>51.936</v>
      </c>
      <c r="FD63" s="73">
        <v>743.01900000000001</v>
      </c>
      <c r="FE63" s="73">
        <v>554.08600000000001</v>
      </c>
      <c r="FF63" s="73">
        <v>21.472999999999999</v>
      </c>
      <c r="FG63" s="73">
        <v>165.59299999999999</v>
      </c>
      <c r="FH63" s="73">
        <v>30.314</v>
      </c>
      <c r="FI63" s="73">
        <v>16.957999999999998</v>
      </c>
      <c r="FJ63" s="73">
        <v>4</v>
      </c>
      <c r="FK63" s="73">
        <v>8.7509999999999994</v>
      </c>
      <c r="FL63" s="73">
        <v>60.624000000000002</v>
      </c>
      <c r="FM63" s="73">
        <v>21.437999999999999</v>
      </c>
      <c r="FN63" s="73">
        <v>0.45100000000000001</v>
      </c>
      <c r="FO63" s="73">
        <v>38.734000000000002</v>
      </c>
      <c r="FP63" s="73">
        <v>598.65499999999997</v>
      </c>
      <c r="FQ63" s="73">
        <v>25.923999999999999</v>
      </c>
      <c r="FR63" s="73">
        <v>217.81399999999999</v>
      </c>
      <c r="FS63" s="73">
        <v>205.33699999999999</v>
      </c>
      <c r="FT63" s="73">
        <v>127.67100000000001</v>
      </c>
      <c r="FU63" s="73">
        <v>15.662000000000001</v>
      </c>
      <c r="FV63" s="73">
        <v>62.003</v>
      </c>
      <c r="FW63" s="73">
        <v>168.49700000000001</v>
      </c>
      <c r="FX63" s="73">
        <v>97.593000000000004</v>
      </c>
      <c r="FY63" s="73">
        <v>13.885</v>
      </c>
      <c r="FZ63" s="73">
        <v>57.018000000000001</v>
      </c>
      <c r="GA63" s="73">
        <v>36.840000000000003</v>
      </c>
      <c r="GB63" s="73">
        <v>30.077999999999999</v>
      </c>
      <c r="GC63" s="73">
        <v>1.7769999999999999</v>
      </c>
      <c r="GD63" s="73">
        <v>4.9850000000000003</v>
      </c>
      <c r="GE63" s="73">
        <v>13.794</v>
      </c>
      <c r="GF63" s="73">
        <v>5.359</v>
      </c>
      <c r="GG63" s="73">
        <v>16.266999999999999</v>
      </c>
      <c r="GH63" s="73">
        <v>2.8860000000000001</v>
      </c>
      <c r="GI63" s="73">
        <v>0</v>
      </c>
      <c r="GJ63" s="73">
        <v>692.01400000000001</v>
      </c>
      <c r="GK63" s="73">
        <v>454.971</v>
      </c>
      <c r="GL63" s="73">
        <v>640.553</v>
      </c>
      <c r="GM63" s="73">
        <v>37.331000000000003</v>
      </c>
      <c r="GN63" s="73">
        <v>614.45799999999997</v>
      </c>
      <c r="GO63" s="73">
        <v>454.971</v>
      </c>
      <c r="GP63" s="73">
        <v>17.994</v>
      </c>
      <c r="GQ63" s="73">
        <v>140.357</v>
      </c>
      <c r="GR63" s="73">
        <v>22.626000000000001</v>
      </c>
      <c r="GS63" s="73">
        <v>12.005000000000001</v>
      </c>
      <c r="GT63" s="73">
        <v>2.8039999999999998</v>
      </c>
      <c r="GU63" s="73">
        <v>7.2110000000000003</v>
      </c>
      <c r="GV63" s="73">
        <v>42.542000000000002</v>
      </c>
      <c r="GW63" s="73">
        <v>15.226000000000001</v>
      </c>
      <c r="GX63" s="73">
        <v>0.45100000000000001</v>
      </c>
      <c r="GY63" s="73">
        <v>26.864999999999998</v>
      </c>
      <c r="GZ63" s="73">
        <v>487.72399999999999</v>
      </c>
      <c r="HA63" s="73">
        <v>21.248999999999999</v>
      </c>
      <c r="HB63" s="73">
        <v>179.16900000000001</v>
      </c>
      <c r="HC63" s="73">
        <v>156.96</v>
      </c>
      <c r="HD63" s="73">
        <v>94.278000000000006</v>
      </c>
      <c r="HE63" s="73">
        <v>12.252000000000001</v>
      </c>
      <c r="HF63" s="73">
        <v>50.430999999999997</v>
      </c>
      <c r="HG63" s="73">
        <v>132.05600000000001</v>
      </c>
      <c r="HH63" s="73">
        <v>73.828999999999994</v>
      </c>
      <c r="HI63" s="73">
        <v>11.663</v>
      </c>
      <c r="HJ63" s="73">
        <v>46.564</v>
      </c>
      <c r="HK63" s="73">
        <v>24.904</v>
      </c>
      <c r="HL63" s="73">
        <v>20.449000000000002</v>
      </c>
      <c r="HM63" s="73">
        <v>0.58799999999999997</v>
      </c>
      <c r="HN63" s="73">
        <v>3.867</v>
      </c>
      <c r="HO63" s="73">
        <v>12.388</v>
      </c>
      <c r="HP63" s="73">
        <v>3.8719999999999999</v>
      </c>
      <c r="HQ63" s="73">
        <v>14.129</v>
      </c>
      <c r="HR63" s="73">
        <v>2.1309999999999998</v>
      </c>
      <c r="HS63" s="73">
        <v>0</v>
      </c>
      <c r="HT63" s="73">
        <v>1591.6510000000001</v>
      </c>
      <c r="HU63" s="73">
        <v>845.63699999999994</v>
      </c>
      <c r="HV63" s="73">
        <v>1222.76</v>
      </c>
      <c r="HW63" s="73">
        <v>346.31</v>
      </c>
      <c r="HX63" s="73">
        <v>1135.615</v>
      </c>
      <c r="HY63" s="73">
        <v>845.63699999999994</v>
      </c>
      <c r="HZ63" s="73">
        <v>44.064999999999998</v>
      </c>
      <c r="IA63" s="73">
        <v>243.61</v>
      </c>
      <c r="IB63" s="73">
        <v>47.514000000000003</v>
      </c>
      <c r="IC63" s="73">
        <v>22.978000000000002</v>
      </c>
      <c r="ID63" s="73">
        <v>7.5229999999999997</v>
      </c>
      <c r="IE63" s="73">
        <v>17.012</v>
      </c>
      <c r="IF63" s="73">
        <v>390.62400000000002</v>
      </c>
      <c r="IG63" s="73">
        <v>66.47</v>
      </c>
      <c r="IH63" s="73">
        <v>6.9109999999999996</v>
      </c>
      <c r="II63" s="73">
        <v>314.863</v>
      </c>
      <c r="IJ63" s="73">
        <v>938.75800000000004</v>
      </c>
      <c r="IK63" s="73">
        <v>59.177999999999997</v>
      </c>
      <c r="IL63" s="73">
        <v>579.49800000000005</v>
      </c>
      <c r="IM63" s="73">
        <v>250.61500000000001</v>
      </c>
      <c r="IN63" s="73">
        <v>136.22800000000001</v>
      </c>
      <c r="IO63" s="73">
        <v>8.5760000000000005</v>
      </c>
      <c r="IP63" s="73">
        <v>104.998</v>
      </c>
      <c r="IQ63" s="73">
        <v>199.62100000000001</v>
      </c>
    </row>
    <row r="64" spans="1:251">
      <c r="A64" s="10">
        <v>44075</v>
      </c>
      <c r="B64" s="73">
        <v>6073.9440000000004</v>
      </c>
      <c r="C64" s="73">
        <v>3300.65</v>
      </c>
      <c r="D64" s="73">
        <v>4671.6499999999996</v>
      </c>
      <c r="E64" s="73">
        <v>1281.9929999999999</v>
      </c>
      <c r="F64" s="73">
        <v>4299.0990000000002</v>
      </c>
      <c r="G64" s="73">
        <v>3300.65</v>
      </c>
      <c r="H64" s="73">
        <v>116.521</v>
      </c>
      <c r="I64" s="73">
        <v>863.42399999999998</v>
      </c>
      <c r="J64" s="73">
        <v>164.39599999999999</v>
      </c>
      <c r="K64" s="73">
        <v>93.078000000000003</v>
      </c>
      <c r="L64" s="73">
        <v>25.649000000000001</v>
      </c>
      <c r="M64" s="73">
        <v>44.283000000000001</v>
      </c>
      <c r="N64" s="73">
        <v>1515.3779999999999</v>
      </c>
      <c r="O64" s="73">
        <v>297.97699999999998</v>
      </c>
      <c r="P64" s="73">
        <v>23</v>
      </c>
      <c r="Q64" s="73">
        <v>1189.0609999999999</v>
      </c>
      <c r="R64" s="73">
        <v>3732.0439999999999</v>
      </c>
      <c r="S64" s="73">
        <v>168.142</v>
      </c>
      <c r="T64" s="73">
        <v>2114.5929999999998</v>
      </c>
      <c r="U64" s="73">
        <v>1050.047</v>
      </c>
      <c r="V64" s="73">
        <v>551.91700000000003</v>
      </c>
      <c r="W64" s="73">
        <v>56.018000000000001</v>
      </c>
      <c r="X64" s="73">
        <v>432.73700000000002</v>
      </c>
      <c r="Y64" s="73">
        <v>839.76800000000003</v>
      </c>
      <c r="Z64" s="73">
        <v>429.77699999999999</v>
      </c>
      <c r="AA64" s="73">
        <v>44.334000000000003</v>
      </c>
      <c r="AB64" s="73">
        <v>357.49900000000002</v>
      </c>
      <c r="AC64" s="73">
        <v>210.27799999999999</v>
      </c>
      <c r="AD64" s="73">
        <v>122.14</v>
      </c>
      <c r="AE64" s="73">
        <v>11.683999999999999</v>
      </c>
      <c r="AF64" s="73">
        <v>75.236999999999995</v>
      </c>
      <c r="AG64" s="73">
        <v>113.97499999999999</v>
      </c>
      <c r="AH64" s="73">
        <v>61.863999999999997</v>
      </c>
      <c r="AI64" s="73">
        <v>7.6379999999999999</v>
      </c>
      <c r="AJ64" s="73">
        <v>43.944000000000003</v>
      </c>
      <c r="AK64" s="73">
        <v>95.070999999999998</v>
      </c>
      <c r="AL64" s="73">
        <v>59.164999999999999</v>
      </c>
      <c r="AM64" s="73">
        <v>120.301</v>
      </c>
      <c r="AN64" s="73">
        <v>33.935000000000002</v>
      </c>
      <c r="AO64" s="73">
        <v>9.3759999999999994</v>
      </c>
      <c r="AP64" s="73">
        <v>0.52900000000000003</v>
      </c>
      <c r="AQ64" s="73">
        <v>2640.52</v>
      </c>
      <c r="AR64" s="73">
        <v>1762.0450000000001</v>
      </c>
      <c r="AS64" s="73">
        <v>2435.59</v>
      </c>
      <c r="AT64" s="73">
        <v>151.95599999999999</v>
      </c>
      <c r="AU64" s="73">
        <v>2330.172</v>
      </c>
      <c r="AV64" s="73">
        <v>1762.0450000000001</v>
      </c>
      <c r="AW64" s="73">
        <v>61.139000000000003</v>
      </c>
      <c r="AX64" s="73">
        <v>498.45699999999999</v>
      </c>
      <c r="AY64" s="73">
        <v>86.492999999999995</v>
      </c>
      <c r="AZ64" s="73">
        <v>45.040999999999997</v>
      </c>
      <c r="BA64" s="73">
        <v>11.205</v>
      </c>
      <c r="BB64" s="73">
        <v>29.722999999999999</v>
      </c>
      <c r="BC64" s="73">
        <v>179.93700000000001</v>
      </c>
      <c r="BD64" s="73">
        <v>68.908000000000001</v>
      </c>
      <c r="BE64" s="73">
        <v>4.5309999999999997</v>
      </c>
      <c r="BF64" s="73">
        <v>106.498</v>
      </c>
      <c r="BG64" s="73">
        <v>1896.6579999999999</v>
      </c>
      <c r="BH64" s="73">
        <v>77.906000000000006</v>
      </c>
      <c r="BI64" s="73">
        <v>645.14499999999998</v>
      </c>
      <c r="BJ64" s="73">
        <v>659.00699999999995</v>
      </c>
      <c r="BK64" s="73">
        <v>390.00099999999998</v>
      </c>
      <c r="BL64" s="73">
        <v>42.451000000000001</v>
      </c>
      <c r="BM64" s="73">
        <v>221.97900000000001</v>
      </c>
      <c r="BN64" s="73">
        <v>537.63599999999997</v>
      </c>
      <c r="BO64" s="73">
        <v>306.96800000000002</v>
      </c>
      <c r="BP64" s="73">
        <v>34.814999999999998</v>
      </c>
      <c r="BQ64" s="73">
        <v>191.83799999999999</v>
      </c>
      <c r="BR64" s="73">
        <v>121.371</v>
      </c>
      <c r="BS64" s="73">
        <v>83.033000000000001</v>
      </c>
      <c r="BT64" s="73">
        <v>7.6360000000000001</v>
      </c>
      <c r="BU64" s="73">
        <v>30.140999999999998</v>
      </c>
      <c r="BV64" s="73">
        <v>43.917000000000002</v>
      </c>
      <c r="BW64" s="73">
        <v>20.811</v>
      </c>
      <c r="BX64" s="73">
        <v>52.972999999999999</v>
      </c>
      <c r="BY64" s="73">
        <v>11.755000000000001</v>
      </c>
      <c r="BZ64" s="73">
        <v>4.5750000000000002</v>
      </c>
      <c r="CA64" s="73">
        <v>2156.8009999999999</v>
      </c>
      <c r="CB64" s="73">
        <v>1424.5550000000001</v>
      </c>
      <c r="CC64" s="73">
        <v>1994.336</v>
      </c>
      <c r="CD64" s="73">
        <v>120.58199999999999</v>
      </c>
      <c r="CE64" s="73">
        <v>1917.018</v>
      </c>
      <c r="CF64" s="73">
        <v>1424.5550000000001</v>
      </c>
      <c r="CG64" s="73">
        <v>51.384</v>
      </c>
      <c r="CH64" s="73">
        <v>434.15899999999999</v>
      </c>
      <c r="CI64" s="73">
        <v>73.046999999999997</v>
      </c>
      <c r="CJ64" s="73">
        <v>34.985999999999997</v>
      </c>
      <c r="CK64" s="73">
        <v>9.43</v>
      </c>
      <c r="CL64" s="73">
        <v>28.631</v>
      </c>
      <c r="CM64" s="73">
        <v>131.774</v>
      </c>
      <c r="CN64" s="73">
        <v>49.252000000000002</v>
      </c>
      <c r="CO64" s="73">
        <v>2.4409999999999998</v>
      </c>
      <c r="CP64" s="73">
        <v>80.081000000000003</v>
      </c>
      <c r="CQ64" s="73">
        <v>1526.394</v>
      </c>
      <c r="CR64" s="73">
        <v>64.284999999999997</v>
      </c>
      <c r="CS64" s="73">
        <v>551.19399999999996</v>
      </c>
      <c r="CT64" s="73">
        <v>512.63300000000004</v>
      </c>
      <c r="CU64" s="73">
        <v>285.625</v>
      </c>
      <c r="CV64" s="73">
        <v>35.527000000000001</v>
      </c>
      <c r="CW64" s="73">
        <v>188.95400000000001</v>
      </c>
      <c r="CX64" s="73">
        <v>424.73399999999998</v>
      </c>
      <c r="CY64" s="73">
        <v>225.47</v>
      </c>
      <c r="CZ64" s="73">
        <v>28.588000000000001</v>
      </c>
      <c r="DA64" s="73">
        <v>168.54400000000001</v>
      </c>
      <c r="DB64" s="73">
        <v>87.9</v>
      </c>
      <c r="DC64" s="73">
        <v>60.154000000000003</v>
      </c>
      <c r="DD64" s="73">
        <v>6.9390000000000001</v>
      </c>
      <c r="DE64" s="73">
        <v>20.41</v>
      </c>
      <c r="DF64" s="73">
        <v>34.962000000000003</v>
      </c>
      <c r="DG64" s="73">
        <v>14.927</v>
      </c>
      <c r="DH64" s="73">
        <v>41.883000000000003</v>
      </c>
      <c r="DI64" s="73">
        <v>8.0060000000000002</v>
      </c>
      <c r="DJ64" s="73">
        <v>2.528</v>
      </c>
      <c r="DK64" s="73">
        <v>1936.741</v>
      </c>
      <c r="DL64" s="73">
        <v>1085.4649999999999</v>
      </c>
      <c r="DM64" s="73">
        <v>1514.6410000000001</v>
      </c>
      <c r="DN64" s="73">
        <v>390.14499999999998</v>
      </c>
      <c r="DO64" s="73">
        <v>1405.0740000000001</v>
      </c>
      <c r="DP64" s="73">
        <v>1085.4649999999999</v>
      </c>
      <c r="DQ64" s="73">
        <v>36.274999999999999</v>
      </c>
      <c r="DR64" s="73">
        <v>275.71899999999999</v>
      </c>
      <c r="DS64" s="73">
        <v>56.26</v>
      </c>
      <c r="DT64" s="73">
        <v>32.670999999999999</v>
      </c>
      <c r="DU64" s="73">
        <v>9.3840000000000003</v>
      </c>
      <c r="DV64" s="73">
        <v>13.68</v>
      </c>
      <c r="DW64" s="73">
        <v>452.65199999999999</v>
      </c>
      <c r="DX64" s="73">
        <v>84.51</v>
      </c>
      <c r="DY64" s="73">
        <v>5.5069999999999997</v>
      </c>
      <c r="DZ64" s="73">
        <v>361.57499999999999</v>
      </c>
      <c r="EA64" s="73">
        <v>1213.597</v>
      </c>
      <c r="EB64" s="73">
        <v>52.311</v>
      </c>
      <c r="EC64" s="73">
        <v>654.05399999999997</v>
      </c>
      <c r="ED64" s="73">
        <v>331.37700000000001</v>
      </c>
      <c r="EE64" s="73">
        <v>171.279</v>
      </c>
      <c r="EF64" s="73">
        <v>17.692</v>
      </c>
      <c r="EG64" s="73">
        <v>140.65700000000001</v>
      </c>
      <c r="EH64" s="73">
        <v>260.697</v>
      </c>
      <c r="EI64" s="73">
        <v>134.619</v>
      </c>
      <c r="EJ64" s="73">
        <v>12.212</v>
      </c>
      <c r="EK64" s="73">
        <v>112.774</v>
      </c>
      <c r="EL64" s="73">
        <v>70.680999999999997</v>
      </c>
      <c r="EM64" s="73">
        <v>36.659999999999997</v>
      </c>
      <c r="EN64" s="73">
        <v>5.48</v>
      </c>
      <c r="EO64" s="73">
        <v>27.882999999999999</v>
      </c>
      <c r="EP64" s="73">
        <v>33.057000000000002</v>
      </c>
      <c r="EQ64" s="73">
        <v>12.324</v>
      </c>
      <c r="ER64" s="73">
        <v>2.5259999999999998</v>
      </c>
      <c r="ES64" s="73">
        <v>18.207000000000001</v>
      </c>
      <c r="ET64" s="73">
        <v>22.754999999999999</v>
      </c>
      <c r="EU64" s="73">
        <v>16.779</v>
      </c>
      <c r="EV64" s="73">
        <v>31.954999999999998</v>
      </c>
      <c r="EW64" s="73">
        <v>7.5780000000000003</v>
      </c>
      <c r="EX64" s="73">
        <v>1.75</v>
      </c>
      <c r="EY64" s="73">
        <v>0</v>
      </c>
      <c r="EZ64" s="73">
        <v>859.77200000000005</v>
      </c>
      <c r="FA64" s="73">
        <v>579.49900000000002</v>
      </c>
      <c r="FB64" s="73">
        <v>792.35900000000004</v>
      </c>
      <c r="FC64" s="73">
        <v>51.45</v>
      </c>
      <c r="FD64" s="73">
        <v>760.88499999999999</v>
      </c>
      <c r="FE64" s="73">
        <v>579.49900000000002</v>
      </c>
      <c r="FF64" s="73">
        <v>17.622</v>
      </c>
      <c r="FG64" s="73">
        <v>159.9</v>
      </c>
      <c r="FH64" s="73">
        <v>28.995999999999999</v>
      </c>
      <c r="FI64" s="73">
        <v>16.199000000000002</v>
      </c>
      <c r="FJ64" s="73">
        <v>3.2349999999999999</v>
      </c>
      <c r="FK64" s="73">
        <v>9.0359999999999996</v>
      </c>
      <c r="FL64" s="73">
        <v>58.317999999999998</v>
      </c>
      <c r="FM64" s="73">
        <v>19.138999999999999</v>
      </c>
      <c r="FN64" s="73">
        <v>1.627</v>
      </c>
      <c r="FO64" s="73">
        <v>37.552</v>
      </c>
      <c r="FP64" s="73">
        <v>620.83799999999997</v>
      </c>
      <c r="FQ64" s="73">
        <v>23.143000000000001</v>
      </c>
      <c r="FR64" s="73">
        <v>208.20500000000001</v>
      </c>
      <c r="FS64" s="73">
        <v>194.25</v>
      </c>
      <c r="FT64" s="73">
        <v>115.557</v>
      </c>
      <c r="FU64" s="73">
        <v>13.013999999999999</v>
      </c>
      <c r="FV64" s="73">
        <v>65.679000000000002</v>
      </c>
      <c r="FW64" s="73">
        <v>156.62299999999999</v>
      </c>
      <c r="FX64" s="73">
        <v>93.224000000000004</v>
      </c>
      <c r="FY64" s="73">
        <v>9.9120000000000008</v>
      </c>
      <c r="FZ64" s="73">
        <v>53.487000000000002</v>
      </c>
      <c r="GA64" s="73">
        <v>37.625999999999998</v>
      </c>
      <c r="GB64" s="73">
        <v>22.332000000000001</v>
      </c>
      <c r="GC64" s="73">
        <v>3.1019999999999999</v>
      </c>
      <c r="GD64" s="73">
        <v>12.192</v>
      </c>
      <c r="GE64" s="73">
        <v>11.574</v>
      </c>
      <c r="GF64" s="73">
        <v>7.5860000000000003</v>
      </c>
      <c r="GG64" s="73">
        <v>15.962999999999999</v>
      </c>
      <c r="GH64" s="73">
        <v>3.1970000000000001</v>
      </c>
      <c r="GI64" s="73">
        <v>0</v>
      </c>
      <c r="GJ64" s="73">
        <v>696.51099999999997</v>
      </c>
      <c r="GK64" s="73">
        <v>469.47399999999999</v>
      </c>
      <c r="GL64" s="73">
        <v>644.88699999999994</v>
      </c>
      <c r="GM64" s="73">
        <v>38.030999999999999</v>
      </c>
      <c r="GN64" s="73">
        <v>624.42899999999997</v>
      </c>
      <c r="GO64" s="73">
        <v>469.47399999999999</v>
      </c>
      <c r="GP64" s="73">
        <v>13.29</v>
      </c>
      <c r="GQ64" s="73">
        <v>138.43299999999999</v>
      </c>
      <c r="GR64" s="73">
        <v>22.286000000000001</v>
      </c>
      <c r="GS64" s="73">
        <v>11.071</v>
      </c>
      <c r="GT64" s="73">
        <v>2.1789999999999998</v>
      </c>
      <c r="GU64" s="73">
        <v>9.0359999999999996</v>
      </c>
      <c r="GV64" s="73">
        <v>39.433999999999997</v>
      </c>
      <c r="GW64" s="73">
        <v>12.619</v>
      </c>
      <c r="GX64" s="73">
        <v>1.0309999999999999</v>
      </c>
      <c r="GY64" s="73">
        <v>25.783999999999999</v>
      </c>
      <c r="GZ64" s="73">
        <v>498.59100000000001</v>
      </c>
      <c r="HA64" s="73">
        <v>17.158000000000001</v>
      </c>
      <c r="HB64" s="73">
        <v>174.97</v>
      </c>
      <c r="HC64" s="73">
        <v>149.441</v>
      </c>
      <c r="HD64" s="73">
        <v>82.795000000000002</v>
      </c>
      <c r="HE64" s="73">
        <v>9.1720000000000006</v>
      </c>
      <c r="HF64" s="73">
        <v>57.473999999999997</v>
      </c>
      <c r="HG64" s="73">
        <v>121.45399999999999</v>
      </c>
      <c r="HH64" s="73">
        <v>67.575000000000003</v>
      </c>
      <c r="HI64" s="73">
        <v>6.5650000000000004</v>
      </c>
      <c r="HJ64" s="73">
        <v>47.314</v>
      </c>
      <c r="HK64" s="73">
        <v>27.986999999999998</v>
      </c>
      <c r="HL64" s="73">
        <v>15.221</v>
      </c>
      <c r="HM64" s="73">
        <v>2.6070000000000002</v>
      </c>
      <c r="HN64" s="73">
        <v>10.159000000000001</v>
      </c>
      <c r="HO64" s="73">
        <v>10.361000000000001</v>
      </c>
      <c r="HP64" s="73">
        <v>5.7919999999999998</v>
      </c>
      <c r="HQ64" s="73">
        <v>13.593</v>
      </c>
      <c r="HR64" s="73">
        <v>2.5590000000000002</v>
      </c>
      <c r="HS64" s="73">
        <v>0</v>
      </c>
      <c r="HT64" s="73">
        <v>1595.81</v>
      </c>
      <c r="HU64" s="73">
        <v>824.35599999999999</v>
      </c>
      <c r="HV64" s="73">
        <v>1221.7</v>
      </c>
      <c r="HW64" s="73">
        <v>344.69200000000001</v>
      </c>
      <c r="HX64" s="73">
        <v>1119.171</v>
      </c>
      <c r="HY64" s="73">
        <v>824.35599999999999</v>
      </c>
      <c r="HZ64" s="73">
        <v>34.762</v>
      </c>
      <c r="IA64" s="73">
        <v>254.93</v>
      </c>
      <c r="IB64" s="73">
        <v>42.996000000000002</v>
      </c>
      <c r="IC64" s="73">
        <v>25.577999999999999</v>
      </c>
      <c r="ID64" s="73">
        <v>6.5190000000000001</v>
      </c>
      <c r="IE64" s="73">
        <v>10.038</v>
      </c>
      <c r="IF64" s="73">
        <v>411.43200000000002</v>
      </c>
      <c r="IG64" s="73">
        <v>82.075000000000003</v>
      </c>
      <c r="IH64" s="73">
        <v>8.0719999999999992</v>
      </c>
      <c r="II64" s="73">
        <v>320.06299999999999</v>
      </c>
      <c r="IJ64" s="73">
        <v>936.87099999999998</v>
      </c>
      <c r="IK64" s="73">
        <v>50.704000000000001</v>
      </c>
      <c r="IL64" s="73">
        <v>590.00199999999995</v>
      </c>
      <c r="IM64" s="73">
        <v>248.48</v>
      </c>
      <c r="IN64" s="73">
        <v>130.155</v>
      </c>
      <c r="IO64" s="73">
        <v>5.835</v>
      </c>
      <c r="IP64" s="73">
        <v>108.845</v>
      </c>
      <c r="IQ64" s="73">
        <v>200.46</v>
      </c>
    </row>
    <row r="65" spans="1:251">
      <c r="A65" s="10">
        <v>44166</v>
      </c>
      <c r="B65" s="73">
        <v>6088.7420000000002</v>
      </c>
      <c r="C65" s="73">
        <v>3401.1669999999999</v>
      </c>
      <c r="D65" s="73">
        <v>4743.9290000000001</v>
      </c>
      <c r="E65" s="73">
        <v>1242.7159999999999</v>
      </c>
      <c r="F65" s="73">
        <v>4371.5630000000001</v>
      </c>
      <c r="G65" s="73">
        <v>3401.1669999999999</v>
      </c>
      <c r="H65" s="73">
        <v>117.004</v>
      </c>
      <c r="I65" s="73">
        <v>839.32100000000003</v>
      </c>
      <c r="J65" s="73">
        <v>145.80199999999999</v>
      </c>
      <c r="K65" s="73">
        <v>89.06</v>
      </c>
      <c r="L65" s="73">
        <v>24.6</v>
      </c>
      <c r="M65" s="73">
        <v>30.951000000000001</v>
      </c>
      <c r="N65" s="73">
        <v>1489.7329999999999</v>
      </c>
      <c r="O65" s="73">
        <v>297.37700000000001</v>
      </c>
      <c r="P65" s="73">
        <v>22.992999999999999</v>
      </c>
      <c r="Q65" s="73">
        <v>1164.172</v>
      </c>
      <c r="R65" s="73">
        <v>3826.348</v>
      </c>
      <c r="S65" s="73">
        <v>165.55799999999999</v>
      </c>
      <c r="T65" s="73">
        <v>2051.4690000000001</v>
      </c>
      <c r="U65" s="73">
        <v>1062.982</v>
      </c>
      <c r="V65" s="73">
        <v>594.69000000000005</v>
      </c>
      <c r="W65" s="73">
        <v>50.396000000000001</v>
      </c>
      <c r="X65" s="73">
        <v>407.23</v>
      </c>
      <c r="Y65" s="73">
        <v>847.65</v>
      </c>
      <c r="Z65" s="73">
        <v>460.14</v>
      </c>
      <c r="AA65" s="73">
        <v>42.451000000000001</v>
      </c>
      <c r="AB65" s="73">
        <v>336.68099999999998</v>
      </c>
      <c r="AC65" s="73">
        <v>215.33199999999999</v>
      </c>
      <c r="AD65" s="73">
        <v>134.55000000000001</v>
      </c>
      <c r="AE65" s="73">
        <v>7.9450000000000003</v>
      </c>
      <c r="AF65" s="73">
        <v>70.549000000000007</v>
      </c>
      <c r="AG65" s="73">
        <v>110.349</v>
      </c>
      <c r="AH65" s="73">
        <v>64.453999999999994</v>
      </c>
      <c r="AI65" s="73">
        <v>5.7649999999999997</v>
      </c>
      <c r="AJ65" s="73">
        <v>39.103999999999999</v>
      </c>
      <c r="AK65" s="73">
        <v>81.644999999999996</v>
      </c>
      <c r="AL65" s="73">
        <v>45.366</v>
      </c>
      <c r="AM65" s="73">
        <v>102.09699999999999</v>
      </c>
      <c r="AN65" s="73">
        <v>24.914000000000001</v>
      </c>
      <c r="AO65" s="73">
        <v>10.666</v>
      </c>
      <c r="AP65" s="73">
        <v>1.026</v>
      </c>
      <c r="AQ65" s="73">
        <v>2647.5839999999998</v>
      </c>
      <c r="AR65" s="73">
        <v>1810.335</v>
      </c>
      <c r="AS65" s="73">
        <v>2472.259</v>
      </c>
      <c r="AT65" s="73">
        <v>130.27600000000001</v>
      </c>
      <c r="AU65" s="73">
        <v>2361.9360000000001</v>
      </c>
      <c r="AV65" s="73">
        <v>1810.335</v>
      </c>
      <c r="AW65" s="73">
        <v>63.048999999999999</v>
      </c>
      <c r="AX65" s="73">
        <v>484.32799999999997</v>
      </c>
      <c r="AY65" s="73">
        <v>78.495999999999995</v>
      </c>
      <c r="AZ65" s="73">
        <v>46.741999999999997</v>
      </c>
      <c r="BA65" s="73">
        <v>12.728999999999999</v>
      </c>
      <c r="BB65" s="73">
        <v>19.024999999999999</v>
      </c>
      <c r="BC65" s="73">
        <v>167.14099999999999</v>
      </c>
      <c r="BD65" s="73">
        <v>67.805000000000007</v>
      </c>
      <c r="BE65" s="73">
        <v>6.9870000000000001</v>
      </c>
      <c r="BF65" s="73">
        <v>91.534999999999997</v>
      </c>
      <c r="BG65" s="73">
        <v>1942.6130000000001</v>
      </c>
      <c r="BH65" s="73">
        <v>82.765000000000001</v>
      </c>
      <c r="BI65" s="73">
        <v>604.56399999999996</v>
      </c>
      <c r="BJ65" s="73">
        <v>659.1</v>
      </c>
      <c r="BK65" s="73">
        <v>422.274</v>
      </c>
      <c r="BL65" s="73">
        <v>36.779000000000003</v>
      </c>
      <c r="BM65" s="73">
        <v>191.97200000000001</v>
      </c>
      <c r="BN65" s="73">
        <v>541.29700000000003</v>
      </c>
      <c r="BO65" s="73">
        <v>333.68799999999999</v>
      </c>
      <c r="BP65" s="73">
        <v>31.742000000000001</v>
      </c>
      <c r="BQ65" s="73">
        <v>169.399</v>
      </c>
      <c r="BR65" s="73">
        <v>117.804</v>
      </c>
      <c r="BS65" s="73">
        <v>88.585999999999999</v>
      </c>
      <c r="BT65" s="73">
        <v>5.0369999999999999</v>
      </c>
      <c r="BU65" s="73">
        <v>22.573</v>
      </c>
      <c r="BV65" s="73">
        <v>40.012</v>
      </c>
      <c r="BW65" s="73">
        <v>17.641999999999999</v>
      </c>
      <c r="BX65" s="73">
        <v>45.05</v>
      </c>
      <c r="BY65" s="73">
        <v>12.603999999999999</v>
      </c>
      <c r="BZ65" s="73">
        <v>8.0760000000000005</v>
      </c>
      <c r="CA65" s="73">
        <v>2163.8110000000001</v>
      </c>
      <c r="CB65" s="73">
        <v>1465.11</v>
      </c>
      <c r="CC65" s="73">
        <v>2030.2760000000001</v>
      </c>
      <c r="CD65" s="73">
        <v>95.935000000000002</v>
      </c>
      <c r="CE65" s="73">
        <v>1952.5630000000001</v>
      </c>
      <c r="CF65" s="73">
        <v>1465.11</v>
      </c>
      <c r="CG65" s="73">
        <v>54.155999999999999</v>
      </c>
      <c r="CH65" s="73">
        <v>429.072</v>
      </c>
      <c r="CI65" s="73">
        <v>61.737000000000002</v>
      </c>
      <c r="CJ65" s="73">
        <v>33.993000000000002</v>
      </c>
      <c r="CK65" s="73">
        <v>9.6609999999999996</v>
      </c>
      <c r="CL65" s="73">
        <v>18.082999999999998</v>
      </c>
      <c r="CM65" s="73">
        <v>116.95</v>
      </c>
      <c r="CN65" s="73">
        <v>47.944000000000003</v>
      </c>
      <c r="CO65" s="73">
        <v>4.343</v>
      </c>
      <c r="CP65" s="73">
        <v>63.848999999999997</v>
      </c>
      <c r="CQ65" s="73">
        <v>1562.298</v>
      </c>
      <c r="CR65" s="73">
        <v>68.16</v>
      </c>
      <c r="CS65" s="73">
        <v>518.33100000000002</v>
      </c>
      <c r="CT65" s="73">
        <v>512.87699999999995</v>
      </c>
      <c r="CU65" s="73">
        <v>318.72399999999999</v>
      </c>
      <c r="CV65" s="73">
        <v>29.942</v>
      </c>
      <c r="CW65" s="73">
        <v>158.39699999999999</v>
      </c>
      <c r="CX65" s="73">
        <v>427.89400000000001</v>
      </c>
      <c r="CY65" s="73">
        <v>253.75399999999999</v>
      </c>
      <c r="CZ65" s="73">
        <v>25.448</v>
      </c>
      <c r="DA65" s="73">
        <v>144.35599999999999</v>
      </c>
      <c r="DB65" s="73">
        <v>84.983000000000004</v>
      </c>
      <c r="DC65" s="73">
        <v>64.97</v>
      </c>
      <c r="DD65" s="73">
        <v>4.4939999999999998</v>
      </c>
      <c r="DE65" s="73">
        <v>14.041</v>
      </c>
      <c r="DF65" s="73">
        <v>32.561</v>
      </c>
      <c r="DG65" s="73">
        <v>15.022</v>
      </c>
      <c r="DH65" s="73">
        <v>37.598999999999997</v>
      </c>
      <c r="DI65" s="73">
        <v>9.984</v>
      </c>
      <c r="DJ65" s="73">
        <v>5.8140000000000001</v>
      </c>
      <c r="DK65" s="73">
        <v>1941.828</v>
      </c>
      <c r="DL65" s="73">
        <v>1088.278</v>
      </c>
      <c r="DM65" s="73">
        <v>1521.85</v>
      </c>
      <c r="DN65" s="73">
        <v>388.62099999999998</v>
      </c>
      <c r="DO65" s="73">
        <v>1402.5650000000001</v>
      </c>
      <c r="DP65" s="73">
        <v>1088.278</v>
      </c>
      <c r="DQ65" s="73">
        <v>33.094999999999999</v>
      </c>
      <c r="DR65" s="73">
        <v>273.64600000000002</v>
      </c>
      <c r="DS65" s="73">
        <v>45.432000000000002</v>
      </c>
      <c r="DT65" s="73">
        <v>29.231000000000002</v>
      </c>
      <c r="DU65" s="73">
        <v>7.58</v>
      </c>
      <c r="DV65" s="73">
        <v>8.6210000000000004</v>
      </c>
      <c r="DW65" s="73">
        <v>471.589</v>
      </c>
      <c r="DX65" s="73">
        <v>97.599000000000004</v>
      </c>
      <c r="DY65" s="73">
        <v>7.173</v>
      </c>
      <c r="DZ65" s="73">
        <v>365.24799999999999</v>
      </c>
      <c r="EA65" s="73">
        <v>1225.105</v>
      </c>
      <c r="EB65" s="73">
        <v>48.295999999999999</v>
      </c>
      <c r="EC65" s="73">
        <v>651.59500000000003</v>
      </c>
      <c r="ED65" s="73">
        <v>339.09100000000001</v>
      </c>
      <c r="EE65" s="73">
        <v>181.52</v>
      </c>
      <c r="EF65" s="73">
        <v>15.095000000000001</v>
      </c>
      <c r="EG65" s="73">
        <v>138.89699999999999</v>
      </c>
      <c r="EH65" s="73">
        <v>267.505</v>
      </c>
      <c r="EI65" s="73">
        <v>140.41</v>
      </c>
      <c r="EJ65" s="73">
        <v>13.593999999999999</v>
      </c>
      <c r="EK65" s="73">
        <v>111.328</v>
      </c>
      <c r="EL65" s="73">
        <v>71.585999999999999</v>
      </c>
      <c r="EM65" s="73">
        <v>41.110999999999997</v>
      </c>
      <c r="EN65" s="73">
        <v>1.5009999999999999</v>
      </c>
      <c r="EO65" s="73">
        <v>27.568999999999999</v>
      </c>
      <c r="EP65" s="73">
        <v>26.431000000000001</v>
      </c>
      <c r="EQ65" s="73">
        <v>13.15</v>
      </c>
      <c r="ER65" s="73">
        <v>2.5350000000000001</v>
      </c>
      <c r="ES65" s="73">
        <v>10.744999999999999</v>
      </c>
      <c r="ET65" s="73">
        <v>22.242999999999999</v>
      </c>
      <c r="EU65" s="73">
        <v>16.832000000000001</v>
      </c>
      <c r="EV65" s="73">
        <v>31.356999999999999</v>
      </c>
      <c r="EW65" s="73">
        <v>7.718</v>
      </c>
      <c r="EX65" s="73">
        <v>3.5790000000000002</v>
      </c>
      <c r="EY65" s="73">
        <v>0</v>
      </c>
      <c r="EZ65" s="73">
        <v>862.20899999999995</v>
      </c>
      <c r="FA65" s="73">
        <v>590.04100000000005</v>
      </c>
      <c r="FB65" s="73">
        <v>800.83100000000002</v>
      </c>
      <c r="FC65" s="73">
        <v>46.390999999999998</v>
      </c>
      <c r="FD65" s="73">
        <v>763.56100000000004</v>
      </c>
      <c r="FE65" s="73">
        <v>590.04100000000005</v>
      </c>
      <c r="FF65" s="73">
        <v>17.318000000000001</v>
      </c>
      <c r="FG65" s="73">
        <v>153.53800000000001</v>
      </c>
      <c r="FH65" s="73">
        <v>26.114999999999998</v>
      </c>
      <c r="FI65" s="73">
        <v>17.652000000000001</v>
      </c>
      <c r="FJ65" s="73">
        <v>2.6230000000000002</v>
      </c>
      <c r="FK65" s="73">
        <v>5.8410000000000002</v>
      </c>
      <c r="FL65" s="73">
        <v>60.741</v>
      </c>
      <c r="FM65" s="73">
        <v>22.283000000000001</v>
      </c>
      <c r="FN65" s="73">
        <v>2.1720000000000002</v>
      </c>
      <c r="FO65" s="73">
        <v>35.756</v>
      </c>
      <c r="FP65" s="73">
        <v>635.38699999999994</v>
      </c>
      <c r="FQ65" s="73">
        <v>22.113</v>
      </c>
      <c r="FR65" s="73">
        <v>197.303</v>
      </c>
      <c r="FS65" s="73">
        <v>197.66200000000001</v>
      </c>
      <c r="FT65" s="73">
        <v>124.806</v>
      </c>
      <c r="FU65" s="73">
        <v>10.292</v>
      </c>
      <c r="FV65" s="73">
        <v>59.665999999999997</v>
      </c>
      <c r="FW65" s="73">
        <v>160.565</v>
      </c>
      <c r="FX65" s="73">
        <v>97.605999999999995</v>
      </c>
      <c r="FY65" s="73">
        <v>9.3989999999999991</v>
      </c>
      <c r="FZ65" s="73">
        <v>51.386000000000003</v>
      </c>
      <c r="GA65" s="73">
        <v>37.097999999999999</v>
      </c>
      <c r="GB65" s="73">
        <v>27.2</v>
      </c>
      <c r="GC65" s="73">
        <v>0.89200000000000002</v>
      </c>
      <c r="GD65" s="73">
        <v>8.2799999999999994</v>
      </c>
      <c r="GE65" s="73">
        <v>11.792</v>
      </c>
      <c r="GF65" s="73">
        <v>7.4050000000000002</v>
      </c>
      <c r="GG65" s="73">
        <v>14.986000000000001</v>
      </c>
      <c r="GH65" s="73">
        <v>4.2110000000000003</v>
      </c>
      <c r="GI65" s="73">
        <v>2.899</v>
      </c>
      <c r="GJ65" s="73">
        <v>694.60699999999997</v>
      </c>
      <c r="GK65" s="73">
        <v>473.84899999999999</v>
      </c>
      <c r="GL65" s="73">
        <v>649.27200000000005</v>
      </c>
      <c r="GM65" s="73">
        <v>32.101999999999997</v>
      </c>
      <c r="GN65" s="73">
        <v>626.84299999999996</v>
      </c>
      <c r="GO65" s="73">
        <v>473.84899999999999</v>
      </c>
      <c r="GP65" s="73">
        <v>14.3</v>
      </c>
      <c r="GQ65" s="73">
        <v>136.03</v>
      </c>
      <c r="GR65" s="73">
        <v>18.247</v>
      </c>
      <c r="GS65" s="73">
        <v>11.025</v>
      </c>
      <c r="GT65" s="73">
        <v>1.381</v>
      </c>
      <c r="GU65" s="73">
        <v>5.8410000000000002</v>
      </c>
      <c r="GV65" s="73">
        <v>39.476999999999997</v>
      </c>
      <c r="GW65" s="73">
        <v>14.068</v>
      </c>
      <c r="GX65" s="73">
        <v>1.0549999999999999</v>
      </c>
      <c r="GY65" s="73">
        <v>23.824999999999999</v>
      </c>
      <c r="GZ65" s="73">
        <v>503.8</v>
      </c>
      <c r="HA65" s="73">
        <v>16.736999999999998</v>
      </c>
      <c r="HB65" s="73">
        <v>167.30099999999999</v>
      </c>
      <c r="HC65" s="73">
        <v>152.517</v>
      </c>
      <c r="HD65" s="73">
        <v>93.605000000000004</v>
      </c>
      <c r="HE65" s="73">
        <v>7.8440000000000003</v>
      </c>
      <c r="HF65" s="73">
        <v>49.002000000000002</v>
      </c>
      <c r="HG65" s="73">
        <v>124.54900000000001</v>
      </c>
      <c r="HH65" s="73">
        <v>73.218000000000004</v>
      </c>
      <c r="HI65" s="73">
        <v>6.952</v>
      </c>
      <c r="HJ65" s="73">
        <v>43.039000000000001</v>
      </c>
      <c r="HK65" s="73">
        <v>27.968</v>
      </c>
      <c r="HL65" s="73">
        <v>20.387</v>
      </c>
      <c r="HM65" s="73">
        <v>0.89200000000000002</v>
      </c>
      <c r="HN65" s="73">
        <v>5.9630000000000001</v>
      </c>
      <c r="HO65" s="73">
        <v>10.039</v>
      </c>
      <c r="HP65" s="73">
        <v>6.7690000000000001</v>
      </c>
      <c r="HQ65" s="73">
        <v>13.233000000000001</v>
      </c>
      <c r="HR65" s="73">
        <v>3.5750000000000002</v>
      </c>
      <c r="HS65" s="73">
        <v>2.0649999999999999</v>
      </c>
      <c r="HT65" s="73">
        <v>1588.0319999999999</v>
      </c>
      <c r="HU65" s="73">
        <v>895.41800000000001</v>
      </c>
      <c r="HV65" s="73">
        <v>1251.636</v>
      </c>
      <c r="HW65" s="73">
        <v>314.976</v>
      </c>
      <c r="HX65" s="73">
        <v>1153.71</v>
      </c>
      <c r="HY65" s="73">
        <v>895.41800000000001</v>
      </c>
      <c r="HZ65" s="73">
        <v>35.378</v>
      </c>
      <c r="IA65" s="73">
        <v>221.51</v>
      </c>
      <c r="IB65" s="73">
        <v>42.31</v>
      </c>
      <c r="IC65" s="73">
        <v>27.547999999999998</v>
      </c>
      <c r="ID65" s="73">
        <v>6.3520000000000003</v>
      </c>
      <c r="IE65" s="73">
        <v>7.7469999999999999</v>
      </c>
      <c r="IF65" s="73">
        <v>373.75400000000002</v>
      </c>
      <c r="IG65" s="73">
        <v>71.783000000000001</v>
      </c>
      <c r="IH65" s="73">
        <v>6.1710000000000003</v>
      </c>
      <c r="II65" s="73">
        <v>294.70600000000002</v>
      </c>
      <c r="IJ65" s="73">
        <v>1000.727</v>
      </c>
      <c r="IK65" s="73">
        <v>47.901000000000003</v>
      </c>
      <c r="IL65" s="73">
        <v>529.26199999999994</v>
      </c>
      <c r="IM65" s="73">
        <v>257.76299999999998</v>
      </c>
      <c r="IN65" s="73">
        <v>149.18600000000001</v>
      </c>
      <c r="IO65" s="73">
        <v>7.97</v>
      </c>
      <c r="IP65" s="73">
        <v>98.835999999999999</v>
      </c>
      <c r="IQ65" s="73">
        <v>207.04300000000001</v>
      </c>
    </row>
    <row r="66" spans="1:251">
      <c r="A66" s="10">
        <v>44256</v>
      </c>
      <c r="B66" s="73">
        <v>6075.7259999999997</v>
      </c>
      <c r="C66" s="73">
        <v>3414.46</v>
      </c>
      <c r="D66" s="73">
        <v>4713.5259999999998</v>
      </c>
      <c r="E66" s="73">
        <v>1260.164</v>
      </c>
      <c r="F66" s="73">
        <v>4345.9579999999996</v>
      </c>
      <c r="G66" s="73">
        <v>3414.46</v>
      </c>
      <c r="H66" s="73">
        <v>122.78</v>
      </c>
      <c r="I66" s="73">
        <v>796.81899999999996</v>
      </c>
      <c r="J66" s="73">
        <v>134.697</v>
      </c>
      <c r="K66" s="73">
        <v>75.843000000000004</v>
      </c>
      <c r="L66" s="73">
        <v>18.567</v>
      </c>
      <c r="M66" s="73">
        <v>39.351999999999997</v>
      </c>
      <c r="N66" s="73">
        <v>1513.548</v>
      </c>
      <c r="O66" s="73">
        <v>303.625</v>
      </c>
      <c r="P66" s="73">
        <v>22.481999999999999</v>
      </c>
      <c r="Q66" s="73">
        <v>1179.7639999999999</v>
      </c>
      <c r="R66" s="73">
        <v>3830.998</v>
      </c>
      <c r="S66" s="73">
        <v>165.39699999999999</v>
      </c>
      <c r="T66" s="73">
        <v>2033.2750000000001</v>
      </c>
      <c r="U66" s="73">
        <v>1076.2170000000001</v>
      </c>
      <c r="V66" s="73">
        <v>602.25400000000002</v>
      </c>
      <c r="W66" s="73">
        <v>56.024000000000001</v>
      </c>
      <c r="X66" s="73">
        <v>409.85300000000001</v>
      </c>
      <c r="Y66" s="73">
        <v>870.67600000000004</v>
      </c>
      <c r="Z66" s="73">
        <v>474.22699999999998</v>
      </c>
      <c r="AA66" s="73">
        <v>46.996000000000002</v>
      </c>
      <c r="AB66" s="73">
        <v>343.54</v>
      </c>
      <c r="AC66" s="73">
        <v>205.541</v>
      </c>
      <c r="AD66" s="73">
        <v>128.02699999999999</v>
      </c>
      <c r="AE66" s="73">
        <v>9.0280000000000005</v>
      </c>
      <c r="AF66" s="73">
        <v>66.313000000000002</v>
      </c>
      <c r="AG66" s="73">
        <v>107.562</v>
      </c>
      <c r="AH66" s="73">
        <v>64.221000000000004</v>
      </c>
      <c r="AI66" s="73">
        <v>3.335</v>
      </c>
      <c r="AJ66" s="73">
        <v>38.628</v>
      </c>
      <c r="AK66" s="73">
        <v>81.522999999999996</v>
      </c>
      <c r="AL66" s="73">
        <v>46.055999999999997</v>
      </c>
      <c r="AM66" s="73">
        <v>102.036</v>
      </c>
      <c r="AN66" s="73">
        <v>25.542999999999999</v>
      </c>
      <c r="AO66" s="73">
        <v>8.0860000000000003</v>
      </c>
      <c r="AP66" s="73">
        <v>1.3779999999999999</v>
      </c>
      <c r="AQ66" s="73">
        <v>2633.76</v>
      </c>
      <c r="AR66" s="73">
        <v>1810.432</v>
      </c>
      <c r="AS66" s="73">
        <v>2458.0160000000001</v>
      </c>
      <c r="AT66" s="73">
        <v>131.351</v>
      </c>
      <c r="AU66" s="73">
        <v>2350.009</v>
      </c>
      <c r="AV66" s="73">
        <v>1810.432</v>
      </c>
      <c r="AW66" s="73">
        <v>73.61</v>
      </c>
      <c r="AX66" s="73">
        <v>460.62599999999998</v>
      </c>
      <c r="AY66" s="73">
        <v>72.209000000000003</v>
      </c>
      <c r="AZ66" s="73">
        <v>34.582999999999998</v>
      </c>
      <c r="BA66" s="73">
        <v>11.241</v>
      </c>
      <c r="BB66" s="73">
        <v>26.385000000000002</v>
      </c>
      <c r="BC66" s="73">
        <v>173.81399999999999</v>
      </c>
      <c r="BD66" s="73">
        <v>78.765000000000001</v>
      </c>
      <c r="BE66" s="73">
        <v>6.9710000000000001</v>
      </c>
      <c r="BF66" s="73">
        <v>86.754000000000005</v>
      </c>
      <c r="BG66" s="73">
        <v>1940.3689999999999</v>
      </c>
      <c r="BH66" s="73">
        <v>92.182000000000002</v>
      </c>
      <c r="BI66" s="73">
        <v>583.06799999999998</v>
      </c>
      <c r="BJ66" s="73">
        <v>675.05799999999999</v>
      </c>
      <c r="BK66" s="73">
        <v>431.25299999999999</v>
      </c>
      <c r="BL66" s="73">
        <v>41.012</v>
      </c>
      <c r="BM66" s="73">
        <v>198.74100000000001</v>
      </c>
      <c r="BN66" s="73">
        <v>566.404</v>
      </c>
      <c r="BO66" s="73">
        <v>348.86900000000003</v>
      </c>
      <c r="BP66" s="73">
        <v>34.36</v>
      </c>
      <c r="BQ66" s="73">
        <v>180.63</v>
      </c>
      <c r="BR66" s="73">
        <v>108.655</v>
      </c>
      <c r="BS66" s="73">
        <v>82.384</v>
      </c>
      <c r="BT66" s="73">
        <v>6.6520000000000001</v>
      </c>
      <c r="BU66" s="73">
        <v>18.11</v>
      </c>
      <c r="BV66" s="73">
        <v>37.728000000000002</v>
      </c>
      <c r="BW66" s="73">
        <v>18.140999999999998</v>
      </c>
      <c r="BX66" s="73">
        <v>44.393000000000001</v>
      </c>
      <c r="BY66" s="73">
        <v>11.477</v>
      </c>
      <c r="BZ66" s="73">
        <v>4.0529999999999999</v>
      </c>
      <c r="CA66" s="73">
        <v>2147.712</v>
      </c>
      <c r="CB66" s="73">
        <v>1468.6020000000001</v>
      </c>
      <c r="CC66" s="73">
        <v>2013.8019999999999</v>
      </c>
      <c r="CD66" s="73">
        <v>98.456999999999994</v>
      </c>
      <c r="CE66" s="73">
        <v>1941.124</v>
      </c>
      <c r="CF66" s="73">
        <v>1468.6020000000001</v>
      </c>
      <c r="CG66" s="73">
        <v>62.131999999999998</v>
      </c>
      <c r="CH66" s="73">
        <v>405.52</v>
      </c>
      <c r="CI66" s="73">
        <v>60.8</v>
      </c>
      <c r="CJ66" s="73">
        <v>26.102</v>
      </c>
      <c r="CK66" s="73">
        <v>9.7490000000000006</v>
      </c>
      <c r="CL66" s="73">
        <v>24.949000000000002</v>
      </c>
      <c r="CM66" s="73">
        <v>115.908</v>
      </c>
      <c r="CN66" s="73">
        <v>51.445999999999998</v>
      </c>
      <c r="CO66" s="73">
        <v>4.2380000000000004</v>
      </c>
      <c r="CP66" s="73">
        <v>59.52</v>
      </c>
      <c r="CQ66" s="73">
        <v>1559.479</v>
      </c>
      <c r="CR66" s="73">
        <v>76.48</v>
      </c>
      <c r="CS66" s="73">
        <v>498.19400000000002</v>
      </c>
      <c r="CT66" s="73">
        <v>534.12900000000002</v>
      </c>
      <c r="CU66" s="73">
        <v>328.62400000000002</v>
      </c>
      <c r="CV66" s="73">
        <v>34.851999999999997</v>
      </c>
      <c r="CW66" s="73">
        <v>167.41300000000001</v>
      </c>
      <c r="CX66" s="73">
        <v>456.02499999999998</v>
      </c>
      <c r="CY66" s="73">
        <v>269.81200000000001</v>
      </c>
      <c r="CZ66" s="73">
        <v>28.942</v>
      </c>
      <c r="DA66" s="73">
        <v>155.54</v>
      </c>
      <c r="DB66" s="73">
        <v>78.103999999999999</v>
      </c>
      <c r="DC66" s="73">
        <v>58.811999999999998</v>
      </c>
      <c r="DD66" s="73">
        <v>5.91</v>
      </c>
      <c r="DE66" s="73">
        <v>11.872999999999999</v>
      </c>
      <c r="DF66" s="73">
        <v>29.88</v>
      </c>
      <c r="DG66" s="73">
        <v>13.56</v>
      </c>
      <c r="DH66" s="73">
        <v>35.454000000000001</v>
      </c>
      <c r="DI66" s="73">
        <v>7.9859999999999998</v>
      </c>
      <c r="DJ66" s="73">
        <v>3.24</v>
      </c>
      <c r="DK66" s="73">
        <v>1933.576</v>
      </c>
      <c r="DL66" s="73">
        <v>1091.5409999999999</v>
      </c>
      <c r="DM66" s="73">
        <v>1498.883</v>
      </c>
      <c r="DN66" s="73">
        <v>399.40600000000001</v>
      </c>
      <c r="DO66" s="73">
        <v>1383.2840000000001</v>
      </c>
      <c r="DP66" s="73">
        <v>1091.5409999999999</v>
      </c>
      <c r="DQ66" s="73">
        <v>38.530999999999999</v>
      </c>
      <c r="DR66" s="73">
        <v>250.31800000000001</v>
      </c>
      <c r="DS66" s="73">
        <v>39.24</v>
      </c>
      <c r="DT66" s="73">
        <v>20.702000000000002</v>
      </c>
      <c r="DU66" s="73">
        <v>5.9950000000000001</v>
      </c>
      <c r="DV66" s="73">
        <v>11.901</v>
      </c>
      <c r="DW66" s="73">
        <v>482.03</v>
      </c>
      <c r="DX66" s="73">
        <v>97.790999999999997</v>
      </c>
      <c r="DY66" s="73">
        <v>9.0180000000000007</v>
      </c>
      <c r="DZ66" s="73">
        <v>372.49200000000002</v>
      </c>
      <c r="EA66" s="73">
        <v>1224.796</v>
      </c>
      <c r="EB66" s="73">
        <v>53.543999999999997</v>
      </c>
      <c r="EC66" s="73">
        <v>638.755</v>
      </c>
      <c r="ED66" s="73">
        <v>352.34100000000001</v>
      </c>
      <c r="EE66" s="73">
        <v>190.488</v>
      </c>
      <c r="EF66" s="73">
        <v>17.539000000000001</v>
      </c>
      <c r="EG66" s="73">
        <v>142.65799999999999</v>
      </c>
      <c r="EH66" s="73">
        <v>279.61099999999999</v>
      </c>
      <c r="EI66" s="73">
        <v>147.964</v>
      </c>
      <c r="EJ66" s="73">
        <v>14.013</v>
      </c>
      <c r="EK66" s="73">
        <v>116.794</v>
      </c>
      <c r="EL66" s="73">
        <v>72.73</v>
      </c>
      <c r="EM66" s="73">
        <v>42.523000000000003</v>
      </c>
      <c r="EN66" s="73">
        <v>3.5249999999999999</v>
      </c>
      <c r="EO66" s="73">
        <v>25.864000000000001</v>
      </c>
      <c r="EP66" s="73">
        <v>25.922999999999998</v>
      </c>
      <c r="EQ66" s="73">
        <v>16.510999999999999</v>
      </c>
      <c r="ER66" s="73">
        <v>1.3959999999999999</v>
      </c>
      <c r="ES66" s="73">
        <v>8.016</v>
      </c>
      <c r="ET66" s="73">
        <v>29.021999999999998</v>
      </c>
      <c r="EU66" s="73">
        <v>16.481000000000002</v>
      </c>
      <c r="EV66" s="73">
        <v>35.286999999999999</v>
      </c>
      <c r="EW66" s="73">
        <v>10.215999999999999</v>
      </c>
      <c r="EX66" s="73">
        <v>1.657</v>
      </c>
      <c r="EY66" s="73">
        <v>0</v>
      </c>
      <c r="EZ66" s="73">
        <v>855.12199999999996</v>
      </c>
      <c r="FA66" s="73">
        <v>593.45799999999997</v>
      </c>
      <c r="FB66" s="73">
        <v>795.15200000000004</v>
      </c>
      <c r="FC66" s="73">
        <v>46.103000000000002</v>
      </c>
      <c r="FD66" s="73">
        <v>758.98500000000001</v>
      </c>
      <c r="FE66" s="73">
        <v>593.45799999999997</v>
      </c>
      <c r="FF66" s="73">
        <v>21.928000000000001</v>
      </c>
      <c r="FG66" s="73">
        <v>141.98699999999999</v>
      </c>
      <c r="FH66" s="73">
        <v>22.966000000000001</v>
      </c>
      <c r="FI66" s="73">
        <v>10.393000000000001</v>
      </c>
      <c r="FJ66" s="73">
        <v>4.6399999999999997</v>
      </c>
      <c r="FK66" s="73">
        <v>7.9329999999999998</v>
      </c>
      <c r="FL66" s="73">
        <v>61.536999999999999</v>
      </c>
      <c r="FM66" s="73">
        <v>27.385999999999999</v>
      </c>
      <c r="FN66" s="73">
        <v>2.1560000000000001</v>
      </c>
      <c r="FO66" s="73">
        <v>31.375</v>
      </c>
      <c r="FP66" s="73">
        <v>637.02700000000004</v>
      </c>
      <c r="FQ66" s="73">
        <v>28.722999999999999</v>
      </c>
      <c r="FR66" s="73">
        <v>183.42699999999999</v>
      </c>
      <c r="FS66" s="73">
        <v>209.76300000000001</v>
      </c>
      <c r="FT66" s="73">
        <v>136.553</v>
      </c>
      <c r="FU66" s="73">
        <v>10.891999999999999</v>
      </c>
      <c r="FV66" s="73">
        <v>61.500999999999998</v>
      </c>
      <c r="FW66" s="73">
        <v>176.63200000000001</v>
      </c>
      <c r="FX66" s="73">
        <v>110.89700000000001</v>
      </c>
      <c r="FY66" s="73">
        <v>7.9880000000000004</v>
      </c>
      <c r="FZ66" s="73">
        <v>57.747</v>
      </c>
      <c r="GA66" s="73">
        <v>33.131</v>
      </c>
      <c r="GB66" s="73">
        <v>25.655999999999999</v>
      </c>
      <c r="GC66" s="73">
        <v>2.9039999999999999</v>
      </c>
      <c r="GD66" s="73">
        <v>3.754</v>
      </c>
      <c r="GE66" s="73">
        <v>11.634</v>
      </c>
      <c r="GF66" s="73">
        <v>5.9450000000000003</v>
      </c>
      <c r="GG66" s="73">
        <v>13.867000000000001</v>
      </c>
      <c r="GH66" s="73">
        <v>3.7120000000000002</v>
      </c>
      <c r="GI66" s="73">
        <v>0.81699999999999995</v>
      </c>
      <c r="GJ66" s="73">
        <v>682.78200000000004</v>
      </c>
      <c r="GK66" s="73">
        <v>478.04199999999997</v>
      </c>
      <c r="GL66" s="73">
        <v>641.60400000000004</v>
      </c>
      <c r="GM66" s="73">
        <v>30.852</v>
      </c>
      <c r="GN66" s="73">
        <v>618.22</v>
      </c>
      <c r="GO66" s="73">
        <v>478.04199999999997</v>
      </c>
      <c r="GP66" s="73">
        <v>18.606000000000002</v>
      </c>
      <c r="GQ66" s="73">
        <v>119.959</v>
      </c>
      <c r="GR66" s="73">
        <v>17.143999999999998</v>
      </c>
      <c r="GS66" s="73">
        <v>6.4640000000000004</v>
      </c>
      <c r="GT66" s="73">
        <v>3.1480000000000001</v>
      </c>
      <c r="GU66" s="73">
        <v>7.532</v>
      </c>
      <c r="GV66" s="73">
        <v>38.704000000000001</v>
      </c>
      <c r="GW66" s="73">
        <v>18.533000000000001</v>
      </c>
      <c r="GX66" s="73">
        <v>0.91</v>
      </c>
      <c r="GY66" s="73">
        <v>19.260999999999999</v>
      </c>
      <c r="GZ66" s="73">
        <v>507.01400000000001</v>
      </c>
      <c r="HA66" s="73">
        <v>22.664999999999999</v>
      </c>
      <c r="HB66" s="73">
        <v>148.41499999999999</v>
      </c>
      <c r="HC66" s="73">
        <v>167.14099999999999</v>
      </c>
      <c r="HD66" s="73">
        <v>105.33</v>
      </c>
      <c r="HE66" s="73">
        <v>9.0790000000000006</v>
      </c>
      <c r="HF66" s="73">
        <v>51.914999999999999</v>
      </c>
      <c r="HG66" s="73">
        <v>143.37799999999999</v>
      </c>
      <c r="HH66" s="73">
        <v>86.733000000000004</v>
      </c>
      <c r="HI66" s="73">
        <v>6.1749999999999998</v>
      </c>
      <c r="HJ66" s="73">
        <v>50.47</v>
      </c>
      <c r="HK66" s="73">
        <v>23.762</v>
      </c>
      <c r="HL66" s="73">
        <v>18.596</v>
      </c>
      <c r="HM66" s="73">
        <v>2.9039999999999999</v>
      </c>
      <c r="HN66" s="73">
        <v>1.4450000000000001</v>
      </c>
      <c r="HO66" s="73">
        <v>8.7140000000000004</v>
      </c>
      <c r="HP66" s="73">
        <v>4.6870000000000003</v>
      </c>
      <c r="HQ66" s="73">
        <v>10.326000000000001</v>
      </c>
      <c r="HR66" s="73">
        <v>3.0750000000000002</v>
      </c>
      <c r="HS66" s="73">
        <v>0.81699999999999995</v>
      </c>
      <c r="HT66" s="73">
        <v>1580.181</v>
      </c>
      <c r="HU66" s="73">
        <v>896.29499999999996</v>
      </c>
      <c r="HV66" s="73">
        <v>1242.4780000000001</v>
      </c>
      <c r="HW66" s="73">
        <v>318.56700000000001</v>
      </c>
      <c r="HX66" s="73">
        <v>1147.4949999999999</v>
      </c>
      <c r="HY66" s="73">
        <v>896.29499999999996</v>
      </c>
      <c r="HZ66" s="73">
        <v>36.17</v>
      </c>
      <c r="IA66" s="73">
        <v>213.245</v>
      </c>
      <c r="IB66" s="73">
        <v>35.113</v>
      </c>
      <c r="IC66" s="73">
        <v>20.937999999999999</v>
      </c>
      <c r="ID66" s="73">
        <v>4.8230000000000004</v>
      </c>
      <c r="IE66" s="73">
        <v>9.3510000000000009</v>
      </c>
      <c r="IF66" s="73">
        <v>381.786</v>
      </c>
      <c r="IG66" s="73">
        <v>75.828000000000003</v>
      </c>
      <c r="IH66" s="73">
        <v>5.4980000000000002</v>
      </c>
      <c r="II66" s="73">
        <v>298.89499999999998</v>
      </c>
      <c r="IJ66" s="73">
        <v>998.23</v>
      </c>
      <c r="IK66" s="73">
        <v>47.139000000000003</v>
      </c>
      <c r="IL66" s="73">
        <v>526.077</v>
      </c>
      <c r="IM66" s="73">
        <v>257.44200000000001</v>
      </c>
      <c r="IN66" s="73">
        <v>146.25</v>
      </c>
      <c r="IO66" s="73">
        <v>12.715</v>
      </c>
      <c r="IP66" s="73">
        <v>96.724999999999994</v>
      </c>
      <c r="IQ66" s="73">
        <v>212.429</v>
      </c>
    </row>
    <row r="67" spans="1:251">
      <c r="A67" s="10">
        <v>44348</v>
      </c>
      <c r="B67" s="73">
        <v>6078.2240000000002</v>
      </c>
      <c r="C67" s="73">
        <v>3462.1410000000001</v>
      </c>
      <c r="D67" s="73">
        <v>4711.0510000000004</v>
      </c>
      <c r="E67" s="73">
        <v>1246.4949999999999</v>
      </c>
      <c r="F67" s="73">
        <v>4357.9560000000001</v>
      </c>
      <c r="G67" s="73">
        <v>3462.1410000000001</v>
      </c>
      <c r="H67" s="73">
        <v>101.83799999999999</v>
      </c>
      <c r="I67" s="73">
        <v>781.82299999999998</v>
      </c>
      <c r="J67" s="73">
        <v>102.468</v>
      </c>
      <c r="K67" s="73">
        <v>59.941000000000003</v>
      </c>
      <c r="L67" s="73">
        <v>12.808</v>
      </c>
      <c r="M67" s="73">
        <v>29.719000000000001</v>
      </c>
      <c r="N67" s="73">
        <v>1517.5309999999999</v>
      </c>
      <c r="O67" s="73">
        <v>305.30700000000002</v>
      </c>
      <c r="P67" s="73">
        <v>14.342000000000001</v>
      </c>
      <c r="Q67" s="73">
        <v>1189.626</v>
      </c>
      <c r="R67" s="73">
        <v>3865.93</v>
      </c>
      <c r="S67" s="73">
        <v>131.17599999999999</v>
      </c>
      <c r="T67" s="73">
        <v>2017.079</v>
      </c>
      <c r="U67" s="73">
        <v>1097.04</v>
      </c>
      <c r="V67" s="73">
        <v>608.34199999999998</v>
      </c>
      <c r="W67" s="73">
        <v>54.149000000000001</v>
      </c>
      <c r="X67" s="73">
        <v>426.55099999999999</v>
      </c>
      <c r="Y67" s="73">
        <v>874.99</v>
      </c>
      <c r="Z67" s="73">
        <v>469.98899999999998</v>
      </c>
      <c r="AA67" s="73">
        <v>42.826999999999998</v>
      </c>
      <c r="AB67" s="73">
        <v>355.87099999999998</v>
      </c>
      <c r="AC67" s="73">
        <v>222.05</v>
      </c>
      <c r="AD67" s="73">
        <v>138.352</v>
      </c>
      <c r="AE67" s="73">
        <v>11.321999999999999</v>
      </c>
      <c r="AF67" s="73">
        <v>70.680000000000007</v>
      </c>
      <c r="AG67" s="73">
        <v>110.854</v>
      </c>
      <c r="AH67" s="73">
        <v>68.387</v>
      </c>
      <c r="AI67" s="73">
        <v>4.9130000000000003</v>
      </c>
      <c r="AJ67" s="73">
        <v>35.774000000000001</v>
      </c>
      <c r="AK67" s="73">
        <v>100.27</v>
      </c>
      <c r="AL67" s="73">
        <v>64.040000000000006</v>
      </c>
      <c r="AM67" s="73">
        <v>120.679</v>
      </c>
      <c r="AN67" s="73">
        <v>43.631</v>
      </c>
      <c r="AO67" s="73">
        <v>7.9989999999999997</v>
      </c>
      <c r="AP67" s="73">
        <v>1.7809999999999999</v>
      </c>
      <c r="AQ67" s="73">
        <v>2658.585</v>
      </c>
      <c r="AR67" s="73">
        <v>1858.7280000000001</v>
      </c>
      <c r="AS67" s="73">
        <v>2491.7370000000001</v>
      </c>
      <c r="AT67" s="73">
        <v>122.426</v>
      </c>
      <c r="AU67" s="73">
        <v>2382.9090000000001</v>
      </c>
      <c r="AV67" s="73">
        <v>1858.7280000000001</v>
      </c>
      <c r="AW67" s="73">
        <v>64.182000000000002</v>
      </c>
      <c r="AX67" s="73">
        <v>455.64299999999997</v>
      </c>
      <c r="AY67" s="73">
        <v>52.122999999999998</v>
      </c>
      <c r="AZ67" s="73">
        <v>27.652999999999999</v>
      </c>
      <c r="BA67" s="73">
        <v>9.34</v>
      </c>
      <c r="BB67" s="73">
        <v>15.131</v>
      </c>
      <c r="BC67" s="73">
        <v>184.18899999999999</v>
      </c>
      <c r="BD67" s="73">
        <v>85.531000000000006</v>
      </c>
      <c r="BE67" s="73">
        <v>6.01</v>
      </c>
      <c r="BF67" s="73">
        <v>91.944999999999993</v>
      </c>
      <c r="BG67" s="73">
        <v>1988.2619999999999</v>
      </c>
      <c r="BH67" s="73">
        <v>81.721000000000004</v>
      </c>
      <c r="BI67" s="73">
        <v>569.20799999999997</v>
      </c>
      <c r="BJ67" s="73">
        <v>650.88199999999995</v>
      </c>
      <c r="BK67" s="73">
        <v>416.245</v>
      </c>
      <c r="BL67" s="73">
        <v>39.664000000000001</v>
      </c>
      <c r="BM67" s="73">
        <v>191.089</v>
      </c>
      <c r="BN67" s="73">
        <v>531.726</v>
      </c>
      <c r="BO67" s="73">
        <v>325.62799999999999</v>
      </c>
      <c r="BP67" s="73">
        <v>29.707000000000001</v>
      </c>
      <c r="BQ67" s="73">
        <v>173.06100000000001</v>
      </c>
      <c r="BR67" s="73">
        <v>119.15600000000001</v>
      </c>
      <c r="BS67" s="73">
        <v>90.616</v>
      </c>
      <c r="BT67" s="73">
        <v>9.9559999999999995</v>
      </c>
      <c r="BU67" s="73">
        <v>18.027999999999999</v>
      </c>
      <c r="BV67" s="73">
        <v>39.363</v>
      </c>
      <c r="BW67" s="73">
        <v>19.393999999999998</v>
      </c>
      <c r="BX67" s="73">
        <v>44.421999999999997</v>
      </c>
      <c r="BY67" s="73">
        <v>14.335000000000001</v>
      </c>
      <c r="BZ67" s="73">
        <v>3.8849999999999998</v>
      </c>
      <c r="CA67" s="73">
        <v>2165.623</v>
      </c>
      <c r="CB67" s="73">
        <v>1504.6289999999999</v>
      </c>
      <c r="CC67" s="73">
        <v>2035.826</v>
      </c>
      <c r="CD67" s="73">
        <v>93.409000000000006</v>
      </c>
      <c r="CE67" s="73">
        <v>1960.973</v>
      </c>
      <c r="CF67" s="73">
        <v>1504.6289999999999</v>
      </c>
      <c r="CG67" s="73">
        <v>54.869</v>
      </c>
      <c r="CH67" s="73">
        <v>397.35599999999999</v>
      </c>
      <c r="CI67" s="73">
        <v>40.594000000000001</v>
      </c>
      <c r="CJ67" s="73">
        <v>22.009</v>
      </c>
      <c r="CK67" s="73">
        <v>6.4729999999999999</v>
      </c>
      <c r="CL67" s="73">
        <v>12.112</v>
      </c>
      <c r="CM67" s="73">
        <v>132.489</v>
      </c>
      <c r="CN67" s="73">
        <v>56.962000000000003</v>
      </c>
      <c r="CO67" s="73">
        <v>5.0350000000000001</v>
      </c>
      <c r="CP67" s="73">
        <v>69.789000000000001</v>
      </c>
      <c r="CQ67" s="73">
        <v>1596.241</v>
      </c>
      <c r="CR67" s="73">
        <v>68.566000000000003</v>
      </c>
      <c r="CS67" s="73">
        <v>485.10199999999998</v>
      </c>
      <c r="CT67" s="73">
        <v>516.98400000000004</v>
      </c>
      <c r="CU67" s="73">
        <v>319.34300000000002</v>
      </c>
      <c r="CV67" s="73">
        <v>32.213000000000001</v>
      </c>
      <c r="CW67" s="73">
        <v>161.96100000000001</v>
      </c>
      <c r="CX67" s="73">
        <v>434.65</v>
      </c>
      <c r="CY67" s="73">
        <v>257.17</v>
      </c>
      <c r="CZ67" s="73">
        <v>26.399000000000001</v>
      </c>
      <c r="DA67" s="73">
        <v>148.16900000000001</v>
      </c>
      <c r="DB67" s="73">
        <v>82.334000000000003</v>
      </c>
      <c r="DC67" s="73">
        <v>62.173000000000002</v>
      </c>
      <c r="DD67" s="73">
        <v>5.8140000000000001</v>
      </c>
      <c r="DE67" s="73">
        <v>13.792999999999999</v>
      </c>
      <c r="DF67" s="73">
        <v>31.567</v>
      </c>
      <c r="DG67" s="73">
        <v>15.715</v>
      </c>
      <c r="DH67" s="73">
        <v>36.389000000000003</v>
      </c>
      <c r="DI67" s="73">
        <v>10.893000000000001</v>
      </c>
      <c r="DJ67" s="73">
        <v>3.4670000000000001</v>
      </c>
      <c r="DK67" s="73">
        <v>1919.473</v>
      </c>
      <c r="DL67" s="73">
        <v>1092.2550000000001</v>
      </c>
      <c r="DM67" s="73">
        <v>1478.761</v>
      </c>
      <c r="DN67" s="73">
        <v>406.42099999999999</v>
      </c>
      <c r="DO67" s="73">
        <v>1354.3689999999999</v>
      </c>
      <c r="DP67" s="73">
        <v>1092.2550000000001</v>
      </c>
      <c r="DQ67" s="73">
        <v>31.518000000000001</v>
      </c>
      <c r="DR67" s="73">
        <v>226.68899999999999</v>
      </c>
      <c r="DS67" s="73">
        <v>37.83</v>
      </c>
      <c r="DT67" s="73">
        <v>21.474</v>
      </c>
      <c r="DU67" s="73">
        <v>3.0339999999999998</v>
      </c>
      <c r="DV67" s="73">
        <v>13.321999999999999</v>
      </c>
      <c r="DW67" s="73">
        <v>498.32400000000001</v>
      </c>
      <c r="DX67" s="73">
        <v>106.82599999999999</v>
      </c>
      <c r="DY67" s="73">
        <v>2.9969999999999999</v>
      </c>
      <c r="DZ67" s="73">
        <v>387.06799999999998</v>
      </c>
      <c r="EA67" s="73">
        <v>1233.854</v>
      </c>
      <c r="EB67" s="73">
        <v>37.548999999999999</v>
      </c>
      <c r="EC67" s="73">
        <v>630.90800000000002</v>
      </c>
      <c r="ED67" s="73">
        <v>352.96199999999999</v>
      </c>
      <c r="EE67" s="73">
        <v>183.79499999999999</v>
      </c>
      <c r="EF67" s="73">
        <v>16.597999999999999</v>
      </c>
      <c r="EG67" s="73">
        <v>151.01300000000001</v>
      </c>
      <c r="EH67" s="73">
        <v>280.30500000000001</v>
      </c>
      <c r="EI67" s="73">
        <v>143.11199999999999</v>
      </c>
      <c r="EJ67" s="73">
        <v>14.063000000000001</v>
      </c>
      <c r="EK67" s="73">
        <v>122.126</v>
      </c>
      <c r="EL67" s="73">
        <v>72.658000000000001</v>
      </c>
      <c r="EM67" s="73">
        <v>40.682000000000002</v>
      </c>
      <c r="EN67" s="73">
        <v>2.5350000000000001</v>
      </c>
      <c r="EO67" s="73">
        <v>28.887</v>
      </c>
      <c r="EP67" s="73">
        <v>34.661000000000001</v>
      </c>
      <c r="EQ67" s="73">
        <v>21.088999999999999</v>
      </c>
      <c r="ER67" s="73">
        <v>1.274</v>
      </c>
      <c r="ES67" s="73">
        <v>11.881</v>
      </c>
      <c r="ET67" s="73">
        <v>28.95</v>
      </c>
      <c r="EU67" s="73">
        <v>17.163</v>
      </c>
      <c r="EV67" s="73">
        <v>34.292000000000002</v>
      </c>
      <c r="EW67" s="73">
        <v>11.821</v>
      </c>
      <c r="EX67" s="73">
        <v>1.5569999999999999</v>
      </c>
      <c r="EY67" s="73">
        <v>0.41599999999999998</v>
      </c>
      <c r="EZ67" s="73">
        <v>863.02599999999995</v>
      </c>
      <c r="FA67" s="73">
        <v>606.33900000000006</v>
      </c>
      <c r="FB67" s="73">
        <v>809.18100000000004</v>
      </c>
      <c r="FC67" s="73">
        <v>42.265000000000001</v>
      </c>
      <c r="FD67" s="73">
        <v>767.60900000000004</v>
      </c>
      <c r="FE67" s="73">
        <v>606.33900000000006</v>
      </c>
      <c r="FF67" s="73">
        <v>20.082999999999998</v>
      </c>
      <c r="FG67" s="73">
        <v>139.667</v>
      </c>
      <c r="FH67" s="73">
        <v>19.420000000000002</v>
      </c>
      <c r="FI67" s="73">
        <v>10.571999999999999</v>
      </c>
      <c r="FJ67" s="73">
        <v>2.6190000000000002</v>
      </c>
      <c r="FK67" s="73">
        <v>6.2290000000000001</v>
      </c>
      <c r="FL67" s="73">
        <v>65.938000000000002</v>
      </c>
      <c r="FM67" s="73">
        <v>32.521000000000001</v>
      </c>
      <c r="FN67" s="73">
        <v>1.0620000000000001</v>
      </c>
      <c r="FO67" s="73">
        <v>32.354999999999997</v>
      </c>
      <c r="FP67" s="73">
        <v>653.73099999999999</v>
      </c>
      <c r="FQ67" s="73">
        <v>23.763999999999999</v>
      </c>
      <c r="FR67" s="73">
        <v>179.393</v>
      </c>
      <c r="FS67" s="73">
        <v>199.62899999999999</v>
      </c>
      <c r="FT67" s="73">
        <v>127.672</v>
      </c>
      <c r="FU67" s="73">
        <v>12.664999999999999</v>
      </c>
      <c r="FV67" s="73">
        <v>59.292000000000002</v>
      </c>
      <c r="FW67" s="73">
        <v>165.678</v>
      </c>
      <c r="FX67" s="73">
        <v>100.893</v>
      </c>
      <c r="FY67" s="73">
        <v>10.130000000000001</v>
      </c>
      <c r="FZ67" s="73">
        <v>54.655000000000001</v>
      </c>
      <c r="GA67" s="73">
        <v>33.951000000000001</v>
      </c>
      <c r="GB67" s="73">
        <v>26.779</v>
      </c>
      <c r="GC67" s="73">
        <v>2.5350000000000001</v>
      </c>
      <c r="GD67" s="73">
        <v>4.6379999999999999</v>
      </c>
      <c r="GE67" s="73">
        <v>10.06</v>
      </c>
      <c r="GF67" s="73">
        <v>6.1379999999999999</v>
      </c>
      <c r="GG67" s="73">
        <v>11.58</v>
      </c>
      <c r="GH67" s="73">
        <v>4.617</v>
      </c>
      <c r="GI67" s="73">
        <v>0</v>
      </c>
      <c r="GJ67" s="73">
        <v>688.79</v>
      </c>
      <c r="GK67" s="73">
        <v>485.404</v>
      </c>
      <c r="GL67" s="73">
        <v>646.553</v>
      </c>
      <c r="GM67" s="73">
        <v>32.19</v>
      </c>
      <c r="GN67" s="73">
        <v>618.16499999999996</v>
      </c>
      <c r="GO67" s="73">
        <v>485.404</v>
      </c>
      <c r="GP67" s="73">
        <v>16.29</v>
      </c>
      <c r="GQ67" s="73">
        <v>114.95</v>
      </c>
      <c r="GR67" s="73">
        <v>14.115</v>
      </c>
      <c r="GS67" s="73">
        <v>7.91</v>
      </c>
      <c r="GT67" s="73">
        <v>2.032</v>
      </c>
      <c r="GU67" s="73">
        <v>4.173</v>
      </c>
      <c r="GV67" s="73">
        <v>47.984000000000002</v>
      </c>
      <c r="GW67" s="73">
        <v>21.998999999999999</v>
      </c>
      <c r="GX67" s="73">
        <v>0.57799999999999996</v>
      </c>
      <c r="GY67" s="73">
        <v>25.407</v>
      </c>
      <c r="GZ67" s="73">
        <v>519.61300000000006</v>
      </c>
      <c r="HA67" s="73">
        <v>18.899999999999999</v>
      </c>
      <c r="HB67" s="73">
        <v>145.672</v>
      </c>
      <c r="HC67" s="73">
        <v>162.02699999999999</v>
      </c>
      <c r="HD67" s="73">
        <v>101.396</v>
      </c>
      <c r="HE67" s="73">
        <v>9.8409999999999993</v>
      </c>
      <c r="HF67" s="73">
        <v>50.790999999999997</v>
      </c>
      <c r="HG67" s="73">
        <v>139.125</v>
      </c>
      <c r="HH67" s="73">
        <v>82.361000000000004</v>
      </c>
      <c r="HI67" s="73">
        <v>8.2059999999999995</v>
      </c>
      <c r="HJ67" s="73">
        <v>48.558</v>
      </c>
      <c r="HK67" s="73">
        <v>22.902000000000001</v>
      </c>
      <c r="HL67" s="73">
        <v>19.035</v>
      </c>
      <c r="HM67" s="73">
        <v>1.6339999999999999</v>
      </c>
      <c r="HN67" s="73">
        <v>2.2330000000000001</v>
      </c>
      <c r="HO67" s="73">
        <v>8.5259999999999998</v>
      </c>
      <c r="HP67" s="73">
        <v>4.6040000000000001</v>
      </c>
      <c r="HQ67" s="73">
        <v>10.047000000000001</v>
      </c>
      <c r="HR67" s="73">
        <v>3.0840000000000001</v>
      </c>
      <c r="HS67" s="73">
        <v>0</v>
      </c>
      <c r="HT67" s="73">
        <v>1588.74</v>
      </c>
      <c r="HU67" s="73">
        <v>898.81600000000003</v>
      </c>
      <c r="HV67" s="73">
        <v>1243.0250000000001</v>
      </c>
      <c r="HW67" s="73">
        <v>314.57600000000002</v>
      </c>
      <c r="HX67" s="73">
        <v>1155.087</v>
      </c>
      <c r="HY67" s="73">
        <v>898.81600000000003</v>
      </c>
      <c r="HZ67" s="73">
        <v>34.100999999999999</v>
      </c>
      <c r="IA67" s="73">
        <v>217.858</v>
      </c>
      <c r="IB67" s="73">
        <v>23.704999999999998</v>
      </c>
      <c r="IC67" s="73">
        <v>15.923999999999999</v>
      </c>
      <c r="ID67" s="73">
        <v>3.0449999999999999</v>
      </c>
      <c r="IE67" s="73">
        <v>4.7359999999999998</v>
      </c>
      <c r="IF67" s="73">
        <v>386.05799999999999</v>
      </c>
      <c r="IG67" s="73">
        <v>76.325000000000003</v>
      </c>
      <c r="IH67" s="73">
        <v>3.0870000000000002</v>
      </c>
      <c r="II67" s="73">
        <v>303.709</v>
      </c>
      <c r="IJ67" s="73">
        <v>997.26800000000003</v>
      </c>
      <c r="IK67" s="73">
        <v>40.707999999999998</v>
      </c>
      <c r="IL67" s="73">
        <v>528.55600000000004</v>
      </c>
      <c r="IM67" s="73">
        <v>254.47200000000001</v>
      </c>
      <c r="IN67" s="73">
        <v>147.07300000000001</v>
      </c>
      <c r="IO67" s="73">
        <v>7.8810000000000002</v>
      </c>
      <c r="IP67" s="73">
        <v>98.512</v>
      </c>
      <c r="IQ67" s="73">
        <v>208.411</v>
      </c>
    </row>
    <row r="68" spans="1:251">
      <c r="A68" s="10">
        <v>44440</v>
      </c>
      <c r="B68" s="73">
        <v>6081.5569999999998</v>
      </c>
      <c r="C68" s="73">
        <v>3348.027</v>
      </c>
      <c r="D68" s="73">
        <v>4657.7129999999997</v>
      </c>
      <c r="E68" s="73">
        <v>1294.2280000000001</v>
      </c>
      <c r="F68" s="73">
        <v>4292.8609999999999</v>
      </c>
      <c r="G68" s="73">
        <v>3348.027</v>
      </c>
      <c r="H68" s="73">
        <v>94.527000000000001</v>
      </c>
      <c r="I68" s="73">
        <v>834.32899999999995</v>
      </c>
      <c r="J68" s="73">
        <v>90.480999999999995</v>
      </c>
      <c r="K68" s="73">
        <v>55.841999999999999</v>
      </c>
      <c r="L68" s="73">
        <v>11.375999999999999</v>
      </c>
      <c r="M68" s="73">
        <v>23.263999999999999</v>
      </c>
      <c r="N68" s="73">
        <v>1590.2660000000001</v>
      </c>
      <c r="O68" s="73">
        <v>324.988</v>
      </c>
      <c r="P68" s="73">
        <v>13.616</v>
      </c>
      <c r="Q68" s="73">
        <v>1245.972</v>
      </c>
      <c r="R68" s="73">
        <v>3779.9870000000001</v>
      </c>
      <c r="S68" s="73">
        <v>121.68899999999999</v>
      </c>
      <c r="T68" s="73">
        <v>2121.3200000000002</v>
      </c>
      <c r="U68" s="73">
        <v>1097.127</v>
      </c>
      <c r="V68" s="73">
        <v>606.322</v>
      </c>
      <c r="W68" s="73">
        <v>35.933999999999997</v>
      </c>
      <c r="X68" s="73">
        <v>444.91</v>
      </c>
      <c r="Y68" s="73">
        <v>865.77099999999996</v>
      </c>
      <c r="Z68" s="73">
        <v>459.98899999999998</v>
      </c>
      <c r="AA68" s="73">
        <v>27.170999999999999</v>
      </c>
      <c r="AB68" s="73">
        <v>370.70299999999997</v>
      </c>
      <c r="AC68" s="73">
        <v>231.357</v>
      </c>
      <c r="AD68" s="73">
        <v>146.333</v>
      </c>
      <c r="AE68" s="73">
        <v>8.7639999999999993</v>
      </c>
      <c r="AF68" s="73">
        <v>74.206999999999994</v>
      </c>
      <c r="AG68" s="73">
        <v>111.04</v>
      </c>
      <c r="AH68" s="73">
        <v>66.950999999999993</v>
      </c>
      <c r="AI68" s="73">
        <v>5.2279999999999998</v>
      </c>
      <c r="AJ68" s="73">
        <v>36.365000000000002</v>
      </c>
      <c r="AK68" s="73">
        <v>107.94799999999999</v>
      </c>
      <c r="AL68" s="73">
        <v>58.561999999999998</v>
      </c>
      <c r="AM68" s="73">
        <v>129.61600000000001</v>
      </c>
      <c r="AN68" s="73">
        <v>36.893999999999998</v>
      </c>
      <c r="AO68" s="73">
        <v>9.9610000000000003</v>
      </c>
      <c r="AP68" s="73">
        <v>2.496</v>
      </c>
      <c r="AQ68" s="73">
        <v>2650.3229999999999</v>
      </c>
      <c r="AR68" s="73">
        <v>1824.886</v>
      </c>
      <c r="AS68" s="73">
        <v>2468.3829999999998</v>
      </c>
      <c r="AT68" s="73">
        <v>127.41800000000001</v>
      </c>
      <c r="AU68" s="73">
        <v>2364.0770000000002</v>
      </c>
      <c r="AV68" s="73">
        <v>1824.886</v>
      </c>
      <c r="AW68" s="73">
        <v>51.695</v>
      </c>
      <c r="AX68" s="73">
        <v>481.988</v>
      </c>
      <c r="AY68" s="73">
        <v>44.011000000000003</v>
      </c>
      <c r="AZ68" s="73">
        <v>23.503</v>
      </c>
      <c r="BA68" s="73">
        <v>5.056</v>
      </c>
      <c r="BB68" s="73">
        <v>15.451000000000001</v>
      </c>
      <c r="BC68" s="73">
        <v>194.47200000000001</v>
      </c>
      <c r="BD68" s="73">
        <v>86.311999999999998</v>
      </c>
      <c r="BE68" s="73">
        <v>3.9359999999999999</v>
      </c>
      <c r="BF68" s="73">
        <v>102.974</v>
      </c>
      <c r="BG68" s="73">
        <v>1958.4390000000001</v>
      </c>
      <c r="BH68" s="73">
        <v>60.814999999999998</v>
      </c>
      <c r="BI68" s="73">
        <v>610.66200000000003</v>
      </c>
      <c r="BJ68" s="73">
        <v>665.40700000000004</v>
      </c>
      <c r="BK68" s="73">
        <v>428.61900000000003</v>
      </c>
      <c r="BL68" s="73">
        <v>26.027000000000001</v>
      </c>
      <c r="BM68" s="73">
        <v>206.232</v>
      </c>
      <c r="BN68" s="73">
        <v>535.71100000000001</v>
      </c>
      <c r="BO68" s="73">
        <v>329.38099999999997</v>
      </c>
      <c r="BP68" s="73">
        <v>18.271000000000001</v>
      </c>
      <c r="BQ68" s="73">
        <v>184.20500000000001</v>
      </c>
      <c r="BR68" s="73">
        <v>129.696</v>
      </c>
      <c r="BS68" s="73">
        <v>99.236999999999995</v>
      </c>
      <c r="BT68" s="73">
        <v>7.7560000000000002</v>
      </c>
      <c r="BU68" s="73">
        <v>22.027000000000001</v>
      </c>
      <c r="BV68" s="73">
        <v>47.764000000000003</v>
      </c>
      <c r="BW68" s="73">
        <v>20.408000000000001</v>
      </c>
      <c r="BX68" s="73">
        <v>54.521999999999998</v>
      </c>
      <c r="BY68" s="73">
        <v>13.65</v>
      </c>
      <c r="BZ68" s="73">
        <v>4.53</v>
      </c>
      <c r="CA68" s="73">
        <v>2167.2800000000002</v>
      </c>
      <c r="CB68" s="73">
        <v>1482.336</v>
      </c>
      <c r="CC68" s="73">
        <v>2020.6079999999999</v>
      </c>
      <c r="CD68" s="73">
        <v>101.59699999999999</v>
      </c>
      <c r="CE68" s="73">
        <v>1948.4860000000001</v>
      </c>
      <c r="CF68" s="73">
        <v>1482.336</v>
      </c>
      <c r="CG68" s="73">
        <v>40.628999999999998</v>
      </c>
      <c r="CH68" s="73">
        <v>421.18200000000002</v>
      </c>
      <c r="CI68" s="73">
        <v>38.332000000000001</v>
      </c>
      <c r="CJ68" s="73">
        <v>20.306999999999999</v>
      </c>
      <c r="CK68" s="73">
        <v>3.677</v>
      </c>
      <c r="CL68" s="73">
        <v>14.348000000000001</v>
      </c>
      <c r="CM68" s="73">
        <v>140.97499999999999</v>
      </c>
      <c r="CN68" s="73">
        <v>56.154000000000003</v>
      </c>
      <c r="CO68" s="73">
        <v>3.4249999999999998</v>
      </c>
      <c r="CP68" s="73">
        <v>80.147000000000006</v>
      </c>
      <c r="CQ68" s="73">
        <v>1577.9259999999999</v>
      </c>
      <c r="CR68" s="73">
        <v>47.859000000000002</v>
      </c>
      <c r="CS68" s="73">
        <v>524.74099999999999</v>
      </c>
      <c r="CT68" s="73">
        <v>513.20299999999997</v>
      </c>
      <c r="CU68" s="73">
        <v>318.78300000000002</v>
      </c>
      <c r="CV68" s="73">
        <v>20.608000000000001</v>
      </c>
      <c r="CW68" s="73">
        <v>170.12299999999999</v>
      </c>
      <c r="CX68" s="73">
        <v>426.50599999999997</v>
      </c>
      <c r="CY68" s="73">
        <v>253.209</v>
      </c>
      <c r="CZ68" s="73">
        <v>15.731</v>
      </c>
      <c r="DA68" s="73">
        <v>154.554</v>
      </c>
      <c r="DB68" s="73">
        <v>86.697000000000003</v>
      </c>
      <c r="DC68" s="73">
        <v>65.573999999999998</v>
      </c>
      <c r="DD68" s="73">
        <v>4.8780000000000001</v>
      </c>
      <c r="DE68" s="73">
        <v>15.569000000000001</v>
      </c>
      <c r="DF68" s="73">
        <v>39.485999999999997</v>
      </c>
      <c r="DG68" s="73">
        <v>16.754999999999999</v>
      </c>
      <c r="DH68" s="73">
        <v>45.075000000000003</v>
      </c>
      <c r="DI68" s="73">
        <v>11.166</v>
      </c>
      <c r="DJ68" s="73">
        <v>3.6890000000000001</v>
      </c>
      <c r="DK68" s="73">
        <v>1924.511</v>
      </c>
      <c r="DL68" s="73">
        <v>1008.999</v>
      </c>
      <c r="DM68" s="73">
        <v>1442.643</v>
      </c>
      <c r="DN68" s="73">
        <v>439.64600000000002</v>
      </c>
      <c r="DO68" s="73">
        <v>1315.874</v>
      </c>
      <c r="DP68" s="73">
        <v>1008.999</v>
      </c>
      <c r="DQ68" s="73">
        <v>33.643999999999998</v>
      </c>
      <c r="DR68" s="73">
        <v>267.07299999999998</v>
      </c>
      <c r="DS68" s="73">
        <v>29.059000000000001</v>
      </c>
      <c r="DT68" s="73">
        <v>16.765000000000001</v>
      </c>
      <c r="DU68" s="73">
        <v>3.6629999999999998</v>
      </c>
      <c r="DV68" s="73">
        <v>8.6319999999999997</v>
      </c>
      <c r="DW68" s="73">
        <v>544.50900000000001</v>
      </c>
      <c r="DX68" s="73">
        <v>116.163</v>
      </c>
      <c r="DY68" s="73">
        <v>4.3529999999999998</v>
      </c>
      <c r="DZ68" s="73">
        <v>422.99799999999999</v>
      </c>
      <c r="EA68" s="73">
        <v>1160.873</v>
      </c>
      <c r="EB68" s="73">
        <v>42.32</v>
      </c>
      <c r="EC68" s="73">
        <v>701.21299999999997</v>
      </c>
      <c r="ED68" s="73">
        <v>348.83600000000001</v>
      </c>
      <c r="EE68" s="73">
        <v>167.458</v>
      </c>
      <c r="EF68" s="73">
        <v>6.6050000000000004</v>
      </c>
      <c r="EG68" s="73">
        <v>169.78800000000001</v>
      </c>
      <c r="EH68" s="73">
        <v>277.83199999999999</v>
      </c>
      <c r="EI68" s="73">
        <v>127.97499999999999</v>
      </c>
      <c r="EJ68" s="73">
        <v>4.5380000000000003</v>
      </c>
      <c r="EK68" s="73">
        <v>141.09899999999999</v>
      </c>
      <c r="EL68" s="73">
        <v>71.004000000000005</v>
      </c>
      <c r="EM68" s="73">
        <v>39.482999999999997</v>
      </c>
      <c r="EN68" s="73">
        <v>2.0670000000000002</v>
      </c>
      <c r="EO68" s="73">
        <v>28.687999999999999</v>
      </c>
      <c r="EP68" s="73">
        <v>39.673000000000002</v>
      </c>
      <c r="EQ68" s="73">
        <v>23.603999999999999</v>
      </c>
      <c r="ER68" s="73">
        <v>0.7</v>
      </c>
      <c r="ES68" s="73">
        <v>14.782999999999999</v>
      </c>
      <c r="ET68" s="73">
        <v>35.07</v>
      </c>
      <c r="EU68" s="73">
        <v>20.106000000000002</v>
      </c>
      <c r="EV68" s="73">
        <v>42.222999999999999</v>
      </c>
      <c r="EW68" s="73">
        <v>12.952999999999999</v>
      </c>
      <c r="EX68" s="73">
        <v>4.9859999999999998</v>
      </c>
      <c r="EY68" s="73">
        <v>0.58599999999999997</v>
      </c>
      <c r="EZ68" s="73">
        <v>850.45299999999997</v>
      </c>
      <c r="FA68" s="73">
        <v>564.10199999999998</v>
      </c>
      <c r="FB68" s="73">
        <v>784.24199999999996</v>
      </c>
      <c r="FC68" s="73">
        <v>48.948999999999998</v>
      </c>
      <c r="FD68" s="73">
        <v>747.54600000000005</v>
      </c>
      <c r="FE68" s="73">
        <v>564.10199999999998</v>
      </c>
      <c r="FF68" s="73">
        <v>17.295000000000002</v>
      </c>
      <c r="FG68" s="73">
        <v>164.149</v>
      </c>
      <c r="FH68" s="73">
        <v>15.492000000000001</v>
      </c>
      <c r="FI68" s="73">
        <v>7.4939999999999998</v>
      </c>
      <c r="FJ68" s="73">
        <v>2.524</v>
      </c>
      <c r="FK68" s="73">
        <v>5.4740000000000002</v>
      </c>
      <c r="FL68" s="73">
        <v>72.634</v>
      </c>
      <c r="FM68" s="73">
        <v>31.202000000000002</v>
      </c>
      <c r="FN68" s="73">
        <v>1.7889999999999999</v>
      </c>
      <c r="FO68" s="73">
        <v>39.161999999999999</v>
      </c>
      <c r="FP68" s="73">
        <v>611.83699999999999</v>
      </c>
      <c r="FQ68" s="73">
        <v>21.609000000000002</v>
      </c>
      <c r="FR68" s="73">
        <v>210.089</v>
      </c>
      <c r="FS68" s="73">
        <v>206.602</v>
      </c>
      <c r="FT68" s="73">
        <v>125.81100000000001</v>
      </c>
      <c r="FU68" s="73">
        <v>4.4359999999999999</v>
      </c>
      <c r="FV68" s="73">
        <v>74.524000000000001</v>
      </c>
      <c r="FW68" s="73">
        <v>165.75800000000001</v>
      </c>
      <c r="FX68" s="73">
        <v>96.655000000000001</v>
      </c>
      <c r="FY68" s="73">
        <v>2.3690000000000002</v>
      </c>
      <c r="FZ68" s="73">
        <v>64.903000000000006</v>
      </c>
      <c r="GA68" s="73">
        <v>40.844000000000001</v>
      </c>
      <c r="GB68" s="73">
        <v>29.155999999999999</v>
      </c>
      <c r="GC68" s="73">
        <v>2.0670000000000002</v>
      </c>
      <c r="GD68" s="73">
        <v>9.6210000000000004</v>
      </c>
      <c r="GE68" s="73">
        <v>14.782</v>
      </c>
      <c r="GF68" s="73">
        <v>6.9189999999999996</v>
      </c>
      <c r="GG68" s="73">
        <v>17.262</v>
      </c>
      <c r="GH68" s="73">
        <v>4.4379999999999997</v>
      </c>
      <c r="GI68" s="73">
        <v>1.831</v>
      </c>
      <c r="GJ68" s="73">
        <v>686.24099999999999</v>
      </c>
      <c r="GK68" s="73">
        <v>450.84800000000001</v>
      </c>
      <c r="GL68" s="73">
        <v>633.10400000000004</v>
      </c>
      <c r="GM68" s="73">
        <v>38.329000000000001</v>
      </c>
      <c r="GN68" s="73">
        <v>608.77300000000002</v>
      </c>
      <c r="GO68" s="73">
        <v>450.84800000000001</v>
      </c>
      <c r="GP68" s="73">
        <v>14.718999999999999</v>
      </c>
      <c r="GQ68" s="73">
        <v>141.208</v>
      </c>
      <c r="GR68" s="73">
        <v>12.319000000000001</v>
      </c>
      <c r="GS68" s="73">
        <v>5.4139999999999997</v>
      </c>
      <c r="GT68" s="73">
        <v>1.4319999999999999</v>
      </c>
      <c r="GU68" s="73">
        <v>5.4740000000000002</v>
      </c>
      <c r="GV68" s="73">
        <v>52.820999999999998</v>
      </c>
      <c r="GW68" s="73">
        <v>20.916</v>
      </c>
      <c r="GX68" s="73">
        <v>1.7889999999999999</v>
      </c>
      <c r="GY68" s="73">
        <v>29.635000000000002</v>
      </c>
      <c r="GZ68" s="73">
        <v>484.91500000000002</v>
      </c>
      <c r="HA68" s="73">
        <v>17.939</v>
      </c>
      <c r="HB68" s="73">
        <v>177.62100000000001</v>
      </c>
      <c r="HC68" s="73">
        <v>162.80699999999999</v>
      </c>
      <c r="HD68" s="73">
        <v>96.277000000000001</v>
      </c>
      <c r="HE68" s="73">
        <v>3.0920000000000001</v>
      </c>
      <c r="HF68" s="73">
        <v>62.372999999999998</v>
      </c>
      <c r="HG68" s="73">
        <v>132.44</v>
      </c>
      <c r="HH68" s="73">
        <v>73.95</v>
      </c>
      <c r="HI68" s="73">
        <v>1.9259999999999999</v>
      </c>
      <c r="HJ68" s="73">
        <v>55.497999999999998</v>
      </c>
      <c r="HK68" s="73">
        <v>30.367000000000001</v>
      </c>
      <c r="HL68" s="73">
        <v>22.326000000000001</v>
      </c>
      <c r="HM68" s="73">
        <v>1.1659999999999999</v>
      </c>
      <c r="HN68" s="73">
        <v>6.875</v>
      </c>
      <c r="HO68" s="73">
        <v>12.327999999999999</v>
      </c>
      <c r="HP68" s="73">
        <v>5.766</v>
      </c>
      <c r="HQ68" s="73">
        <v>14.808</v>
      </c>
      <c r="HR68" s="73">
        <v>3.2850000000000001</v>
      </c>
      <c r="HS68" s="73">
        <v>1.0649999999999999</v>
      </c>
      <c r="HT68" s="73">
        <v>1588.5139999999999</v>
      </c>
      <c r="HU68" s="73">
        <v>879.93</v>
      </c>
      <c r="HV68" s="73">
        <v>1219.4000000000001</v>
      </c>
      <c r="HW68" s="73">
        <v>344.04899999999998</v>
      </c>
      <c r="HX68" s="73">
        <v>1131.0550000000001</v>
      </c>
      <c r="HY68" s="73">
        <v>879.93</v>
      </c>
      <c r="HZ68" s="73">
        <v>29.353999999999999</v>
      </c>
      <c r="IA68" s="73">
        <v>218.738</v>
      </c>
      <c r="IB68" s="73">
        <v>25.603999999999999</v>
      </c>
      <c r="IC68" s="73">
        <v>15.257</v>
      </c>
      <c r="ID68" s="73">
        <v>3.4889999999999999</v>
      </c>
      <c r="IE68" s="73">
        <v>6.8579999999999997</v>
      </c>
      <c r="IF68" s="73">
        <v>410.87900000000002</v>
      </c>
      <c r="IG68" s="73">
        <v>76.12</v>
      </c>
      <c r="IH68" s="73">
        <v>3.75</v>
      </c>
      <c r="II68" s="73">
        <v>329.952</v>
      </c>
      <c r="IJ68" s="73">
        <v>978.46100000000001</v>
      </c>
      <c r="IK68" s="73">
        <v>37.252000000000002</v>
      </c>
      <c r="IL68" s="73">
        <v>559.87</v>
      </c>
      <c r="IM68" s="73">
        <v>256.58600000000001</v>
      </c>
      <c r="IN68" s="73">
        <v>150.602</v>
      </c>
      <c r="IO68" s="73">
        <v>6.1829999999999998</v>
      </c>
      <c r="IP68" s="73">
        <v>97.525999999999996</v>
      </c>
      <c r="IQ68" s="73">
        <v>204.15</v>
      </c>
    </row>
    <row r="69" spans="1:251">
      <c r="A69" s="10">
        <v>44531</v>
      </c>
      <c r="B69" s="73">
        <v>6110.7759999999998</v>
      </c>
      <c r="C69" s="73">
        <v>3507.5889999999999</v>
      </c>
      <c r="D69" s="73">
        <v>4753.12</v>
      </c>
      <c r="E69" s="73">
        <v>1248.56</v>
      </c>
      <c r="F69" s="73">
        <v>4417.0370000000003</v>
      </c>
      <c r="G69" s="73">
        <v>3507.5889999999999</v>
      </c>
      <c r="H69" s="73">
        <v>62.106000000000002</v>
      </c>
      <c r="I69" s="73">
        <v>828.48900000000003</v>
      </c>
      <c r="J69" s="73">
        <v>69.766000000000005</v>
      </c>
      <c r="K69" s="73">
        <v>43.030999999999999</v>
      </c>
      <c r="L69" s="73">
        <v>9.6110000000000007</v>
      </c>
      <c r="M69" s="73">
        <v>16.904</v>
      </c>
      <c r="N69" s="73">
        <v>1534.8389999999999</v>
      </c>
      <c r="O69" s="73">
        <v>311.90499999999997</v>
      </c>
      <c r="P69" s="73">
        <v>12.794</v>
      </c>
      <c r="Q69" s="73">
        <v>1209.251</v>
      </c>
      <c r="R69" s="73">
        <v>3903.3389999999999</v>
      </c>
      <c r="S69" s="73">
        <v>85.313000000000002</v>
      </c>
      <c r="T69" s="73">
        <v>2072.174</v>
      </c>
      <c r="U69" s="73">
        <v>1073.2750000000001</v>
      </c>
      <c r="V69" s="73">
        <v>634.15700000000004</v>
      </c>
      <c r="W69" s="73">
        <v>32.545000000000002</v>
      </c>
      <c r="X69" s="73">
        <v>401.11200000000002</v>
      </c>
      <c r="Y69" s="73">
        <v>852.97500000000002</v>
      </c>
      <c r="Z69" s="73">
        <v>488.46600000000001</v>
      </c>
      <c r="AA69" s="73">
        <v>27.484000000000002</v>
      </c>
      <c r="AB69" s="73">
        <v>332.43700000000001</v>
      </c>
      <c r="AC69" s="73">
        <v>220.3</v>
      </c>
      <c r="AD69" s="73">
        <v>145.69</v>
      </c>
      <c r="AE69" s="73">
        <v>5.0609999999999999</v>
      </c>
      <c r="AF69" s="73">
        <v>68.674999999999997</v>
      </c>
      <c r="AG69" s="73">
        <v>120.18899999999999</v>
      </c>
      <c r="AH69" s="73">
        <v>69.066000000000003</v>
      </c>
      <c r="AI69" s="73">
        <v>4.883</v>
      </c>
      <c r="AJ69" s="73">
        <v>43.03</v>
      </c>
      <c r="AK69" s="73">
        <v>89.134</v>
      </c>
      <c r="AL69" s="73">
        <v>49.951000000000001</v>
      </c>
      <c r="AM69" s="73">
        <v>109.096</v>
      </c>
      <c r="AN69" s="73">
        <v>29.989000000000001</v>
      </c>
      <c r="AO69" s="73">
        <v>5.46</v>
      </c>
      <c r="AP69" s="73">
        <v>3.21</v>
      </c>
      <c r="AQ69" s="73">
        <v>2623.4229999999998</v>
      </c>
      <c r="AR69" s="73">
        <v>1843.327</v>
      </c>
      <c r="AS69" s="73">
        <v>2475.4349999999999</v>
      </c>
      <c r="AT69" s="73">
        <v>101.32299999999999</v>
      </c>
      <c r="AU69" s="73">
        <v>2369.2159999999999</v>
      </c>
      <c r="AV69" s="73">
        <v>1843.327</v>
      </c>
      <c r="AW69" s="73">
        <v>38.972999999999999</v>
      </c>
      <c r="AX69" s="73">
        <v>478.89100000000002</v>
      </c>
      <c r="AY69" s="73">
        <v>36.796999999999997</v>
      </c>
      <c r="AZ69" s="73">
        <v>21.19</v>
      </c>
      <c r="BA69" s="73">
        <v>4.5110000000000001</v>
      </c>
      <c r="BB69" s="73">
        <v>11.096</v>
      </c>
      <c r="BC69" s="73">
        <v>179.21100000000001</v>
      </c>
      <c r="BD69" s="73">
        <v>93.055000000000007</v>
      </c>
      <c r="BE69" s="73">
        <v>5.556</v>
      </c>
      <c r="BF69" s="73">
        <v>80.161000000000001</v>
      </c>
      <c r="BG69" s="73">
        <v>1971.9390000000001</v>
      </c>
      <c r="BH69" s="73">
        <v>49.838999999999999</v>
      </c>
      <c r="BI69" s="73">
        <v>579.61599999999999</v>
      </c>
      <c r="BJ69" s="73">
        <v>662.91099999999994</v>
      </c>
      <c r="BK69" s="73">
        <v>457.97300000000001</v>
      </c>
      <c r="BL69" s="73">
        <v>26.059000000000001</v>
      </c>
      <c r="BM69" s="73">
        <v>176.58699999999999</v>
      </c>
      <c r="BN69" s="73">
        <v>536.02599999999995</v>
      </c>
      <c r="BO69" s="73">
        <v>356.387</v>
      </c>
      <c r="BP69" s="73">
        <v>22.015999999999998</v>
      </c>
      <c r="BQ69" s="73">
        <v>155.65700000000001</v>
      </c>
      <c r="BR69" s="73">
        <v>126.88500000000001</v>
      </c>
      <c r="BS69" s="73">
        <v>101.587</v>
      </c>
      <c r="BT69" s="73">
        <v>4.0430000000000001</v>
      </c>
      <c r="BU69" s="73">
        <v>20.928999999999998</v>
      </c>
      <c r="BV69" s="73">
        <v>38.200000000000003</v>
      </c>
      <c r="BW69" s="73">
        <v>22.029</v>
      </c>
      <c r="BX69" s="73">
        <v>46.664999999999999</v>
      </c>
      <c r="BY69" s="73">
        <v>13.564</v>
      </c>
      <c r="BZ69" s="73">
        <v>2.2919999999999998</v>
      </c>
      <c r="CA69" s="73">
        <v>2162.2280000000001</v>
      </c>
      <c r="CB69" s="73">
        <v>1509.53</v>
      </c>
      <c r="CC69" s="73">
        <v>2042.1110000000001</v>
      </c>
      <c r="CD69" s="73">
        <v>81.988</v>
      </c>
      <c r="CE69" s="73">
        <v>1969.28</v>
      </c>
      <c r="CF69" s="73">
        <v>1509.53</v>
      </c>
      <c r="CG69" s="73">
        <v>32.436</v>
      </c>
      <c r="CH69" s="73">
        <v>420.89699999999999</v>
      </c>
      <c r="CI69" s="73">
        <v>32.767000000000003</v>
      </c>
      <c r="CJ69" s="73">
        <v>18.350000000000001</v>
      </c>
      <c r="CK69" s="73">
        <v>4.0599999999999996</v>
      </c>
      <c r="CL69" s="73">
        <v>10.358000000000001</v>
      </c>
      <c r="CM69" s="73">
        <v>128.90700000000001</v>
      </c>
      <c r="CN69" s="73">
        <v>60.898000000000003</v>
      </c>
      <c r="CO69" s="73">
        <v>4.7370000000000001</v>
      </c>
      <c r="CP69" s="73">
        <v>62.832999999999998</v>
      </c>
      <c r="CQ69" s="73">
        <v>1599.5730000000001</v>
      </c>
      <c r="CR69" s="73">
        <v>42.033000000000001</v>
      </c>
      <c r="CS69" s="73">
        <v>503.22300000000001</v>
      </c>
      <c r="CT69" s="73">
        <v>520.42899999999997</v>
      </c>
      <c r="CU69" s="73">
        <v>349.07</v>
      </c>
      <c r="CV69" s="73">
        <v>20.917000000000002</v>
      </c>
      <c r="CW69" s="73">
        <v>149.71799999999999</v>
      </c>
      <c r="CX69" s="73">
        <v>433.80700000000002</v>
      </c>
      <c r="CY69" s="73">
        <v>279.286</v>
      </c>
      <c r="CZ69" s="73">
        <v>18.800999999999998</v>
      </c>
      <c r="DA69" s="73">
        <v>134.99700000000001</v>
      </c>
      <c r="DB69" s="73">
        <v>86.622</v>
      </c>
      <c r="DC69" s="73">
        <v>69.784000000000006</v>
      </c>
      <c r="DD69" s="73">
        <v>2.1160000000000001</v>
      </c>
      <c r="DE69" s="73">
        <v>14.721</v>
      </c>
      <c r="DF69" s="73">
        <v>31.273</v>
      </c>
      <c r="DG69" s="73">
        <v>17.398</v>
      </c>
      <c r="DH69" s="73">
        <v>38.130000000000003</v>
      </c>
      <c r="DI69" s="73">
        <v>10.542</v>
      </c>
      <c r="DJ69" s="73">
        <v>0.72399999999999998</v>
      </c>
      <c r="DK69" s="73">
        <v>1925.864</v>
      </c>
      <c r="DL69" s="73">
        <v>1096.0509999999999</v>
      </c>
      <c r="DM69" s="73">
        <v>1490.9380000000001</v>
      </c>
      <c r="DN69" s="73">
        <v>404.85500000000002</v>
      </c>
      <c r="DO69" s="73">
        <v>1377.922</v>
      </c>
      <c r="DP69" s="73">
        <v>1096.0509999999999</v>
      </c>
      <c r="DQ69" s="73">
        <v>20.888999999999999</v>
      </c>
      <c r="DR69" s="73">
        <v>254.15600000000001</v>
      </c>
      <c r="DS69" s="73">
        <v>22.864000000000001</v>
      </c>
      <c r="DT69" s="73">
        <v>14.756</v>
      </c>
      <c r="DU69" s="73">
        <v>3.754</v>
      </c>
      <c r="DV69" s="73">
        <v>4.3540000000000001</v>
      </c>
      <c r="DW69" s="73">
        <v>502.28199999999998</v>
      </c>
      <c r="DX69" s="73">
        <v>105.08499999999999</v>
      </c>
      <c r="DY69" s="73">
        <v>4.5469999999999997</v>
      </c>
      <c r="DZ69" s="73">
        <v>392.20100000000002</v>
      </c>
      <c r="EA69" s="73">
        <v>1226.0809999999999</v>
      </c>
      <c r="EB69" s="73">
        <v>29.19</v>
      </c>
      <c r="EC69" s="73">
        <v>655.24699999999996</v>
      </c>
      <c r="ED69" s="73">
        <v>340.642</v>
      </c>
      <c r="EE69" s="73">
        <v>185.19800000000001</v>
      </c>
      <c r="EF69" s="73">
        <v>11.407999999999999</v>
      </c>
      <c r="EG69" s="73">
        <v>142.73099999999999</v>
      </c>
      <c r="EH69" s="73">
        <v>278.72800000000001</v>
      </c>
      <c r="EI69" s="73">
        <v>149.83099999999999</v>
      </c>
      <c r="EJ69" s="73">
        <v>8.92</v>
      </c>
      <c r="EK69" s="73">
        <v>118.672</v>
      </c>
      <c r="EL69" s="73">
        <v>61.914000000000001</v>
      </c>
      <c r="EM69" s="73">
        <v>35.366999999999997</v>
      </c>
      <c r="EN69" s="73">
        <v>2.488</v>
      </c>
      <c r="EO69" s="73">
        <v>24.059000000000001</v>
      </c>
      <c r="EP69" s="73">
        <v>39.302999999999997</v>
      </c>
      <c r="EQ69" s="73">
        <v>20.010999999999999</v>
      </c>
      <c r="ER69" s="73">
        <v>1.8879999999999999</v>
      </c>
      <c r="ES69" s="73">
        <v>17.052</v>
      </c>
      <c r="ET69" s="73">
        <v>22.795999999999999</v>
      </c>
      <c r="EU69" s="73">
        <v>15.347</v>
      </c>
      <c r="EV69" s="73">
        <v>30.071999999999999</v>
      </c>
      <c r="EW69" s="73">
        <v>8.0719999999999992</v>
      </c>
      <c r="EX69" s="73">
        <v>1.304</v>
      </c>
      <c r="EY69" s="73">
        <v>0.35099999999999998</v>
      </c>
      <c r="EZ69" s="73">
        <v>839.08299999999997</v>
      </c>
      <c r="FA69" s="73">
        <v>578.21400000000006</v>
      </c>
      <c r="FB69" s="73">
        <v>792.2</v>
      </c>
      <c r="FC69" s="73">
        <v>34.045999999999999</v>
      </c>
      <c r="FD69" s="73">
        <v>749.68399999999997</v>
      </c>
      <c r="FE69" s="73">
        <v>578.21400000000006</v>
      </c>
      <c r="FF69" s="73">
        <v>13.025</v>
      </c>
      <c r="FG69" s="73">
        <v>155.559</v>
      </c>
      <c r="FH69" s="73">
        <v>13.942</v>
      </c>
      <c r="FI69" s="73">
        <v>8.702</v>
      </c>
      <c r="FJ69" s="73">
        <v>1.9730000000000001</v>
      </c>
      <c r="FK69" s="73">
        <v>3.2669999999999999</v>
      </c>
      <c r="FL69" s="73">
        <v>65.506</v>
      </c>
      <c r="FM69" s="73">
        <v>36.700000000000003</v>
      </c>
      <c r="FN69" s="73">
        <v>1.048</v>
      </c>
      <c r="FO69" s="73">
        <v>27.757999999999999</v>
      </c>
      <c r="FP69" s="73">
        <v>627.68200000000002</v>
      </c>
      <c r="FQ69" s="73">
        <v>16.045999999999999</v>
      </c>
      <c r="FR69" s="73">
        <v>188.65100000000001</v>
      </c>
      <c r="FS69" s="73">
        <v>205.11</v>
      </c>
      <c r="FT69" s="73">
        <v>139.905</v>
      </c>
      <c r="FU69" s="73">
        <v>8.2759999999999998</v>
      </c>
      <c r="FV69" s="73">
        <v>56.631</v>
      </c>
      <c r="FW69" s="73">
        <v>173.30199999999999</v>
      </c>
      <c r="FX69" s="73">
        <v>115.756</v>
      </c>
      <c r="FY69" s="73">
        <v>6.4539999999999997</v>
      </c>
      <c r="FZ69" s="73">
        <v>50.795999999999999</v>
      </c>
      <c r="GA69" s="73">
        <v>31.806999999999999</v>
      </c>
      <c r="GB69" s="73">
        <v>24.149000000000001</v>
      </c>
      <c r="GC69" s="73">
        <v>1.823</v>
      </c>
      <c r="GD69" s="73">
        <v>5.835</v>
      </c>
      <c r="GE69" s="73">
        <v>9.952</v>
      </c>
      <c r="GF69" s="73">
        <v>6.7039999999999997</v>
      </c>
      <c r="GG69" s="73">
        <v>12.837999999999999</v>
      </c>
      <c r="GH69" s="73">
        <v>3.8180000000000001</v>
      </c>
      <c r="GI69" s="73">
        <v>0.29699999999999999</v>
      </c>
      <c r="GJ69" s="73">
        <v>684.35900000000004</v>
      </c>
      <c r="GK69" s="73">
        <v>469.31099999999998</v>
      </c>
      <c r="GL69" s="73">
        <v>647.66800000000001</v>
      </c>
      <c r="GM69" s="73">
        <v>27.045000000000002</v>
      </c>
      <c r="GN69" s="73">
        <v>618.85599999999999</v>
      </c>
      <c r="GO69" s="73">
        <v>469.31099999999998</v>
      </c>
      <c r="GP69" s="73">
        <v>11.81</v>
      </c>
      <c r="GQ69" s="73">
        <v>134.84899999999999</v>
      </c>
      <c r="GR69" s="73">
        <v>12.371</v>
      </c>
      <c r="GS69" s="73">
        <v>7.5819999999999999</v>
      </c>
      <c r="GT69" s="73">
        <v>1.522</v>
      </c>
      <c r="GU69" s="73">
        <v>3.2669999999999999</v>
      </c>
      <c r="GV69" s="73">
        <v>46.372</v>
      </c>
      <c r="GW69" s="73">
        <v>24.116</v>
      </c>
      <c r="GX69" s="73">
        <v>1.048</v>
      </c>
      <c r="GY69" s="73">
        <v>21.207999999999998</v>
      </c>
      <c r="GZ69" s="73">
        <v>503.74599999999998</v>
      </c>
      <c r="HA69" s="73">
        <v>14.38</v>
      </c>
      <c r="HB69" s="73">
        <v>161.39099999999999</v>
      </c>
      <c r="HC69" s="73">
        <v>162.55199999999999</v>
      </c>
      <c r="HD69" s="73">
        <v>108.82299999999999</v>
      </c>
      <c r="HE69" s="73">
        <v>6.6879999999999997</v>
      </c>
      <c r="HF69" s="73">
        <v>47.040999999999997</v>
      </c>
      <c r="HG69" s="73">
        <v>139.39400000000001</v>
      </c>
      <c r="HH69" s="73">
        <v>91.326999999999998</v>
      </c>
      <c r="HI69" s="73">
        <v>5.4039999999999999</v>
      </c>
      <c r="HJ69" s="73">
        <v>42.662999999999997</v>
      </c>
      <c r="HK69" s="73">
        <v>23.158000000000001</v>
      </c>
      <c r="HL69" s="73">
        <v>17.495999999999999</v>
      </c>
      <c r="HM69" s="73">
        <v>1.284</v>
      </c>
      <c r="HN69" s="73">
        <v>4.3789999999999996</v>
      </c>
      <c r="HO69" s="73">
        <v>6.76</v>
      </c>
      <c r="HP69" s="73">
        <v>4.8419999999999996</v>
      </c>
      <c r="HQ69" s="73">
        <v>9.6460000000000008</v>
      </c>
      <c r="HR69" s="73">
        <v>1.956</v>
      </c>
      <c r="HS69" s="73">
        <v>0</v>
      </c>
      <c r="HT69" s="73">
        <v>1606.854</v>
      </c>
      <c r="HU69" s="73">
        <v>922.96900000000005</v>
      </c>
      <c r="HV69" s="73">
        <v>1259.8</v>
      </c>
      <c r="HW69" s="73">
        <v>319.649</v>
      </c>
      <c r="HX69" s="73">
        <v>1175.0309999999999</v>
      </c>
      <c r="HY69" s="73">
        <v>922.96900000000005</v>
      </c>
      <c r="HZ69" s="73">
        <v>14.868</v>
      </c>
      <c r="IA69" s="73">
        <v>232.05799999999999</v>
      </c>
      <c r="IB69" s="73">
        <v>19.73</v>
      </c>
      <c r="IC69" s="73">
        <v>9.7319999999999993</v>
      </c>
      <c r="ID69" s="73">
        <v>3.3929999999999998</v>
      </c>
      <c r="IE69" s="73">
        <v>6.6050000000000004</v>
      </c>
      <c r="IF69" s="73">
        <v>389.82299999999998</v>
      </c>
      <c r="IG69" s="73">
        <v>80.171999999999997</v>
      </c>
      <c r="IH69" s="73">
        <v>3.5870000000000002</v>
      </c>
      <c r="II69" s="73">
        <v>306.06400000000002</v>
      </c>
      <c r="IJ69" s="73">
        <v>1022.61</v>
      </c>
      <c r="IK69" s="73">
        <v>21.847999999999999</v>
      </c>
      <c r="IL69" s="73">
        <v>548.47400000000005</v>
      </c>
      <c r="IM69" s="73">
        <v>244.85400000000001</v>
      </c>
      <c r="IN69" s="73">
        <v>143.04499999999999</v>
      </c>
      <c r="IO69" s="73">
        <v>9.4930000000000003</v>
      </c>
      <c r="IP69" s="73">
        <v>90.016999999999996</v>
      </c>
      <c r="IQ69" s="73">
        <v>193.315</v>
      </c>
    </row>
    <row r="70" spans="1:251">
      <c r="A70" s="10">
        <v>44621</v>
      </c>
      <c r="B70" s="73">
        <v>6130.44</v>
      </c>
      <c r="C70" s="73">
        <v>3442.1590000000001</v>
      </c>
      <c r="D70" s="73">
        <v>4752.6850000000004</v>
      </c>
      <c r="E70" s="73">
        <v>1273.163</v>
      </c>
      <c r="F70" s="73">
        <v>4372.33</v>
      </c>
      <c r="G70" s="73">
        <v>3442.1590000000001</v>
      </c>
      <c r="H70" s="73">
        <v>82.685000000000002</v>
      </c>
      <c r="I70" s="73">
        <v>829.52300000000002</v>
      </c>
      <c r="J70" s="73">
        <v>103.797</v>
      </c>
      <c r="K70" s="73">
        <v>62.085999999999999</v>
      </c>
      <c r="L70" s="73">
        <v>13.451000000000001</v>
      </c>
      <c r="M70" s="73">
        <v>28.260999999999999</v>
      </c>
      <c r="N70" s="73">
        <v>1571.4570000000001</v>
      </c>
      <c r="O70" s="73">
        <v>336.23200000000003</v>
      </c>
      <c r="P70" s="73">
        <v>10.173</v>
      </c>
      <c r="Q70" s="73">
        <v>1221.279</v>
      </c>
      <c r="R70" s="73">
        <v>3877.0250000000001</v>
      </c>
      <c r="S70" s="73">
        <v>108.07599999999999</v>
      </c>
      <c r="T70" s="73">
        <v>2093.63</v>
      </c>
      <c r="U70" s="73">
        <v>1061.3800000000001</v>
      </c>
      <c r="V70" s="73">
        <v>627.39700000000005</v>
      </c>
      <c r="W70" s="73">
        <v>38.792000000000002</v>
      </c>
      <c r="X70" s="73">
        <v>384.017</v>
      </c>
      <c r="Y70" s="73">
        <v>847.64499999999998</v>
      </c>
      <c r="Z70" s="73">
        <v>494.07299999999998</v>
      </c>
      <c r="AA70" s="73">
        <v>28.067</v>
      </c>
      <c r="AB70" s="73">
        <v>317.185</v>
      </c>
      <c r="AC70" s="73">
        <v>213.73500000000001</v>
      </c>
      <c r="AD70" s="73">
        <v>133.32400000000001</v>
      </c>
      <c r="AE70" s="73">
        <v>10.726000000000001</v>
      </c>
      <c r="AF70" s="73">
        <v>66.831999999999994</v>
      </c>
      <c r="AG70" s="73">
        <v>121.54300000000001</v>
      </c>
      <c r="AH70" s="73">
        <v>69.024000000000001</v>
      </c>
      <c r="AI70" s="73">
        <v>4.7119999999999997</v>
      </c>
      <c r="AJ70" s="73">
        <v>43.6</v>
      </c>
      <c r="AK70" s="73">
        <v>82.855999999999995</v>
      </c>
      <c r="AL70" s="73">
        <v>51.709000000000003</v>
      </c>
      <c r="AM70" s="73">
        <v>104.593</v>
      </c>
      <c r="AN70" s="73">
        <v>29.972000000000001</v>
      </c>
      <c r="AO70" s="73">
        <v>11.173999999999999</v>
      </c>
      <c r="AP70" s="73">
        <v>4.2069999999999999</v>
      </c>
      <c r="AQ70" s="73">
        <v>2703.4839999999999</v>
      </c>
      <c r="AR70" s="73">
        <v>1889.828</v>
      </c>
      <c r="AS70" s="73">
        <v>2550.7179999999998</v>
      </c>
      <c r="AT70" s="73">
        <v>105.84399999999999</v>
      </c>
      <c r="AU70" s="73">
        <v>2425.1559999999999</v>
      </c>
      <c r="AV70" s="73">
        <v>1889.828</v>
      </c>
      <c r="AW70" s="73">
        <v>48.878</v>
      </c>
      <c r="AX70" s="73">
        <v>477.79</v>
      </c>
      <c r="AY70" s="73">
        <v>54.847999999999999</v>
      </c>
      <c r="AZ70" s="73">
        <v>32.591999999999999</v>
      </c>
      <c r="BA70" s="73">
        <v>6.6890000000000001</v>
      </c>
      <c r="BB70" s="73">
        <v>15.567</v>
      </c>
      <c r="BC70" s="73">
        <v>185.64699999999999</v>
      </c>
      <c r="BD70" s="73">
        <v>101.63</v>
      </c>
      <c r="BE70" s="73">
        <v>2.4009999999999998</v>
      </c>
      <c r="BF70" s="73">
        <v>81.186999999999998</v>
      </c>
      <c r="BG70" s="73">
        <v>2043.4949999999999</v>
      </c>
      <c r="BH70" s="73">
        <v>59.023000000000003</v>
      </c>
      <c r="BI70" s="73">
        <v>580.65</v>
      </c>
      <c r="BJ70" s="73">
        <v>662.70500000000004</v>
      </c>
      <c r="BK70" s="73">
        <v>445.99</v>
      </c>
      <c r="BL70" s="73">
        <v>31.943999999999999</v>
      </c>
      <c r="BM70" s="73">
        <v>180.91800000000001</v>
      </c>
      <c r="BN70" s="73">
        <v>546.42600000000004</v>
      </c>
      <c r="BO70" s="73">
        <v>359.51299999999998</v>
      </c>
      <c r="BP70" s="73">
        <v>25.72</v>
      </c>
      <c r="BQ70" s="73">
        <v>157.74</v>
      </c>
      <c r="BR70" s="73">
        <v>116.28</v>
      </c>
      <c r="BS70" s="73">
        <v>86.477000000000004</v>
      </c>
      <c r="BT70" s="73">
        <v>6.2240000000000002</v>
      </c>
      <c r="BU70" s="73">
        <v>23.178000000000001</v>
      </c>
      <c r="BV70" s="73">
        <v>37.832999999999998</v>
      </c>
      <c r="BW70" s="73">
        <v>20.315000000000001</v>
      </c>
      <c r="BX70" s="73">
        <v>46.921999999999997</v>
      </c>
      <c r="BY70" s="73">
        <v>11.226000000000001</v>
      </c>
      <c r="BZ70" s="73">
        <v>3.8540000000000001</v>
      </c>
      <c r="CA70" s="73">
        <v>2236.7260000000001</v>
      </c>
      <c r="CB70" s="73">
        <v>1548.5730000000001</v>
      </c>
      <c r="CC70" s="73">
        <v>2108.7220000000002</v>
      </c>
      <c r="CD70" s="73">
        <v>90.174000000000007</v>
      </c>
      <c r="CE70" s="73">
        <v>2022.905</v>
      </c>
      <c r="CF70" s="73">
        <v>1548.5730000000001</v>
      </c>
      <c r="CG70" s="73">
        <v>40.83</v>
      </c>
      <c r="CH70" s="73">
        <v>425.52699999999999</v>
      </c>
      <c r="CI70" s="73">
        <v>47.581000000000003</v>
      </c>
      <c r="CJ70" s="73">
        <v>26.152999999999999</v>
      </c>
      <c r="CK70" s="73">
        <v>6.3929999999999998</v>
      </c>
      <c r="CL70" s="73">
        <v>15.035</v>
      </c>
      <c r="CM70" s="73">
        <v>136.815</v>
      </c>
      <c r="CN70" s="73">
        <v>67.64</v>
      </c>
      <c r="CO70" s="73">
        <v>2.4009999999999998</v>
      </c>
      <c r="CP70" s="73">
        <v>66.346000000000004</v>
      </c>
      <c r="CQ70" s="73">
        <v>1658.05</v>
      </c>
      <c r="CR70" s="73">
        <v>50.679000000000002</v>
      </c>
      <c r="CS70" s="73">
        <v>513.01400000000001</v>
      </c>
      <c r="CT70" s="73">
        <v>526.71299999999997</v>
      </c>
      <c r="CU70" s="73">
        <v>343.52699999999999</v>
      </c>
      <c r="CV70" s="73">
        <v>27.09</v>
      </c>
      <c r="CW70" s="73">
        <v>153.042</v>
      </c>
      <c r="CX70" s="73">
        <v>442.44299999999998</v>
      </c>
      <c r="CY70" s="73">
        <v>281.625</v>
      </c>
      <c r="CZ70" s="73">
        <v>22.971</v>
      </c>
      <c r="DA70" s="73">
        <v>134.79300000000001</v>
      </c>
      <c r="DB70" s="73">
        <v>84.27</v>
      </c>
      <c r="DC70" s="73">
        <v>61.902000000000001</v>
      </c>
      <c r="DD70" s="73">
        <v>4.1189999999999998</v>
      </c>
      <c r="DE70" s="73">
        <v>18.248999999999999</v>
      </c>
      <c r="DF70" s="73">
        <v>29.425999999999998</v>
      </c>
      <c r="DG70" s="73">
        <v>14.983000000000001</v>
      </c>
      <c r="DH70" s="73">
        <v>37.83</v>
      </c>
      <c r="DI70" s="73">
        <v>6.58</v>
      </c>
      <c r="DJ70" s="73">
        <v>3.0539999999999998</v>
      </c>
      <c r="DK70" s="73">
        <v>1929.675</v>
      </c>
      <c r="DL70" s="73">
        <v>1057.576</v>
      </c>
      <c r="DM70" s="73">
        <v>1479.6020000000001</v>
      </c>
      <c r="DN70" s="73">
        <v>416.70699999999999</v>
      </c>
      <c r="DO70" s="73">
        <v>1360.7449999999999</v>
      </c>
      <c r="DP70" s="73">
        <v>1057.576</v>
      </c>
      <c r="DQ70" s="73">
        <v>27.419</v>
      </c>
      <c r="DR70" s="73">
        <v>268.83699999999999</v>
      </c>
      <c r="DS70" s="73">
        <v>31.042999999999999</v>
      </c>
      <c r="DT70" s="73">
        <v>19.192</v>
      </c>
      <c r="DU70" s="73">
        <v>3.177</v>
      </c>
      <c r="DV70" s="73">
        <v>8.6750000000000007</v>
      </c>
      <c r="DW70" s="73">
        <v>512.85299999999995</v>
      </c>
      <c r="DX70" s="73">
        <v>106.57899999999999</v>
      </c>
      <c r="DY70" s="73">
        <v>2.9020000000000001</v>
      </c>
      <c r="DZ70" s="73">
        <v>401.95299999999997</v>
      </c>
      <c r="EA70" s="73">
        <v>1191.181</v>
      </c>
      <c r="EB70" s="73">
        <v>33.497999999999998</v>
      </c>
      <c r="EC70" s="73">
        <v>683.47900000000004</v>
      </c>
      <c r="ED70" s="73">
        <v>343.85199999999998</v>
      </c>
      <c r="EE70" s="73">
        <v>189.56200000000001</v>
      </c>
      <c r="EF70" s="73">
        <v>14.715999999999999</v>
      </c>
      <c r="EG70" s="73">
        <v>137.46</v>
      </c>
      <c r="EH70" s="73">
        <v>278.46699999999998</v>
      </c>
      <c r="EI70" s="73">
        <v>151.78800000000001</v>
      </c>
      <c r="EJ70" s="73">
        <v>10.983000000000001</v>
      </c>
      <c r="EK70" s="73">
        <v>114.184</v>
      </c>
      <c r="EL70" s="73">
        <v>65.385000000000005</v>
      </c>
      <c r="EM70" s="73">
        <v>37.774999999999999</v>
      </c>
      <c r="EN70" s="73">
        <v>3.7330000000000001</v>
      </c>
      <c r="EO70" s="73">
        <v>23.276</v>
      </c>
      <c r="EP70" s="73">
        <v>36.402000000000001</v>
      </c>
      <c r="EQ70" s="73">
        <v>20.451000000000001</v>
      </c>
      <c r="ER70" s="73">
        <v>0.94299999999999995</v>
      </c>
      <c r="ES70" s="73">
        <v>12.67</v>
      </c>
      <c r="ET70" s="73">
        <v>25.033999999999999</v>
      </c>
      <c r="EU70" s="73">
        <v>21.516999999999999</v>
      </c>
      <c r="EV70" s="73">
        <v>33.366</v>
      </c>
      <c r="EW70" s="73">
        <v>13.185</v>
      </c>
      <c r="EX70" s="73">
        <v>2.113</v>
      </c>
      <c r="EY70" s="73">
        <v>2.3380000000000001</v>
      </c>
      <c r="EZ70" s="73">
        <v>872.27599999999995</v>
      </c>
      <c r="FA70" s="73">
        <v>594.43100000000004</v>
      </c>
      <c r="FB70" s="73">
        <v>818.63</v>
      </c>
      <c r="FC70" s="73">
        <v>35.720999999999997</v>
      </c>
      <c r="FD70" s="73">
        <v>779.80899999999997</v>
      </c>
      <c r="FE70" s="73">
        <v>594.43100000000004</v>
      </c>
      <c r="FF70" s="73">
        <v>16.652999999999999</v>
      </c>
      <c r="FG70" s="73">
        <v>164.05</v>
      </c>
      <c r="FH70" s="73">
        <v>15.176</v>
      </c>
      <c r="FI70" s="73">
        <v>10.738</v>
      </c>
      <c r="FJ70" s="73">
        <v>0.432</v>
      </c>
      <c r="FK70" s="73">
        <v>4.0060000000000002</v>
      </c>
      <c r="FL70" s="73">
        <v>64.040000000000006</v>
      </c>
      <c r="FM70" s="73">
        <v>32.758000000000003</v>
      </c>
      <c r="FN70" s="73">
        <v>0.751</v>
      </c>
      <c r="FO70" s="73">
        <v>30.532</v>
      </c>
      <c r="FP70" s="73">
        <v>643.54200000000003</v>
      </c>
      <c r="FQ70" s="73">
        <v>17.835999999999999</v>
      </c>
      <c r="FR70" s="73">
        <v>200.88900000000001</v>
      </c>
      <c r="FS70" s="73">
        <v>208.51900000000001</v>
      </c>
      <c r="FT70" s="73">
        <v>139.44800000000001</v>
      </c>
      <c r="FU70" s="73">
        <v>12.164</v>
      </c>
      <c r="FV70" s="73">
        <v>56.377000000000002</v>
      </c>
      <c r="FW70" s="73">
        <v>174.98699999999999</v>
      </c>
      <c r="FX70" s="73">
        <v>115.676</v>
      </c>
      <c r="FY70" s="73">
        <v>9.7370000000000001</v>
      </c>
      <c r="FZ70" s="73">
        <v>49.045000000000002</v>
      </c>
      <c r="GA70" s="73">
        <v>33.531999999999996</v>
      </c>
      <c r="GB70" s="73">
        <v>23.771999999999998</v>
      </c>
      <c r="GC70" s="73">
        <v>2.4279999999999999</v>
      </c>
      <c r="GD70" s="73">
        <v>7.3319999999999999</v>
      </c>
      <c r="GE70" s="73">
        <v>13.25</v>
      </c>
      <c r="GF70" s="73">
        <v>10.007999999999999</v>
      </c>
      <c r="GG70" s="73">
        <v>17.925000000000001</v>
      </c>
      <c r="GH70" s="73">
        <v>5.3330000000000002</v>
      </c>
      <c r="GI70" s="73">
        <v>0.52900000000000003</v>
      </c>
      <c r="GJ70" s="73">
        <v>722.75199999999995</v>
      </c>
      <c r="GK70" s="73">
        <v>492.27100000000002</v>
      </c>
      <c r="GL70" s="73">
        <v>681.61699999999996</v>
      </c>
      <c r="GM70" s="73">
        <v>29.698</v>
      </c>
      <c r="GN70" s="73">
        <v>654.28399999999999</v>
      </c>
      <c r="GO70" s="73">
        <v>492.27100000000002</v>
      </c>
      <c r="GP70" s="73">
        <v>14.631</v>
      </c>
      <c r="GQ70" s="73">
        <v>143.392</v>
      </c>
      <c r="GR70" s="73">
        <v>12.614000000000001</v>
      </c>
      <c r="GS70" s="73">
        <v>8.5239999999999991</v>
      </c>
      <c r="GT70" s="73">
        <v>0.432</v>
      </c>
      <c r="GU70" s="73">
        <v>3.6579999999999999</v>
      </c>
      <c r="GV70" s="73">
        <v>48.405999999999999</v>
      </c>
      <c r="GW70" s="73">
        <v>22.797999999999998</v>
      </c>
      <c r="GX70" s="73">
        <v>0.751</v>
      </c>
      <c r="GY70" s="73">
        <v>24.856999999999999</v>
      </c>
      <c r="GZ70" s="73">
        <v>527.43600000000004</v>
      </c>
      <c r="HA70" s="73">
        <v>15.814</v>
      </c>
      <c r="HB70" s="73">
        <v>174.209</v>
      </c>
      <c r="HC70" s="73">
        <v>165.185</v>
      </c>
      <c r="HD70" s="73">
        <v>108.358</v>
      </c>
      <c r="HE70" s="73">
        <v>8.7710000000000008</v>
      </c>
      <c r="HF70" s="73">
        <v>47.527999999999999</v>
      </c>
      <c r="HG70" s="73">
        <v>140.922</v>
      </c>
      <c r="HH70" s="73">
        <v>91.441999999999993</v>
      </c>
      <c r="HI70" s="73">
        <v>7.8780000000000001</v>
      </c>
      <c r="HJ70" s="73">
        <v>41.073</v>
      </c>
      <c r="HK70" s="73">
        <v>24.263000000000002</v>
      </c>
      <c r="HL70" s="73">
        <v>16.916</v>
      </c>
      <c r="HM70" s="73">
        <v>0.89300000000000002</v>
      </c>
      <c r="HN70" s="73">
        <v>6.4550000000000001</v>
      </c>
      <c r="HO70" s="73">
        <v>7.4480000000000004</v>
      </c>
      <c r="HP70" s="73">
        <v>5.2939999999999996</v>
      </c>
      <c r="HQ70" s="73">
        <v>11.436999999999999</v>
      </c>
      <c r="HR70" s="73">
        <v>1.304</v>
      </c>
      <c r="HS70" s="73">
        <v>0.52900000000000003</v>
      </c>
      <c r="HT70" s="73">
        <v>1597.8009999999999</v>
      </c>
      <c r="HU70" s="73">
        <v>897.62400000000002</v>
      </c>
      <c r="HV70" s="73">
        <v>1246.3920000000001</v>
      </c>
      <c r="HW70" s="73">
        <v>328.63200000000001</v>
      </c>
      <c r="HX70" s="73">
        <v>1146.779</v>
      </c>
      <c r="HY70" s="73">
        <v>897.62400000000002</v>
      </c>
      <c r="HZ70" s="73">
        <v>26.846</v>
      </c>
      <c r="IA70" s="73">
        <v>216.99100000000001</v>
      </c>
      <c r="IB70" s="73">
        <v>28.009</v>
      </c>
      <c r="IC70" s="73">
        <v>12.016999999999999</v>
      </c>
      <c r="ID70" s="73">
        <v>5.67</v>
      </c>
      <c r="IE70" s="73">
        <v>10.321999999999999</v>
      </c>
      <c r="IF70" s="73">
        <v>406.00700000000001</v>
      </c>
      <c r="IG70" s="73">
        <v>92.914000000000001</v>
      </c>
      <c r="IH70" s="73">
        <v>2.38</v>
      </c>
      <c r="II70" s="73">
        <v>310.25900000000001</v>
      </c>
      <c r="IJ70" s="73">
        <v>1009.4349999999999</v>
      </c>
      <c r="IK70" s="73">
        <v>35.478000000000002</v>
      </c>
      <c r="IL70" s="73">
        <v>540.04200000000003</v>
      </c>
      <c r="IM70" s="73">
        <v>243.94300000000001</v>
      </c>
      <c r="IN70" s="73">
        <v>147.155</v>
      </c>
      <c r="IO70" s="73">
        <v>5.3570000000000002</v>
      </c>
      <c r="IP70" s="73">
        <v>88.676000000000002</v>
      </c>
      <c r="IQ70" s="73">
        <v>198.36</v>
      </c>
    </row>
    <row r="71" spans="1:251">
      <c r="A71" s="10">
        <v>44713</v>
      </c>
      <c r="B71" s="73">
        <v>6162.2820000000002</v>
      </c>
      <c r="C71" s="73">
        <v>3550.393</v>
      </c>
      <c r="D71" s="73">
        <v>4778.6390000000001</v>
      </c>
      <c r="E71" s="73">
        <v>1258.749</v>
      </c>
      <c r="F71" s="73">
        <v>4431.79</v>
      </c>
      <c r="G71" s="73">
        <v>3550.393</v>
      </c>
      <c r="H71" s="73">
        <v>67.866</v>
      </c>
      <c r="I71" s="73">
        <v>797.15800000000002</v>
      </c>
      <c r="J71" s="73">
        <v>70.921000000000006</v>
      </c>
      <c r="K71" s="73">
        <v>41.976999999999997</v>
      </c>
      <c r="L71" s="73">
        <v>5.2679999999999998</v>
      </c>
      <c r="M71" s="73">
        <v>23.58</v>
      </c>
      <c r="N71" s="73">
        <v>1554.7439999999999</v>
      </c>
      <c r="O71" s="73">
        <v>321.245</v>
      </c>
      <c r="P71" s="73">
        <v>9.5719999999999992</v>
      </c>
      <c r="Q71" s="73">
        <v>1220.329</v>
      </c>
      <c r="R71" s="73">
        <v>3958.2420000000002</v>
      </c>
      <c r="S71" s="73">
        <v>85.926000000000002</v>
      </c>
      <c r="T71" s="73">
        <v>2057.2840000000001</v>
      </c>
      <c r="U71" s="73">
        <v>1042.499</v>
      </c>
      <c r="V71" s="73">
        <v>615.49599999999998</v>
      </c>
      <c r="W71" s="73">
        <v>36.564</v>
      </c>
      <c r="X71" s="73">
        <v>380.83</v>
      </c>
      <c r="Y71" s="73">
        <v>833.07899999999995</v>
      </c>
      <c r="Z71" s="73">
        <v>486.13299999999998</v>
      </c>
      <c r="AA71" s="73">
        <v>30.227</v>
      </c>
      <c r="AB71" s="73">
        <v>310.84500000000003</v>
      </c>
      <c r="AC71" s="73">
        <v>209.42</v>
      </c>
      <c r="AD71" s="73">
        <v>129.363</v>
      </c>
      <c r="AE71" s="73">
        <v>6.3380000000000001</v>
      </c>
      <c r="AF71" s="73">
        <v>69.984999999999999</v>
      </c>
      <c r="AG71" s="73">
        <v>117.577</v>
      </c>
      <c r="AH71" s="73">
        <v>68.212000000000003</v>
      </c>
      <c r="AI71" s="73">
        <v>2.1840000000000002</v>
      </c>
      <c r="AJ71" s="73">
        <v>45.328000000000003</v>
      </c>
      <c r="AK71" s="73">
        <v>104.827</v>
      </c>
      <c r="AL71" s="73">
        <v>60.83</v>
      </c>
      <c r="AM71" s="73">
        <v>124.89400000000001</v>
      </c>
      <c r="AN71" s="73">
        <v>40.762999999999998</v>
      </c>
      <c r="AO71" s="73">
        <v>9.61</v>
      </c>
      <c r="AP71" s="73">
        <v>1.853</v>
      </c>
      <c r="AQ71" s="73">
        <v>2665.4560000000001</v>
      </c>
      <c r="AR71" s="73">
        <v>1904.3979999999999</v>
      </c>
      <c r="AS71" s="73">
        <v>2519.8629999999998</v>
      </c>
      <c r="AT71" s="73">
        <v>94.778000000000006</v>
      </c>
      <c r="AU71" s="73">
        <v>2417.1260000000002</v>
      </c>
      <c r="AV71" s="73">
        <v>1904.3979999999999</v>
      </c>
      <c r="AW71" s="73">
        <v>43.628999999999998</v>
      </c>
      <c r="AX71" s="73">
        <v>461.51499999999999</v>
      </c>
      <c r="AY71" s="73">
        <v>37.554000000000002</v>
      </c>
      <c r="AZ71" s="73">
        <v>22.597999999999999</v>
      </c>
      <c r="BA71" s="73">
        <v>1.125</v>
      </c>
      <c r="BB71" s="73">
        <v>13.831</v>
      </c>
      <c r="BC71" s="73">
        <v>168.45699999999999</v>
      </c>
      <c r="BD71" s="73">
        <v>87.721999999999994</v>
      </c>
      <c r="BE71" s="73">
        <v>3.952</v>
      </c>
      <c r="BF71" s="73">
        <v>75.87</v>
      </c>
      <c r="BG71" s="73">
        <v>2036.252</v>
      </c>
      <c r="BH71" s="73">
        <v>51.290999999999997</v>
      </c>
      <c r="BI71" s="73">
        <v>558.62599999999998</v>
      </c>
      <c r="BJ71" s="73">
        <v>652.31200000000001</v>
      </c>
      <c r="BK71" s="73">
        <v>448.464</v>
      </c>
      <c r="BL71" s="73">
        <v>27.02</v>
      </c>
      <c r="BM71" s="73">
        <v>172.66499999999999</v>
      </c>
      <c r="BN71" s="73">
        <v>540.00300000000004</v>
      </c>
      <c r="BO71" s="73">
        <v>363.654</v>
      </c>
      <c r="BP71" s="73">
        <v>23.34</v>
      </c>
      <c r="BQ71" s="73">
        <v>150.053</v>
      </c>
      <c r="BR71" s="73">
        <v>112.309</v>
      </c>
      <c r="BS71" s="73">
        <v>84.81</v>
      </c>
      <c r="BT71" s="73">
        <v>3.68</v>
      </c>
      <c r="BU71" s="73">
        <v>22.611999999999998</v>
      </c>
      <c r="BV71" s="73">
        <v>42.317999999999998</v>
      </c>
      <c r="BW71" s="73">
        <v>19.286000000000001</v>
      </c>
      <c r="BX71" s="73">
        <v>50.814</v>
      </c>
      <c r="BY71" s="73">
        <v>10.79</v>
      </c>
      <c r="BZ71" s="73">
        <v>4.1630000000000003</v>
      </c>
      <c r="CA71" s="73">
        <v>2185.9740000000002</v>
      </c>
      <c r="CB71" s="73">
        <v>1548.768</v>
      </c>
      <c r="CC71" s="73">
        <v>2072.7080000000001</v>
      </c>
      <c r="CD71" s="73">
        <v>73.831999999999994</v>
      </c>
      <c r="CE71" s="73">
        <v>1995.72</v>
      </c>
      <c r="CF71" s="73">
        <v>1548.768</v>
      </c>
      <c r="CG71" s="73">
        <v>36.677</v>
      </c>
      <c r="CH71" s="73">
        <v>403.34100000000001</v>
      </c>
      <c r="CI71" s="73">
        <v>33.786999999999999</v>
      </c>
      <c r="CJ71" s="73">
        <v>19.132999999999999</v>
      </c>
      <c r="CK71" s="73">
        <v>1.125</v>
      </c>
      <c r="CL71" s="73">
        <v>13.53</v>
      </c>
      <c r="CM71" s="73">
        <v>124.30500000000001</v>
      </c>
      <c r="CN71" s="73">
        <v>64.790000000000006</v>
      </c>
      <c r="CO71" s="73">
        <v>2.5710000000000002</v>
      </c>
      <c r="CP71" s="73">
        <v>56.606000000000002</v>
      </c>
      <c r="CQ71" s="73">
        <v>1651.3789999999999</v>
      </c>
      <c r="CR71" s="73">
        <v>42.957999999999998</v>
      </c>
      <c r="CS71" s="73">
        <v>480.12799999999999</v>
      </c>
      <c r="CT71" s="73">
        <v>512.75300000000004</v>
      </c>
      <c r="CU71" s="73">
        <v>343.57499999999999</v>
      </c>
      <c r="CV71" s="73">
        <v>23.077000000000002</v>
      </c>
      <c r="CW71" s="73">
        <v>142.94200000000001</v>
      </c>
      <c r="CX71" s="73">
        <v>434.803</v>
      </c>
      <c r="CY71" s="73">
        <v>284.05399999999997</v>
      </c>
      <c r="CZ71" s="73">
        <v>21.204000000000001</v>
      </c>
      <c r="DA71" s="73">
        <v>127.194</v>
      </c>
      <c r="DB71" s="73">
        <v>77.95</v>
      </c>
      <c r="DC71" s="73">
        <v>59.521000000000001</v>
      </c>
      <c r="DD71" s="73">
        <v>1.8720000000000001</v>
      </c>
      <c r="DE71" s="73">
        <v>15.747</v>
      </c>
      <c r="DF71" s="73">
        <v>32.161999999999999</v>
      </c>
      <c r="DG71" s="73">
        <v>11.509</v>
      </c>
      <c r="DH71" s="73">
        <v>39.433999999999997</v>
      </c>
      <c r="DI71" s="73">
        <v>4.2380000000000004</v>
      </c>
      <c r="DJ71" s="73">
        <v>3.16</v>
      </c>
      <c r="DK71" s="73">
        <v>1934.8150000000001</v>
      </c>
      <c r="DL71" s="73">
        <v>1113.6510000000001</v>
      </c>
      <c r="DM71" s="73">
        <v>1500.701</v>
      </c>
      <c r="DN71" s="73">
        <v>392.995</v>
      </c>
      <c r="DO71" s="73">
        <v>1388.2660000000001</v>
      </c>
      <c r="DP71" s="73">
        <v>1113.6510000000001</v>
      </c>
      <c r="DQ71" s="73">
        <v>22.222999999999999</v>
      </c>
      <c r="DR71" s="73">
        <v>247.035</v>
      </c>
      <c r="DS71" s="73">
        <v>23.46</v>
      </c>
      <c r="DT71" s="73">
        <v>15.571</v>
      </c>
      <c r="DU71" s="73">
        <v>0.80700000000000005</v>
      </c>
      <c r="DV71" s="73">
        <v>7.0830000000000002</v>
      </c>
      <c r="DW71" s="73">
        <v>487.71899999999999</v>
      </c>
      <c r="DX71" s="73">
        <v>102.22199999999999</v>
      </c>
      <c r="DY71" s="73">
        <v>2.3180000000000001</v>
      </c>
      <c r="DZ71" s="73">
        <v>382.78699999999998</v>
      </c>
      <c r="EA71" s="73">
        <v>1240.857</v>
      </c>
      <c r="EB71" s="73">
        <v>25.981999999999999</v>
      </c>
      <c r="EC71" s="73">
        <v>643.98199999999997</v>
      </c>
      <c r="ED71" s="73">
        <v>330.27199999999999</v>
      </c>
      <c r="EE71" s="73">
        <v>187.11799999999999</v>
      </c>
      <c r="EF71" s="73">
        <v>9.8480000000000008</v>
      </c>
      <c r="EG71" s="73">
        <v>131.19399999999999</v>
      </c>
      <c r="EH71" s="73">
        <v>263.96100000000001</v>
      </c>
      <c r="EI71" s="73">
        <v>149.411</v>
      </c>
      <c r="EJ71" s="73">
        <v>8.8160000000000007</v>
      </c>
      <c r="EK71" s="73">
        <v>103.622</v>
      </c>
      <c r="EL71" s="73">
        <v>66.311000000000007</v>
      </c>
      <c r="EM71" s="73">
        <v>37.707000000000001</v>
      </c>
      <c r="EN71" s="73">
        <v>1.032</v>
      </c>
      <c r="EO71" s="73">
        <v>27.573</v>
      </c>
      <c r="EP71" s="73">
        <v>39.677</v>
      </c>
      <c r="EQ71" s="73">
        <v>20.532</v>
      </c>
      <c r="ER71" s="73">
        <v>0.56100000000000005</v>
      </c>
      <c r="ES71" s="73">
        <v>17.670999999999999</v>
      </c>
      <c r="ET71" s="73">
        <v>35.369999999999997</v>
      </c>
      <c r="EU71" s="73">
        <v>23.994</v>
      </c>
      <c r="EV71" s="73">
        <v>41.12</v>
      </c>
      <c r="EW71" s="73">
        <v>18.244</v>
      </c>
      <c r="EX71" s="73">
        <v>2.1120000000000001</v>
      </c>
      <c r="EY71" s="73">
        <v>0.91200000000000003</v>
      </c>
      <c r="EZ71" s="73">
        <v>850.17499999999995</v>
      </c>
      <c r="FA71" s="73">
        <v>613.40700000000004</v>
      </c>
      <c r="FB71" s="73">
        <v>799.404</v>
      </c>
      <c r="FC71" s="73">
        <v>34.393000000000001</v>
      </c>
      <c r="FD71" s="73">
        <v>769.84</v>
      </c>
      <c r="FE71" s="73">
        <v>613.40700000000004</v>
      </c>
      <c r="FF71" s="73">
        <v>14.768000000000001</v>
      </c>
      <c r="FG71" s="73">
        <v>138.39099999999999</v>
      </c>
      <c r="FH71" s="73">
        <v>13.407999999999999</v>
      </c>
      <c r="FI71" s="73">
        <v>9.0269999999999992</v>
      </c>
      <c r="FJ71" s="73">
        <v>0.36699999999999999</v>
      </c>
      <c r="FK71" s="73">
        <v>4.0140000000000002</v>
      </c>
      <c r="FL71" s="73">
        <v>53.823</v>
      </c>
      <c r="FM71" s="73">
        <v>23.811</v>
      </c>
      <c r="FN71" s="73">
        <v>1.9139999999999999</v>
      </c>
      <c r="FO71" s="73">
        <v>28.099</v>
      </c>
      <c r="FP71" s="73">
        <v>651.29999999999995</v>
      </c>
      <c r="FQ71" s="73">
        <v>17.048999999999999</v>
      </c>
      <c r="FR71" s="73">
        <v>173.54599999999999</v>
      </c>
      <c r="FS71" s="73">
        <v>202.06299999999999</v>
      </c>
      <c r="FT71" s="73">
        <v>138.40799999999999</v>
      </c>
      <c r="FU71" s="73">
        <v>7.3259999999999996</v>
      </c>
      <c r="FV71" s="73">
        <v>55.22</v>
      </c>
      <c r="FW71" s="73">
        <v>170.08600000000001</v>
      </c>
      <c r="FX71" s="73">
        <v>114.236</v>
      </c>
      <c r="FY71" s="73">
        <v>7.3259999999999996</v>
      </c>
      <c r="FZ71" s="73">
        <v>47.415999999999997</v>
      </c>
      <c r="GA71" s="73">
        <v>31.977</v>
      </c>
      <c r="GB71" s="73">
        <v>24.172000000000001</v>
      </c>
      <c r="GC71" s="73">
        <v>0</v>
      </c>
      <c r="GD71" s="73">
        <v>7.8040000000000003</v>
      </c>
      <c r="GE71" s="73">
        <v>13.103</v>
      </c>
      <c r="GF71" s="73">
        <v>8.2799999999999994</v>
      </c>
      <c r="GG71" s="73">
        <v>16.376999999999999</v>
      </c>
      <c r="GH71" s="73">
        <v>5.0060000000000002</v>
      </c>
      <c r="GI71" s="73">
        <v>1.109</v>
      </c>
      <c r="GJ71" s="73">
        <v>694.87699999999995</v>
      </c>
      <c r="GK71" s="73">
        <v>498.10300000000001</v>
      </c>
      <c r="GL71" s="73">
        <v>656.69899999999996</v>
      </c>
      <c r="GM71" s="73">
        <v>26.41</v>
      </c>
      <c r="GN71" s="73">
        <v>633.52599999999995</v>
      </c>
      <c r="GO71" s="73">
        <v>498.10300000000001</v>
      </c>
      <c r="GP71" s="73">
        <v>11.722</v>
      </c>
      <c r="GQ71" s="73">
        <v>120.426</v>
      </c>
      <c r="GR71" s="73">
        <v>12.334</v>
      </c>
      <c r="GS71" s="73">
        <v>7.9530000000000003</v>
      </c>
      <c r="GT71" s="73">
        <v>0.36699999999999999</v>
      </c>
      <c r="GU71" s="73">
        <v>4.0140000000000002</v>
      </c>
      <c r="GV71" s="73">
        <v>40.524000000000001</v>
      </c>
      <c r="GW71" s="73">
        <v>18.495000000000001</v>
      </c>
      <c r="GX71" s="73">
        <v>0.90300000000000002</v>
      </c>
      <c r="GY71" s="73">
        <v>21.126000000000001</v>
      </c>
      <c r="GZ71" s="73">
        <v>528.76800000000003</v>
      </c>
      <c r="HA71" s="73">
        <v>12.992000000000001</v>
      </c>
      <c r="HB71" s="73">
        <v>148.608</v>
      </c>
      <c r="HC71" s="73">
        <v>159.24600000000001</v>
      </c>
      <c r="HD71" s="73">
        <v>104.874</v>
      </c>
      <c r="HE71" s="73">
        <v>6.3289999999999997</v>
      </c>
      <c r="HF71" s="73">
        <v>46.933</v>
      </c>
      <c r="HG71" s="73">
        <v>136.09800000000001</v>
      </c>
      <c r="HH71" s="73">
        <v>87.516999999999996</v>
      </c>
      <c r="HI71" s="73">
        <v>6.3289999999999997</v>
      </c>
      <c r="HJ71" s="73">
        <v>41.143000000000001</v>
      </c>
      <c r="HK71" s="73">
        <v>23.148</v>
      </c>
      <c r="HL71" s="73">
        <v>17.358000000000001</v>
      </c>
      <c r="HM71" s="73">
        <v>0</v>
      </c>
      <c r="HN71" s="73">
        <v>5.79</v>
      </c>
      <c r="HO71" s="73">
        <v>8.4930000000000003</v>
      </c>
      <c r="HP71" s="73">
        <v>4.508</v>
      </c>
      <c r="HQ71" s="73">
        <v>11.766999999999999</v>
      </c>
      <c r="HR71" s="73">
        <v>1.234</v>
      </c>
      <c r="HS71" s="73">
        <v>1.109</v>
      </c>
      <c r="HT71" s="73">
        <v>1603.125</v>
      </c>
      <c r="HU71" s="73">
        <v>912.71299999999997</v>
      </c>
      <c r="HV71" s="73">
        <v>1248.3620000000001</v>
      </c>
      <c r="HW71" s="73">
        <v>327.79500000000002</v>
      </c>
      <c r="HX71" s="73">
        <v>1158.441</v>
      </c>
      <c r="HY71" s="73">
        <v>912.71299999999997</v>
      </c>
      <c r="HZ71" s="73">
        <v>21.15</v>
      </c>
      <c r="IA71" s="73">
        <v>219.88800000000001</v>
      </c>
      <c r="IB71" s="73">
        <v>17.766999999999999</v>
      </c>
      <c r="IC71" s="73">
        <v>9.5440000000000005</v>
      </c>
      <c r="ID71" s="73">
        <v>1.6559999999999999</v>
      </c>
      <c r="IE71" s="73">
        <v>6.5670000000000002</v>
      </c>
      <c r="IF71" s="73">
        <v>406.27699999999999</v>
      </c>
      <c r="IG71" s="73">
        <v>85.066999999999993</v>
      </c>
      <c r="IH71" s="73">
        <v>1.44</v>
      </c>
      <c r="II71" s="73">
        <v>318.13200000000001</v>
      </c>
      <c r="IJ71" s="73">
        <v>1017.578</v>
      </c>
      <c r="IK71" s="73">
        <v>24.821999999999999</v>
      </c>
      <c r="IL71" s="73">
        <v>547.16800000000001</v>
      </c>
      <c r="IM71" s="73">
        <v>244.59700000000001</v>
      </c>
      <c r="IN71" s="73">
        <v>145.06100000000001</v>
      </c>
      <c r="IO71" s="73">
        <v>5.78</v>
      </c>
      <c r="IP71" s="73">
        <v>90.228999999999999</v>
      </c>
      <c r="IQ71" s="73">
        <v>199.328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S7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2" sqref="B12"/>
    </sheetView>
  </sheetViews>
  <sheetFormatPr defaultColWidth="14.7109375" defaultRowHeight="11.25"/>
  <cols>
    <col min="1" max="16384" width="14.7109375" style="1"/>
  </cols>
  <sheetData>
    <row r="1" spans="1:253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3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3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3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3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3">
      <c r="A6" s="4" t="s">
        <v>254</v>
      </c>
      <c r="B6" s="8" t="s">
        <v>2060</v>
      </c>
      <c r="C6" s="8" t="s">
        <v>2060</v>
      </c>
      <c r="D6" s="8" t="s">
        <v>2060</v>
      </c>
      <c r="E6" s="8" t="s">
        <v>2060</v>
      </c>
      <c r="F6" s="8" t="s">
        <v>2060</v>
      </c>
      <c r="G6" s="8" t="s">
        <v>2060</v>
      </c>
      <c r="H6" s="8" t="s">
        <v>2060</v>
      </c>
      <c r="I6" s="8" t="s">
        <v>2060</v>
      </c>
      <c r="J6" s="8" t="s">
        <v>2060</v>
      </c>
      <c r="K6" s="8" t="s">
        <v>2060</v>
      </c>
      <c r="L6" s="8" t="s">
        <v>2060</v>
      </c>
      <c r="M6" s="8" t="s">
        <v>2060</v>
      </c>
      <c r="N6" s="8" t="s">
        <v>2060</v>
      </c>
      <c r="O6" s="8" t="s">
        <v>2060</v>
      </c>
      <c r="P6" s="8" t="s">
        <v>2060</v>
      </c>
      <c r="Q6" s="8" t="s">
        <v>2060</v>
      </c>
      <c r="R6" s="8" t="s">
        <v>2060</v>
      </c>
      <c r="S6" s="8" t="s">
        <v>2061</v>
      </c>
      <c r="T6" s="8" t="s">
        <v>2061</v>
      </c>
      <c r="U6" s="8" t="s">
        <v>2061</v>
      </c>
      <c r="V6" s="8" t="s">
        <v>2061</v>
      </c>
      <c r="W6" s="8" t="s">
        <v>2061</v>
      </c>
      <c r="X6" s="8" t="s">
        <v>2061</v>
      </c>
      <c r="Y6" s="8" t="s">
        <v>2061</v>
      </c>
      <c r="Z6" s="8" t="s">
        <v>2061</v>
      </c>
      <c r="AA6" s="8" t="s">
        <v>2061</v>
      </c>
      <c r="AB6" s="8" t="s">
        <v>2061</v>
      </c>
      <c r="AC6" s="8" t="s">
        <v>2061</v>
      </c>
      <c r="AD6" s="8" t="s">
        <v>2061</v>
      </c>
      <c r="AE6" s="8" t="s">
        <v>2061</v>
      </c>
      <c r="AF6" s="8" t="s">
        <v>2061</v>
      </c>
      <c r="AG6" s="8" t="s">
        <v>2061</v>
      </c>
      <c r="AH6" s="8" t="s">
        <v>2061</v>
      </c>
      <c r="AI6" s="8" t="s">
        <v>2061</v>
      </c>
      <c r="AJ6" s="8" t="s">
        <v>2061</v>
      </c>
      <c r="AK6" s="8" t="s">
        <v>2061</v>
      </c>
      <c r="AL6" s="8" t="s">
        <v>2060</v>
      </c>
      <c r="AM6" s="8" t="s">
        <v>2060</v>
      </c>
      <c r="AN6" s="8" t="s">
        <v>2060</v>
      </c>
      <c r="AO6" s="8" t="s">
        <v>2060</v>
      </c>
      <c r="AP6" s="8" t="s">
        <v>2060</v>
      </c>
      <c r="AQ6" s="8" t="s">
        <v>2060</v>
      </c>
      <c r="AR6" s="8" t="s">
        <v>2060</v>
      </c>
      <c r="AS6" s="8" t="s">
        <v>2060</v>
      </c>
      <c r="AT6" s="8" t="s">
        <v>2060</v>
      </c>
      <c r="AU6" s="8" t="s">
        <v>2060</v>
      </c>
      <c r="AV6" s="8" t="s">
        <v>2060</v>
      </c>
      <c r="AW6" s="8" t="s">
        <v>2060</v>
      </c>
      <c r="AX6" s="8" t="s">
        <v>2060</v>
      </c>
      <c r="AY6" s="8" t="s">
        <v>2060</v>
      </c>
      <c r="AZ6" s="8" t="s">
        <v>2060</v>
      </c>
      <c r="BA6" s="8" t="s">
        <v>2060</v>
      </c>
      <c r="BB6" s="8" t="s">
        <v>2060</v>
      </c>
      <c r="BC6" s="8" t="s">
        <v>2060</v>
      </c>
      <c r="BD6" s="8" t="s">
        <v>2060</v>
      </c>
      <c r="BE6" s="8" t="s">
        <v>2060</v>
      </c>
      <c r="BF6" s="8" t="s">
        <v>2060</v>
      </c>
      <c r="BG6" s="8" t="s">
        <v>2060</v>
      </c>
      <c r="BH6" s="8" t="s">
        <v>2060</v>
      </c>
      <c r="BI6" s="8" t="s">
        <v>2060</v>
      </c>
      <c r="BJ6" s="8" t="s">
        <v>2060</v>
      </c>
      <c r="BK6" s="8" t="s">
        <v>2060</v>
      </c>
      <c r="BL6" s="8" t="s">
        <v>2060</v>
      </c>
      <c r="BM6" s="8" t="s">
        <v>2060</v>
      </c>
      <c r="BN6" s="8" t="s">
        <v>2060</v>
      </c>
      <c r="BO6" s="8" t="s">
        <v>2060</v>
      </c>
      <c r="BP6" s="8" t="s">
        <v>2060</v>
      </c>
      <c r="BQ6" s="8" t="s">
        <v>2060</v>
      </c>
      <c r="BR6" s="8" t="s">
        <v>2060</v>
      </c>
      <c r="BS6" s="8" t="s">
        <v>2060</v>
      </c>
      <c r="BT6" s="8" t="s">
        <v>2060</v>
      </c>
      <c r="BU6" s="8" t="s">
        <v>2060</v>
      </c>
      <c r="BV6" s="8" t="s">
        <v>2060</v>
      </c>
      <c r="BW6" s="8" t="s">
        <v>2060</v>
      </c>
      <c r="BX6" s="8" t="s">
        <v>2060</v>
      </c>
      <c r="BY6" s="8" t="s">
        <v>2060</v>
      </c>
      <c r="BZ6" s="8" t="s">
        <v>2060</v>
      </c>
      <c r="CA6" s="8" t="s">
        <v>2060</v>
      </c>
      <c r="CB6" s="8" t="s">
        <v>2060</v>
      </c>
      <c r="CC6" s="8" t="s">
        <v>2060</v>
      </c>
      <c r="CD6" s="8" t="s">
        <v>2060</v>
      </c>
      <c r="CE6" s="8" t="s">
        <v>2060</v>
      </c>
      <c r="CF6" s="8" t="s">
        <v>2060</v>
      </c>
      <c r="CG6" s="8" t="s">
        <v>2060</v>
      </c>
      <c r="CH6" s="8" t="s">
        <v>2060</v>
      </c>
      <c r="CI6" s="8" t="s">
        <v>2060</v>
      </c>
      <c r="CJ6" s="8" t="s">
        <v>2060</v>
      </c>
      <c r="CK6" s="8" t="s">
        <v>2060</v>
      </c>
      <c r="CL6" s="8" t="s">
        <v>2060</v>
      </c>
      <c r="CM6" s="8" t="s">
        <v>2061</v>
      </c>
      <c r="CN6" s="8" t="s">
        <v>2061</v>
      </c>
      <c r="CO6" s="8" t="s">
        <v>2061</v>
      </c>
      <c r="CP6" s="8" t="s">
        <v>2061</v>
      </c>
      <c r="CQ6" s="8" t="s">
        <v>2061</v>
      </c>
      <c r="CR6" s="8" t="s">
        <v>2061</v>
      </c>
      <c r="CS6" s="8" t="s">
        <v>2061</v>
      </c>
      <c r="CT6" s="8" t="s">
        <v>2061</v>
      </c>
      <c r="CU6" s="8" t="s">
        <v>2061</v>
      </c>
      <c r="CV6" s="8" t="s">
        <v>2061</v>
      </c>
      <c r="CW6" s="8" t="s">
        <v>2061</v>
      </c>
      <c r="CX6" s="8" t="s">
        <v>2061</v>
      </c>
      <c r="CY6" s="8" t="s">
        <v>2061</v>
      </c>
      <c r="CZ6" s="8" t="s">
        <v>2061</v>
      </c>
      <c r="DA6" s="8" t="s">
        <v>2061</v>
      </c>
      <c r="DB6" s="8" t="s">
        <v>2061</v>
      </c>
      <c r="DC6" s="8" t="s">
        <v>2061</v>
      </c>
      <c r="DD6" s="8" t="s">
        <v>2061</v>
      </c>
      <c r="DE6" s="8" t="s">
        <v>2061</v>
      </c>
      <c r="DF6" s="8" t="s">
        <v>2060</v>
      </c>
      <c r="DG6" s="8" t="s">
        <v>2060</v>
      </c>
      <c r="DH6" s="8" t="s">
        <v>2060</v>
      </c>
      <c r="DI6" s="8" t="s">
        <v>2060</v>
      </c>
      <c r="DJ6" s="8" t="s">
        <v>2060</v>
      </c>
      <c r="DK6" s="8" t="s">
        <v>2060</v>
      </c>
      <c r="DL6" s="8" t="s">
        <v>2060</v>
      </c>
      <c r="DM6" s="8" t="s">
        <v>2060</v>
      </c>
      <c r="DN6" s="8" t="s">
        <v>2060</v>
      </c>
      <c r="DO6" s="8" t="s">
        <v>2060</v>
      </c>
      <c r="DP6" s="8" t="s">
        <v>2060</v>
      </c>
      <c r="DQ6" s="8" t="s">
        <v>2060</v>
      </c>
      <c r="DR6" s="8" t="s">
        <v>2060</v>
      </c>
      <c r="DS6" s="8" t="s">
        <v>2060</v>
      </c>
      <c r="DT6" s="8" t="s">
        <v>2060</v>
      </c>
      <c r="DU6" s="8" t="s">
        <v>2060</v>
      </c>
      <c r="DV6" s="8" t="s">
        <v>2060</v>
      </c>
      <c r="DW6" s="8" t="s">
        <v>2060</v>
      </c>
      <c r="DX6" s="8" t="s">
        <v>2060</v>
      </c>
      <c r="DY6" s="8" t="s">
        <v>2060</v>
      </c>
      <c r="DZ6" s="8" t="s">
        <v>2060</v>
      </c>
      <c r="EA6" s="8" t="s">
        <v>2060</v>
      </c>
      <c r="EB6" s="8" t="s">
        <v>2061</v>
      </c>
      <c r="EC6" s="8" t="s">
        <v>2061</v>
      </c>
      <c r="ED6" s="8" t="s">
        <v>2061</v>
      </c>
      <c r="EE6" s="8" t="s">
        <v>2061</v>
      </c>
      <c r="EF6" s="8" t="s">
        <v>2061</v>
      </c>
      <c r="EG6" s="8" t="s">
        <v>2061</v>
      </c>
      <c r="EH6" s="8" t="s">
        <v>2061</v>
      </c>
      <c r="EI6" s="8" t="s">
        <v>2061</v>
      </c>
      <c r="EJ6" s="8" t="s">
        <v>2061</v>
      </c>
      <c r="EK6" s="8" t="s">
        <v>2061</v>
      </c>
      <c r="EL6" s="8" t="s">
        <v>2061</v>
      </c>
      <c r="EM6" s="8" t="s">
        <v>2061</v>
      </c>
      <c r="EN6" s="8" t="s">
        <v>2061</v>
      </c>
      <c r="EO6" s="8" t="s">
        <v>2061</v>
      </c>
      <c r="EP6" s="8" t="s">
        <v>2061</v>
      </c>
      <c r="EQ6" s="8" t="s">
        <v>2061</v>
      </c>
      <c r="ER6" s="8" t="s">
        <v>2061</v>
      </c>
      <c r="ES6" s="8" t="s">
        <v>2061</v>
      </c>
      <c r="ET6" s="8" t="s">
        <v>2061</v>
      </c>
      <c r="EU6" s="8" t="s">
        <v>2060</v>
      </c>
      <c r="EV6" s="8" t="s">
        <v>2060</v>
      </c>
      <c r="EW6" s="8" t="s">
        <v>2060</v>
      </c>
      <c r="EX6" s="8" t="s">
        <v>2060</v>
      </c>
      <c r="EY6" s="8" t="s">
        <v>2060</v>
      </c>
      <c r="EZ6" s="8" t="s">
        <v>2060</v>
      </c>
      <c r="FA6" s="8" t="s">
        <v>2060</v>
      </c>
      <c r="FB6" s="8" t="s">
        <v>2060</v>
      </c>
      <c r="FC6" s="8" t="s">
        <v>2060</v>
      </c>
      <c r="FD6" s="8" t="s">
        <v>2060</v>
      </c>
      <c r="FE6" s="8" t="s">
        <v>2060</v>
      </c>
      <c r="FF6" s="8" t="s">
        <v>2060</v>
      </c>
      <c r="FG6" s="8" t="s">
        <v>2060</v>
      </c>
      <c r="FH6" s="8" t="s">
        <v>2060</v>
      </c>
      <c r="FI6" s="8" t="s">
        <v>2060</v>
      </c>
      <c r="FJ6" s="8" t="s">
        <v>2060</v>
      </c>
      <c r="FK6" s="8" t="s">
        <v>2060</v>
      </c>
      <c r="FL6" s="8" t="s">
        <v>2060</v>
      </c>
      <c r="FM6" s="8" t="s">
        <v>2060</v>
      </c>
      <c r="FN6" s="8" t="s">
        <v>2060</v>
      </c>
      <c r="FO6" s="8" t="s">
        <v>2060</v>
      </c>
      <c r="FP6" s="8" t="s">
        <v>2060</v>
      </c>
      <c r="FQ6" s="8" t="s">
        <v>2060</v>
      </c>
      <c r="FR6" s="8" t="s">
        <v>2060</v>
      </c>
      <c r="FS6" s="8" t="s">
        <v>2060</v>
      </c>
      <c r="FT6" s="8" t="s">
        <v>2060</v>
      </c>
      <c r="FU6" s="8" t="s">
        <v>2060</v>
      </c>
      <c r="FV6" s="8" t="s">
        <v>2060</v>
      </c>
      <c r="FW6" s="8" t="s">
        <v>2060</v>
      </c>
      <c r="FX6" s="8" t="s">
        <v>2060</v>
      </c>
      <c r="FY6" s="8" t="s">
        <v>2060</v>
      </c>
      <c r="FZ6" s="8" t="s">
        <v>2060</v>
      </c>
      <c r="GA6" s="8" t="s">
        <v>2060</v>
      </c>
      <c r="GB6" s="8" t="s">
        <v>2060</v>
      </c>
      <c r="GC6" s="8" t="s">
        <v>2060</v>
      </c>
      <c r="GD6" s="8" t="s">
        <v>2060</v>
      </c>
      <c r="GE6" s="8" t="s">
        <v>2060</v>
      </c>
      <c r="GF6" s="8" t="s">
        <v>2060</v>
      </c>
      <c r="GG6" s="8" t="s">
        <v>2060</v>
      </c>
      <c r="GH6" s="8" t="s">
        <v>2060</v>
      </c>
      <c r="GI6" s="8" t="s">
        <v>2060</v>
      </c>
      <c r="GJ6" s="8" t="s">
        <v>2060</v>
      </c>
      <c r="GK6" s="8" t="s">
        <v>2060</v>
      </c>
      <c r="GL6" s="8" t="s">
        <v>2060</v>
      </c>
      <c r="GM6" s="8" t="s">
        <v>2060</v>
      </c>
      <c r="GN6" s="8" t="s">
        <v>2060</v>
      </c>
      <c r="GO6" s="8" t="s">
        <v>2060</v>
      </c>
      <c r="GP6" s="8" t="s">
        <v>2060</v>
      </c>
      <c r="GQ6" s="8" t="s">
        <v>2060</v>
      </c>
      <c r="GR6" s="8" t="s">
        <v>2060</v>
      </c>
      <c r="GS6" s="8" t="s">
        <v>2060</v>
      </c>
      <c r="GT6" s="8" t="s">
        <v>2060</v>
      </c>
      <c r="GU6" s="8" t="s">
        <v>2060</v>
      </c>
      <c r="GV6" s="8" t="s">
        <v>2061</v>
      </c>
      <c r="GW6" s="8" t="s">
        <v>2061</v>
      </c>
      <c r="GX6" s="8" t="s">
        <v>2061</v>
      </c>
      <c r="GY6" s="8" t="s">
        <v>2061</v>
      </c>
      <c r="GZ6" s="8" t="s">
        <v>2061</v>
      </c>
      <c r="HA6" s="8" t="s">
        <v>2061</v>
      </c>
      <c r="HB6" s="8" t="s">
        <v>2061</v>
      </c>
      <c r="HC6" s="8" t="s">
        <v>2061</v>
      </c>
      <c r="HD6" s="8" t="s">
        <v>2061</v>
      </c>
      <c r="HE6" s="8" t="s">
        <v>2061</v>
      </c>
      <c r="HF6" s="8" t="s">
        <v>2061</v>
      </c>
      <c r="HG6" s="8" t="s">
        <v>2061</v>
      </c>
      <c r="HH6" s="8" t="s">
        <v>2061</v>
      </c>
      <c r="HI6" s="8" t="s">
        <v>2061</v>
      </c>
      <c r="HJ6" s="8" t="s">
        <v>2061</v>
      </c>
      <c r="HK6" s="8" t="s">
        <v>2061</v>
      </c>
      <c r="HL6" s="8" t="s">
        <v>2061</v>
      </c>
      <c r="HM6" s="8" t="s">
        <v>2061</v>
      </c>
      <c r="HN6" s="8" t="s">
        <v>2061</v>
      </c>
      <c r="HO6" s="8" t="s">
        <v>2060</v>
      </c>
      <c r="HP6" s="8" t="s">
        <v>2060</v>
      </c>
      <c r="HQ6" s="8" t="s">
        <v>2060</v>
      </c>
      <c r="HR6" s="8" t="s">
        <v>2060</v>
      </c>
      <c r="HS6" s="8" t="s">
        <v>2060</v>
      </c>
      <c r="HT6" s="8" t="s">
        <v>2060</v>
      </c>
      <c r="HU6" s="8" t="s">
        <v>2060</v>
      </c>
      <c r="HV6" s="8" t="s">
        <v>2060</v>
      </c>
      <c r="HW6" s="8" t="s">
        <v>2060</v>
      </c>
      <c r="HX6" s="8" t="s">
        <v>2060</v>
      </c>
      <c r="HY6" s="8" t="s">
        <v>2060</v>
      </c>
      <c r="HZ6" s="8" t="s">
        <v>2060</v>
      </c>
      <c r="IA6" s="8" t="s">
        <v>2060</v>
      </c>
      <c r="IB6" s="8" t="s">
        <v>2060</v>
      </c>
      <c r="IC6" s="8" t="s">
        <v>2060</v>
      </c>
      <c r="ID6" s="8" t="s">
        <v>2060</v>
      </c>
      <c r="IE6" s="8" t="s">
        <v>2060</v>
      </c>
      <c r="IF6" s="8" t="s">
        <v>2060</v>
      </c>
      <c r="IG6" s="8" t="s">
        <v>2060</v>
      </c>
      <c r="IH6" s="8" t="s">
        <v>2060</v>
      </c>
      <c r="II6" s="8" t="s">
        <v>2060</v>
      </c>
      <c r="IJ6" s="8" t="s">
        <v>2060</v>
      </c>
      <c r="IK6" s="8" t="s">
        <v>2061</v>
      </c>
      <c r="IL6" s="8" t="s">
        <v>2061</v>
      </c>
      <c r="IM6" s="8" t="s">
        <v>2061</v>
      </c>
      <c r="IN6" s="8" t="s">
        <v>2061</v>
      </c>
      <c r="IO6" s="8" t="s">
        <v>2061</v>
      </c>
      <c r="IP6" s="8" t="s">
        <v>2061</v>
      </c>
      <c r="IQ6" s="8" t="s">
        <v>2061</v>
      </c>
      <c r="IR6" s="8"/>
      <c r="IS6" s="8"/>
    </row>
    <row r="7" spans="1:253" s="6" customFormat="1">
      <c r="A7" s="5" t="s">
        <v>255</v>
      </c>
      <c r="B7" s="6">
        <v>34486</v>
      </c>
      <c r="C7" s="6">
        <v>34486</v>
      </c>
      <c r="D7" s="6">
        <v>34486</v>
      </c>
      <c r="E7" s="6">
        <v>34486</v>
      </c>
      <c r="F7" s="6">
        <v>34486</v>
      </c>
      <c r="G7" s="6">
        <v>34486</v>
      </c>
      <c r="H7" s="6">
        <v>34486</v>
      </c>
      <c r="I7" s="6">
        <v>34486</v>
      </c>
      <c r="J7" s="6">
        <v>34486</v>
      </c>
      <c r="K7" s="6">
        <v>34486</v>
      </c>
      <c r="L7" s="6">
        <v>34486</v>
      </c>
      <c r="M7" s="6">
        <v>38504</v>
      </c>
      <c r="N7" s="6">
        <v>38504</v>
      </c>
      <c r="O7" s="6">
        <v>38504</v>
      </c>
      <c r="P7" s="6">
        <v>38504</v>
      </c>
      <c r="Q7" s="6">
        <v>38504</v>
      </c>
      <c r="R7" s="6">
        <v>38504</v>
      </c>
      <c r="S7" s="6">
        <v>30133</v>
      </c>
      <c r="T7" s="6">
        <v>30864</v>
      </c>
      <c r="U7" s="6">
        <v>30864</v>
      </c>
      <c r="V7" s="6">
        <v>30864</v>
      </c>
      <c r="W7" s="6">
        <v>30133</v>
      </c>
      <c r="X7" s="6">
        <v>30864</v>
      </c>
      <c r="Y7" s="6">
        <v>30864</v>
      </c>
      <c r="Z7" s="6">
        <v>30864</v>
      </c>
      <c r="AA7" s="6">
        <v>30133</v>
      </c>
      <c r="AB7" s="6">
        <v>30864</v>
      </c>
      <c r="AC7" s="6">
        <v>30864</v>
      </c>
      <c r="AD7" s="6">
        <v>30864</v>
      </c>
      <c r="AE7" s="6">
        <v>30133</v>
      </c>
      <c r="AF7" s="6">
        <v>30864</v>
      </c>
      <c r="AG7" s="6">
        <v>30864</v>
      </c>
      <c r="AH7" s="6">
        <v>30864</v>
      </c>
      <c r="AI7" s="6">
        <v>30864</v>
      </c>
      <c r="AJ7" s="6">
        <v>30864</v>
      </c>
      <c r="AK7" s="6">
        <v>30864</v>
      </c>
      <c r="AL7" s="6">
        <v>34486</v>
      </c>
      <c r="AM7" s="6">
        <v>34486</v>
      </c>
      <c r="AN7" s="6">
        <v>34486</v>
      </c>
      <c r="AO7" s="6">
        <v>34486</v>
      </c>
      <c r="AP7" s="6">
        <v>34486</v>
      </c>
      <c r="AQ7" s="6">
        <v>34486</v>
      </c>
      <c r="AR7" s="6">
        <v>34486</v>
      </c>
      <c r="AS7" s="6">
        <v>34486</v>
      </c>
      <c r="AT7" s="6">
        <v>34486</v>
      </c>
      <c r="AU7" s="6">
        <v>34486</v>
      </c>
      <c r="AV7" s="6">
        <v>34486</v>
      </c>
      <c r="AW7" s="6">
        <v>34486</v>
      </c>
      <c r="AX7" s="6">
        <v>38504</v>
      </c>
      <c r="AY7" s="6">
        <v>38504</v>
      </c>
      <c r="AZ7" s="6">
        <v>38504</v>
      </c>
      <c r="BA7" s="6">
        <v>38504</v>
      </c>
      <c r="BB7" s="6">
        <v>38504</v>
      </c>
      <c r="BC7" s="6">
        <v>34486</v>
      </c>
      <c r="BD7" s="6">
        <v>34486</v>
      </c>
      <c r="BE7" s="6">
        <v>34486</v>
      </c>
      <c r="BF7" s="6">
        <v>34486</v>
      </c>
      <c r="BG7" s="6">
        <v>34486</v>
      </c>
      <c r="BH7" s="6">
        <v>34486</v>
      </c>
      <c r="BI7" s="6">
        <v>34486</v>
      </c>
      <c r="BJ7" s="6">
        <v>34486</v>
      </c>
      <c r="BK7" s="6">
        <v>34486</v>
      </c>
      <c r="BL7" s="6">
        <v>34486</v>
      </c>
      <c r="BM7" s="6">
        <v>34486</v>
      </c>
      <c r="BN7" s="6">
        <v>34486</v>
      </c>
      <c r="BO7" s="6">
        <v>34486</v>
      </c>
      <c r="BP7" s="6">
        <v>34486</v>
      </c>
      <c r="BQ7" s="6">
        <v>34486</v>
      </c>
      <c r="BR7" s="6">
        <v>34486</v>
      </c>
      <c r="BS7" s="6">
        <v>34486</v>
      </c>
      <c r="BT7" s="6">
        <v>34486</v>
      </c>
      <c r="BU7" s="6">
        <v>34486</v>
      </c>
      <c r="BV7" s="6">
        <v>34486</v>
      </c>
      <c r="BW7" s="6">
        <v>34486</v>
      </c>
      <c r="BX7" s="6">
        <v>34486</v>
      </c>
      <c r="BY7" s="6">
        <v>34486</v>
      </c>
      <c r="BZ7" s="6">
        <v>34486</v>
      </c>
      <c r="CA7" s="6">
        <v>34486</v>
      </c>
      <c r="CB7" s="6">
        <v>34486</v>
      </c>
      <c r="CC7" s="6">
        <v>34486</v>
      </c>
      <c r="CD7" s="6">
        <v>34486</v>
      </c>
      <c r="CE7" s="6">
        <v>34486</v>
      </c>
      <c r="CF7" s="6">
        <v>34486</v>
      </c>
      <c r="CG7" s="6">
        <v>34486</v>
      </c>
      <c r="CH7" s="6">
        <v>38504</v>
      </c>
      <c r="CI7" s="6">
        <v>38504</v>
      </c>
      <c r="CJ7" s="6">
        <v>38504</v>
      </c>
      <c r="CK7" s="6">
        <v>38504</v>
      </c>
      <c r="CL7" s="6">
        <v>38504</v>
      </c>
      <c r="CM7" s="6">
        <v>30133</v>
      </c>
      <c r="CN7" s="6">
        <v>30864</v>
      </c>
      <c r="CO7" s="6">
        <v>30864</v>
      </c>
      <c r="CP7" s="6">
        <v>30864</v>
      </c>
      <c r="CQ7" s="6">
        <v>30133</v>
      </c>
      <c r="CR7" s="6">
        <v>30864</v>
      </c>
      <c r="CS7" s="6">
        <v>30864</v>
      </c>
      <c r="CT7" s="6">
        <v>30864</v>
      </c>
      <c r="CU7" s="6">
        <v>30133</v>
      </c>
      <c r="CV7" s="6">
        <v>30864</v>
      </c>
      <c r="CW7" s="6">
        <v>30864</v>
      </c>
      <c r="CX7" s="6">
        <v>30864</v>
      </c>
      <c r="CY7" s="6">
        <v>30133</v>
      </c>
      <c r="CZ7" s="6">
        <v>30864</v>
      </c>
      <c r="DA7" s="6">
        <v>30864</v>
      </c>
      <c r="DB7" s="6">
        <v>30864</v>
      </c>
      <c r="DC7" s="6">
        <v>30864</v>
      </c>
      <c r="DD7" s="6">
        <v>30864</v>
      </c>
      <c r="DE7" s="6">
        <v>30864</v>
      </c>
      <c r="DF7" s="6">
        <v>34486</v>
      </c>
      <c r="DG7" s="6">
        <v>34486</v>
      </c>
      <c r="DH7" s="6">
        <v>34486</v>
      </c>
      <c r="DI7" s="6">
        <v>34486</v>
      </c>
      <c r="DJ7" s="6">
        <v>34486</v>
      </c>
      <c r="DK7" s="6">
        <v>34486</v>
      </c>
      <c r="DL7" s="6">
        <v>34486</v>
      </c>
      <c r="DM7" s="6">
        <v>34486</v>
      </c>
      <c r="DN7" s="6">
        <v>34486</v>
      </c>
      <c r="DO7" s="6">
        <v>34486</v>
      </c>
      <c r="DP7" s="6">
        <v>34486</v>
      </c>
      <c r="DQ7" s="6">
        <v>34486</v>
      </c>
      <c r="DR7" s="6">
        <v>34486</v>
      </c>
      <c r="DS7" s="6">
        <v>34486</v>
      </c>
      <c r="DT7" s="6">
        <v>34486</v>
      </c>
      <c r="DU7" s="6">
        <v>34486</v>
      </c>
      <c r="DV7" s="6">
        <v>38504</v>
      </c>
      <c r="DW7" s="6">
        <v>38504</v>
      </c>
      <c r="DX7" s="6">
        <v>38504</v>
      </c>
      <c r="DY7" s="6">
        <v>38504</v>
      </c>
      <c r="DZ7" s="6">
        <v>38504</v>
      </c>
      <c r="EA7" s="6">
        <v>38504</v>
      </c>
      <c r="EB7" s="6">
        <v>30133</v>
      </c>
      <c r="EC7" s="6">
        <v>30864</v>
      </c>
      <c r="ED7" s="6">
        <v>30864</v>
      </c>
      <c r="EE7" s="6">
        <v>30864</v>
      </c>
      <c r="EF7" s="6">
        <v>30133</v>
      </c>
      <c r="EG7" s="6">
        <v>30864</v>
      </c>
      <c r="EH7" s="6">
        <v>30864</v>
      </c>
      <c r="EI7" s="6">
        <v>30864</v>
      </c>
      <c r="EJ7" s="6">
        <v>30133</v>
      </c>
      <c r="EK7" s="6">
        <v>30864</v>
      </c>
      <c r="EL7" s="6">
        <v>30864</v>
      </c>
      <c r="EM7" s="6">
        <v>30864</v>
      </c>
      <c r="EN7" s="6">
        <v>30133</v>
      </c>
      <c r="EO7" s="6">
        <v>30864</v>
      </c>
      <c r="EP7" s="6">
        <v>30864</v>
      </c>
      <c r="EQ7" s="6">
        <v>30864</v>
      </c>
      <c r="ER7" s="6">
        <v>30864</v>
      </c>
      <c r="ES7" s="6">
        <v>30864</v>
      </c>
      <c r="ET7" s="6">
        <v>30864</v>
      </c>
      <c r="EU7" s="6">
        <v>34486</v>
      </c>
      <c r="EV7" s="6">
        <v>34486</v>
      </c>
      <c r="EW7" s="6">
        <v>34486</v>
      </c>
      <c r="EX7" s="6">
        <v>34486</v>
      </c>
      <c r="EY7" s="6">
        <v>34486</v>
      </c>
      <c r="EZ7" s="6">
        <v>34486</v>
      </c>
      <c r="FA7" s="6">
        <v>34486</v>
      </c>
      <c r="FB7" s="6">
        <v>34486</v>
      </c>
      <c r="FC7" s="6">
        <v>34486</v>
      </c>
      <c r="FD7" s="6">
        <v>34486</v>
      </c>
      <c r="FE7" s="6">
        <v>34486</v>
      </c>
      <c r="FF7" s="6">
        <v>34486</v>
      </c>
      <c r="FG7" s="6">
        <v>38504</v>
      </c>
      <c r="FH7" s="6">
        <v>38504</v>
      </c>
      <c r="FI7" s="6">
        <v>38504</v>
      </c>
      <c r="FJ7" s="6">
        <v>38504</v>
      </c>
      <c r="FK7" s="6">
        <v>38504</v>
      </c>
      <c r="FL7" s="6">
        <v>34486</v>
      </c>
      <c r="FM7" s="6">
        <v>34486</v>
      </c>
      <c r="FN7" s="6">
        <v>34486</v>
      </c>
      <c r="FO7" s="6">
        <v>34486</v>
      </c>
      <c r="FP7" s="6">
        <v>34486</v>
      </c>
      <c r="FQ7" s="6">
        <v>34486</v>
      </c>
      <c r="FR7" s="6">
        <v>34486</v>
      </c>
      <c r="FS7" s="6">
        <v>34486</v>
      </c>
      <c r="FT7" s="6">
        <v>34486</v>
      </c>
      <c r="FU7" s="6">
        <v>34486</v>
      </c>
      <c r="FV7" s="6">
        <v>34486</v>
      </c>
      <c r="FW7" s="6">
        <v>34486</v>
      </c>
      <c r="FX7" s="6">
        <v>34486</v>
      </c>
      <c r="FY7" s="6">
        <v>34486</v>
      </c>
      <c r="FZ7" s="6">
        <v>34486</v>
      </c>
      <c r="GA7" s="6">
        <v>34486</v>
      </c>
      <c r="GB7" s="6">
        <v>34486</v>
      </c>
      <c r="GC7" s="6">
        <v>34486</v>
      </c>
      <c r="GD7" s="6">
        <v>34486</v>
      </c>
      <c r="GE7" s="6">
        <v>34486</v>
      </c>
      <c r="GF7" s="6">
        <v>34486</v>
      </c>
      <c r="GG7" s="6">
        <v>34486</v>
      </c>
      <c r="GH7" s="6">
        <v>34486</v>
      </c>
      <c r="GI7" s="6">
        <v>34486</v>
      </c>
      <c r="GJ7" s="6">
        <v>34486</v>
      </c>
      <c r="GK7" s="6">
        <v>34486</v>
      </c>
      <c r="GL7" s="6">
        <v>34486</v>
      </c>
      <c r="GM7" s="6">
        <v>34486</v>
      </c>
      <c r="GN7" s="6">
        <v>34486</v>
      </c>
      <c r="GO7" s="6">
        <v>34486</v>
      </c>
      <c r="GP7" s="6">
        <v>34486</v>
      </c>
      <c r="GQ7" s="6">
        <v>38504</v>
      </c>
      <c r="GR7" s="6">
        <v>38504</v>
      </c>
      <c r="GS7" s="6">
        <v>38504</v>
      </c>
      <c r="GT7" s="6">
        <v>38504</v>
      </c>
      <c r="GU7" s="6">
        <v>38504</v>
      </c>
      <c r="GV7" s="6">
        <v>30133</v>
      </c>
      <c r="GW7" s="6">
        <v>30864</v>
      </c>
      <c r="GX7" s="6">
        <v>30864</v>
      </c>
      <c r="GY7" s="6">
        <v>30864</v>
      </c>
      <c r="GZ7" s="6">
        <v>30133</v>
      </c>
      <c r="HA7" s="6">
        <v>30864</v>
      </c>
      <c r="HB7" s="6">
        <v>30864</v>
      </c>
      <c r="HC7" s="6">
        <v>30864</v>
      </c>
      <c r="HD7" s="6">
        <v>30133</v>
      </c>
      <c r="HE7" s="6">
        <v>30864</v>
      </c>
      <c r="HF7" s="6">
        <v>30864</v>
      </c>
      <c r="HG7" s="6">
        <v>30864</v>
      </c>
      <c r="HH7" s="6">
        <v>30133</v>
      </c>
      <c r="HI7" s="6">
        <v>30864</v>
      </c>
      <c r="HJ7" s="6">
        <v>30864</v>
      </c>
      <c r="HK7" s="6">
        <v>30864</v>
      </c>
      <c r="HL7" s="6">
        <v>30864</v>
      </c>
      <c r="HM7" s="6">
        <v>30864</v>
      </c>
      <c r="HN7" s="6">
        <v>30864</v>
      </c>
      <c r="HO7" s="6">
        <v>34486</v>
      </c>
      <c r="HP7" s="6">
        <v>34486</v>
      </c>
      <c r="HQ7" s="6">
        <v>34486</v>
      </c>
      <c r="HR7" s="6">
        <v>34486</v>
      </c>
      <c r="HS7" s="6">
        <v>34486</v>
      </c>
      <c r="HT7" s="6">
        <v>34486</v>
      </c>
      <c r="HU7" s="6">
        <v>34486</v>
      </c>
      <c r="HV7" s="6">
        <v>34486</v>
      </c>
      <c r="HW7" s="6">
        <v>34486</v>
      </c>
      <c r="HX7" s="6">
        <v>34486</v>
      </c>
      <c r="HY7" s="6">
        <v>34486</v>
      </c>
      <c r="HZ7" s="6">
        <v>34486</v>
      </c>
      <c r="IA7" s="6">
        <v>34486</v>
      </c>
      <c r="IB7" s="6">
        <v>34486</v>
      </c>
      <c r="IC7" s="6">
        <v>34486</v>
      </c>
      <c r="ID7" s="6">
        <v>34486</v>
      </c>
      <c r="IE7" s="6">
        <v>38504</v>
      </c>
      <c r="IF7" s="6">
        <v>38504</v>
      </c>
      <c r="IG7" s="6">
        <v>38504</v>
      </c>
      <c r="IH7" s="6">
        <v>38504</v>
      </c>
      <c r="II7" s="6">
        <v>38504</v>
      </c>
      <c r="IJ7" s="6">
        <v>38504</v>
      </c>
      <c r="IK7" s="6">
        <v>30133</v>
      </c>
      <c r="IL7" s="6">
        <v>30864</v>
      </c>
      <c r="IM7" s="6">
        <v>30864</v>
      </c>
      <c r="IN7" s="6">
        <v>30864</v>
      </c>
      <c r="IO7" s="6">
        <v>30133</v>
      </c>
      <c r="IP7" s="6">
        <v>30864</v>
      </c>
      <c r="IQ7" s="6">
        <v>30864</v>
      </c>
    </row>
    <row r="8" spans="1:253" s="6" customFormat="1">
      <c r="A8" s="5" t="s">
        <v>256</v>
      </c>
      <c r="B8" s="6">
        <v>44713</v>
      </c>
      <c r="C8" s="6">
        <v>44713</v>
      </c>
      <c r="D8" s="6">
        <v>44713</v>
      </c>
      <c r="E8" s="6">
        <v>44713</v>
      </c>
      <c r="F8" s="6">
        <v>44713</v>
      </c>
      <c r="G8" s="6">
        <v>44713</v>
      </c>
      <c r="H8" s="6">
        <v>44713</v>
      </c>
      <c r="I8" s="6">
        <v>44713</v>
      </c>
      <c r="J8" s="6">
        <v>44713</v>
      </c>
      <c r="K8" s="6">
        <v>44713</v>
      </c>
      <c r="L8" s="6">
        <v>44713</v>
      </c>
      <c r="M8" s="6">
        <v>44713</v>
      </c>
      <c r="N8" s="6">
        <v>44713</v>
      </c>
      <c r="O8" s="6">
        <v>44713</v>
      </c>
      <c r="P8" s="6">
        <v>44713</v>
      </c>
      <c r="Q8" s="6">
        <v>44713</v>
      </c>
      <c r="R8" s="6">
        <v>44713</v>
      </c>
      <c r="S8" s="6">
        <v>44713</v>
      </c>
      <c r="T8" s="6">
        <v>44713</v>
      </c>
      <c r="U8" s="6">
        <v>44713</v>
      </c>
      <c r="V8" s="6">
        <v>44713</v>
      </c>
      <c r="W8" s="6">
        <v>44713</v>
      </c>
      <c r="X8" s="6">
        <v>44713</v>
      </c>
      <c r="Y8" s="6">
        <v>44713</v>
      </c>
      <c r="Z8" s="6">
        <v>44713</v>
      </c>
      <c r="AA8" s="6">
        <v>44713</v>
      </c>
      <c r="AB8" s="6">
        <v>44713</v>
      </c>
      <c r="AC8" s="6">
        <v>44713</v>
      </c>
      <c r="AD8" s="6">
        <v>44713</v>
      </c>
      <c r="AE8" s="6">
        <v>44713</v>
      </c>
      <c r="AF8" s="6">
        <v>44713</v>
      </c>
      <c r="AG8" s="6">
        <v>44713</v>
      </c>
      <c r="AH8" s="6">
        <v>44713</v>
      </c>
      <c r="AI8" s="6">
        <v>44713</v>
      </c>
      <c r="AJ8" s="6">
        <v>44713</v>
      </c>
      <c r="AK8" s="6">
        <v>44713</v>
      </c>
      <c r="AL8" s="6">
        <v>44713</v>
      </c>
      <c r="AM8" s="6">
        <v>44713</v>
      </c>
      <c r="AN8" s="6">
        <v>44713</v>
      </c>
      <c r="AO8" s="6">
        <v>44713</v>
      </c>
      <c r="AP8" s="6">
        <v>44713</v>
      </c>
      <c r="AQ8" s="6">
        <v>44713</v>
      </c>
      <c r="AR8" s="6">
        <v>44713</v>
      </c>
      <c r="AS8" s="6">
        <v>44713</v>
      </c>
      <c r="AT8" s="6">
        <v>44713</v>
      </c>
      <c r="AU8" s="6">
        <v>44713</v>
      </c>
      <c r="AV8" s="6">
        <v>44713</v>
      </c>
      <c r="AW8" s="6">
        <v>44713</v>
      </c>
      <c r="AX8" s="6">
        <v>44713</v>
      </c>
      <c r="AY8" s="6">
        <v>44713</v>
      </c>
      <c r="AZ8" s="6">
        <v>44713</v>
      </c>
      <c r="BA8" s="6">
        <v>44713</v>
      </c>
      <c r="BB8" s="6">
        <v>44713</v>
      </c>
      <c r="BC8" s="6">
        <v>44713</v>
      </c>
      <c r="BD8" s="6">
        <v>44713</v>
      </c>
      <c r="BE8" s="6">
        <v>44713</v>
      </c>
      <c r="BF8" s="6">
        <v>44713</v>
      </c>
      <c r="BG8" s="6">
        <v>44713</v>
      </c>
      <c r="BH8" s="6">
        <v>44713</v>
      </c>
      <c r="BI8" s="6">
        <v>44713</v>
      </c>
      <c r="BJ8" s="6">
        <v>44713</v>
      </c>
      <c r="BK8" s="6">
        <v>44713</v>
      </c>
      <c r="BL8" s="6">
        <v>44713</v>
      </c>
      <c r="BM8" s="6">
        <v>44713</v>
      </c>
      <c r="BN8" s="6">
        <v>44713</v>
      </c>
      <c r="BO8" s="6">
        <v>44713</v>
      </c>
      <c r="BP8" s="6">
        <v>44713</v>
      </c>
      <c r="BQ8" s="6">
        <v>44713</v>
      </c>
      <c r="BR8" s="6">
        <v>44713</v>
      </c>
      <c r="BS8" s="6">
        <v>44713</v>
      </c>
      <c r="BT8" s="6">
        <v>44713</v>
      </c>
      <c r="BU8" s="6">
        <v>44713</v>
      </c>
      <c r="BV8" s="6">
        <v>44713</v>
      </c>
      <c r="BW8" s="6">
        <v>44713</v>
      </c>
      <c r="BX8" s="6">
        <v>44713</v>
      </c>
      <c r="BY8" s="6">
        <v>44713</v>
      </c>
      <c r="BZ8" s="6">
        <v>44713</v>
      </c>
      <c r="CA8" s="6">
        <v>44713</v>
      </c>
      <c r="CB8" s="6">
        <v>44713</v>
      </c>
      <c r="CC8" s="6">
        <v>44713</v>
      </c>
      <c r="CD8" s="6">
        <v>44713</v>
      </c>
      <c r="CE8" s="6">
        <v>44713</v>
      </c>
      <c r="CF8" s="6">
        <v>44713</v>
      </c>
      <c r="CG8" s="6">
        <v>44713</v>
      </c>
      <c r="CH8" s="6">
        <v>44713</v>
      </c>
      <c r="CI8" s="6">
        <v>44713</v>
      </c>
      <c r="CJ8" s="6">
        <v>44713</v>
      </c>
      <c r="CK8" s="6">
        <v>44713</v>
      </c>
      <c r="CL8" s="6">
        <v>44713</v>
      </c>
      <c r="CM8" s="6">
        <v>44713</v>
      </c>
      <c r="CN8" s="6">
        <v>44713</v>
      </c>
      <c r="CO8" s="6">
        <v>44713</v>
      </c>
      <c r="CP8" s="6">
        <v>44713</v>
      </c>
      <c r="CQ8" s="6">
        <v>44713</v>
      </c>
      <c r="CR8" s="6">
        <v>44713</v>
      </c>
      <c r="CS8" s="6">
        <v>44713</v>
      </c>
      <c r="CT8" s="6">
        <v>44713</v>
      </c>
      <c r="CU8" s="6">
        <v>44713</v>
      </c>
      <c r="CV8" s="6">
        <v>44713</v>
      </c>
      <c r="CW8" s="6">
        <v>44713</v>
      </c>
      <c r="CX8" s="6">
        <v>44713</v>
      </c>
      <c r="CY8" s="6">
        <v>44713</v>
      </c>
      <c r="CZ8" s="6">
        <v>44713</v>
      </c>
      <c r="DA8" s="6">
        <v>44713</v>
      </c>
      <c r="DB8" s="6">
        <v>44713</v>
      </c>
      <c r="DC8" s="6">
        <v>44713</v>
      </c>
      <c r="DD8" s="6">
        <v>44713</v>
      </c>
      <c r="DE8" s="6">
        <v>44713</v>
      </c>
      <c r="DF8" s="6">
        <v>44713</v>
      </c>
      <c r="DG8" s="6">
        <v>44713</v>
      </c>
      <c r="DH8" s="6">
        <v>44713</v>
      </c>
      <c r="DI8" s="6">
        <v>44713</v>
      </c>
      <c r="DJ8" s="6">
        <v>44713</v>
      </c>
      <c r="DK8" s="6">
        <v>44713</v>
      </c>
      <c r="DL8" s="6">
        <v>44713</v>
      </c>
      <c r="DM8" s="6">
        <v>44713</v>
      </c>
      <c r="DN8" s="6">
        <v>44713</v>
      </c>
      <c r="DO8" s="6">
        <v>44713</v>
      </c>
      <c r="DP8" s="6">
        <v>44713</v>
      </c>
      <c r="DQ8" s="6">
        <v>44713</v>
      </c>
      <c r="DR8" s="6">
        <v>44713</v>
      </c>
      <c r="DS8" s="6">
        <v>44713</v>
      </c>
      <c r="DT8" s="6">
        <v>44713</v>
      </c>
      <c r="DU8" s="6">
        <v>44713</v>
      </c>
      <c r="DV8" s="6">
        <v>44713</v>
      </c>
      <c r="DW8" s="6">
        <v>44713</v>
      </c>
      <c r="DX8" s="6">
        <v>44713</v>
      </c>
      <c r="DY8" s="6">
        <v>44713</v>
      </c>
      <c r="DZ8" s="6">
        <v>44713</v>
      </c>
      <c r="EA8" s="6">
        <v>44713</v>
      </c>
      <c r="EB8" s="6">
        <v>44713</v>
      </c>
      <c r="EC8" s="6">
        <v>44713</v>
      </c>
      <c r="ED8" s="6">
        <v>44713</v>
      </c>
      <c r="EE8" s="6">
        <v>44713</v>
      </c>
      <c r="EF8" s="6">
        <v>44713</v>
      </c>
      <c r="EG8" s="6">
        <v>44713</v>
      </c>
      <c r="EH8" s="6">
        <v>44713</v>
      </c>
      <c r="EI8" s="6">
        <v>44713</v>
      </c>
      <c r="EJ8" s="6">
        <v>44713</v>
      </c>
      <c r="EK8" s="6">
        <v>44713</v>
      </c>
      <c r="EL8" s="6">
        <v>44713</v>
      </c>
      <c r="EM8" s="6">
        <v>44713</v>
      </c>
      <c r="EN8" s="6">
        <v>44713</v>
      </c>
      <c r="EO8" s="6">
        <v>44713</v>
      </c>
      <c r="EP8" s="6">
        <v>44713</v>
      </c>
      <c r="EQ8" s="6">
        <v>44713</v>
      </c>
      <c r="ER8" s="6">
        <v>44713</v>
      </c>
      <c r="ES8" s="6">
        <v>44713</v>
      </c>
      <c r="ET8" s="6">
        <v>44713</v>
      </c>
      <c r="EU8" s="6">
        <v>44713</v>
      </c>
      <c r="EV8" s="6">
        <v>44713</v>
      </c>
      <c r="EW8" s="6">
        <v>44713</v>
      </c>
      <c r="EX8" s="6">
        <v>44713</v>
      </c>
      <c r="EY8" s="6">
        <v>44713</v>
      </c>
      <c r="EZ8" s="6">
        <v>44713</v>
      </c>
      <c r="FA8" s="6">
        <v>44713</v>
      </c>
      <c r="FB8" s="6">
        <v>44713</v>
      </c>
      <c r="FC8" s="6">
        <v>44713</v>
      </c>
      <c r="FD8" s="6">
        <v>44713</v>
      </c>
      <c r="FE8" s="6">
        <v>44713</v>
      </c>
      <c r="FF8" s="6">
        <v>44713</v>
      </c>
      <c r="FG8" s="6">
        <v>44713</v>
      </c>
      <c r="FH8" s="6">
        <v>44713</v>
      </c>
      <c r="FI8" s="6">
        <v>44713</v>
      </c>
      <c r="FJ8" s="6">
        <v>44713</v>
      </c>
      <c r="FK8" s="6">
        <v>44713</v>
      </c>
      <c r="FL8" s="6">
        <v>44713</v>
      </c>
      <c r="FM8" s="6">
        <v>44713</v>
      </c>
      <c r="FN8" s="6">
        <v>44713</v>
      </c>
      <c r="FO8" s="6">
        <v>44713</v>
      </c>
      <c r="FP8" s="6">
        <v>44713</v>
      </c>
      <c r="FQ8" s="6">
        <v>44713</v>
      </c>
      <c r="FR8" s="6">
        <v>44713</v>
      </c>
      <c r="FS8" s="6">
        <v>44713</v>
      </c>
      <c r="FT8" s="6">
        <v>44713</v>
      </c>
      <c r="FU8" s="6">
        <v>44713</v>
      </c>
      <c r="FV8" s="6">
        <v>44713</v>
      </c>
      <c r="FW8" s="6">
        <v>44713</v>
      </c>
      <c r="FX8" s="6">
        <v>44713</v>
      </c>
      <c r="FY8" s="6">
        <v>44713</v>
      </c>
      <c r="FZ8" s="6">
        <v>44713</v>
      </c>
      <c r="GA8" s="6">
        <v>44713</v>
      </c>
      <c r="GB8" s="6">
        <v>44713</v>
      </c>
      <c r="GC8" s="6">
        <v>44713</v>
      </c>
      <c r="GD8" s="6">
        <v>44713</v>
      </c>
      <c r="GE8" s="6">
        <v>44713</v>
      </c>
      <c r="GF8" s="6">
        <v>44713</v>
      </c>
      <c r="GG8" s="6">
        <v>44713</v>
      </c>
      <c r="GH8" s="6">
        <v>44713</v>
      </c>
      <c r="GI8" s="6">
        <v>44713</v>
      </c>
      <c r="GJ8" s="6">
        <v>44713</v>
      </c>
      <c r="GK8" s="6">
        <v>44713</v>
      </c>
      <c r="GL8" s="6">
        <v>44713</v>
      </c>
      <c r="GM8" s="6">
        <v>44713</v>
      </c>
      <c r="GN8" s="6">
        <v>44713</v>
      </c>
      <c r="GO8" s="6">
        <v>44713</v>
      </c>
      <c r="GP8" s="6">
        <v>44713</v>
      </c>
      <c r="GQ8" s="6">
        <v>44713</v>
      </c>
      <c r="GR8" s="6">
        <v>44713</v>
      </c>
      <c r="GS8" s="6">
        <v>44713</v>
      </c>
      <c r="GT8" s="6">
        <v>44713</v>
      </c>
      <c r="GU8" s="6">
        <v>44713</v>
      </c>
      <c r="GV8" s="6">
        <v>44713</v>
      </c>
      <c r="GW8" s="6">
        <v>44713</v>
      </c>
      <c r="GX8" s="6">
        <v>44713</v>
      </c>
      <c r="GY8" s="6">
        <v>44713</v>
      </c>
      <c r="GZ8" s="6">
        <v>44713</v>
      </c>
      <c r="HA8" s="6">
        <v>44713</v>
      </c>
      <c r="HB8" s="6">
        <v>44713</v>
      </c>
      <c r="HC8" s="6">
        <v>44713</v>
      </c>
      <c r="HD8" s="6">
        <v>44713</v>
      </c>
      <c r="HE8" s="6">
        <v>44713</v>
      </c>
      <c r="HF8" s="6">
        <v>44713</v>
      </c>
      <c r="HG8" s="6">
        <v>44713</v>
      </c>
      <c r="HH8" s="6">
        <v>44713</v>
      </c>
      <c r="HI8" s="6">
        <v>44713</v>
      </c>
      <c r="HJ8" s="6">
        <v>44713</v>
      </c>
      <c r="HK8" s="6">
        <v>44713</v>
      </c>
      <c r="HL8" s="6">
        <v>44713</v>
      </c>
      <c r="HM8" s="6">
        <v>44713</v>
      </c>
      <c r="HN8" s="6">
        <v>44713</v>
      </c>
      <c r="HO8" s="6">
        <v>44713</v>
      </c>
      <c r="HP8" s="6">
        <v>44713</v>
      </c>
      <c r="HQ8" s="6">
        <v>44713</v>
      </c>
      <c r="HR8" s="6">
        <v>44713</v>
      </c>
      <c r="HS8" s="6">
        <v>44713</v>
      </c>
      <c r="HT8" s="6">
        <v>44713</v>
      </c>
      <c r="HU8" s="6">
        <v>44713</v>
      </c>
      <c r="HV8" s="6">
        <v>44713</v>
      </c>
      <c r="HW8" s="6">
        <v>44713</v>
      </c>
      <c r="HX8" s="6">
        <v>44713</v>
      </c>
      <c r="HY8" s="6">
        <v>44713</v>
      </c>
      <c r="HZ8" s="6">
        <v>44713</v>
      </c>
      <c r="IA8" s="6">
        <v>44713</v>
      </c>
      <c r="IB8" s="6">
        <v>44713</v>
      </c>
      <c r="IC8" s="6">
        <v>44713</v>
      </c>
      <c r="ID8" s="6">
        <v>44713</v>
      </c>
      <c r="IE8" s="6">
        <v>44713</v>
      </c>
      <c r="IF8" s="6">
        <v>44713</v>
      </c>
      <c r="IG8" s="6">
        <v>44713</v>
      </c>
      <c r="IH8" s="6">
        <v>44713</v>
      </c>
      <c r="II8" s="6">
        <v>44713</v>
      </c>
      <c r="IJ8" s="6">
        <v>44713</v>
      </c>
      <c r="IK8" s="6">
        <v>44713</v>
      </c>
      <c r="IL8" s="6">
        <v>44713</v>
      </c>
      <c r="IM8" s="6">
        <v>44713</v>
      </c>
      <c r="IN8" s="6">
        <v>44713</v>
      </c>
      <c r="IO8" s="6">
        <v>44713</v>
      </c>
      <c r="IP8" s="6">
        <v>44713</v>
      </c>
      <c r="IQ8" s="6">
        <v>44713</v>
      </c>
    </row>
    <row r="9" spans="1:253">
      <c r="A9" s="4" t="s">
        <v>257</v>
      </c>
      <c r="B9" s="1">
        <v>42</v>
      </c>
      <c r="C9" s="1">
        <v>42</v>
      </c>
      <c r="D9" s="1">
        <v>42</v>
      </c>
      <c r="E9" s="1">
        <v>42</v>
      </c>
      <c r="F9" s="1">
        <v>42</v>
      </c>
      <c r="G9" s="1">
        <v>42</v>
      </c>
      <c r="H9" s="1">
        <v>42</v>
      </c>
      <c r="I9" s="1">
        <v>42</v>
      </c>
      <c r="J9" s="1">
        <v>42</v>
      </c>
      <c r="K9" s="1">
        <v>42</v>
      </c>
      <c r="L9" s="1">
        <v>42</v>
      </c>
      <c r="M9" s="1">
        <v>28</v>
      </c>
      <c r="N9" s="1">
        <v>28</v>
      </c>
      <c r="O9" s="1">
        <v>28</v>
      </c>
      <c r="P9" s="1">
        <v>28</v>
      </c>
      <c r="Q9" s="1">
        <v>28</v>
      </c>
      <c r="R9" s="1">
        <v>28</v>
      </c>
      <c r="S9" s="1">
        <v>54</v>
      </c>
      <c r="T9" s="1">
        <v>52</v>
      </c>
      <c r="U9" s="1">
        <v>52</v>
      </c>
      <c r="V9" s="1">
        <v>52</v>
      </c>
      <c r="W9" s="1">
        <v>54</v>
      </c>
      <c r="X9" s="1">
        <v>52</v>
      </c>
      <c r="Y9" s="1">
        <v>52</v>
      </c>
      <c r="Z9" s="1">
        <v>52</v>
      </c>
      <c r="AA9" s="1">
        <v>54</v>
      </c>
      <c r="AB9" s="1">
        <v>52</v>
      </c>
      <c r="AC9" s="1">
        <v>52</v>
      </c>
      <c r="AD9" s="1">
        <v>52</v>
      </c>
      <c r="AE9" s="1">
        <v>54</v>
      </c>
      <c r="AF9" s="1">
        <v>52</v>
      </c>
      <c r="AG9" s="1">
        <v>52</v>
      </c>
      <c r="AH9" s="1">
        <v>52</v>
      </c>
      <c r="AI9" s="1">
        <v>52</v>
      </c>
      <c r="AJ9" s="1">
        <v>52</v>
      </c>
      <c r="AK9" s="1">
        <v>52</v>
      </c>
      <c r="AL9" s="1">
        <v>42</v>
      </c>
      <c r="AM9" s="1">
        <v>42</v>
      </c>
      <c r="AN9" s="1">
        <v>42</v>
      </c>
      <c r="AO9" s="1">
        <v>42</v>
      </c>
      <c r="AP9" s="1">
        <v>42</v>
      </c>
      <c r="AQ9" s="1">
        <v>42</v>
      </c>
      <c r="AR9" s="1">
        <v>42</v>
      </c>
      <c r="AS9" s="1">
        <v>42</v>
      </c>
      <c r="AT9" s="1">
        <v>42</v>
      </c>
      <c r="AU9" s="1">
        <v>42</v>
      </c>
      <c r="AV9" s="1">
        <v>42</v>
      </c>
      <c r="AW9" s="1">
        <v>42</v>
      </c>
      <c r="AX9" s="1">
        <v>28</v>
      </c>
      <c r="AY9" s="1">
        <v>28</v>
      </c>
      <c r="AZ9" s="1">
        <v>28</v>
      </c>
      <c r="BA9" s="1">
        <v>28</v>
      </c>
      <c r="BB9" s="1">
        <v>28</v>
      </c>
      <c r="BC9" s="1">
        <v>42</v>
      </c>
      <c r="BD9" s="1">
        <v>42</v>
      </c>
      <c r="BE9" s="1">
        <v>42</v>
      </c>
      <c r="BF9" s="1">
        <v>42</v>
      </c>
      <c r="BG9" s="1">
        <v>42</v>
      </c>
      <c r="BH9" s="1">
        <v>42</v>
      </c>
      <c r="BI9" s="1">
        <v>42</v>
      </c>
      <c r="BJ9" s="1">
        <v>42</v>
      </c>
      <c r="BK9" s="1">
        <v>42</v>
      </c>
      <c r="BL9" s="1">
        <v>42</v>
      </c>
      <c r="BM9" s="1">
        <v>42</v>
      </c>
      <c r="BN9" s="1">
        <v>42</v>
      </c>
      <c r="BO9" s="1">
        <v>42</v>
      </c>
      <c r="BP9" s="1">
        <v>42</v>
      </c>
      <c r="BQ9" s="1">
        <v>42</v>
      </c>
      <c r="BR9" s="1">
        <v>42</v>
      </c>
      <c r="BS9" s="1">
        <v>42</v>
      </c>
      <c r="BT9" s="1">
        <v>42</v>
      </c>
      <c r="BU9" s="1">
        <v>42</v>
      </c>
      <c r="BV9" s="1">
        <v>42</v>
      </c>
      <c r="BW9" s="1">
        <v>42</v>
      </c>
      <c r="BX9" s="1">
        <v>42</v>
      </c>
      <c r="BY9" s="1">
        <v>42</v>
      </c>
      <c r="BZ9" s="1">
        <v>42</v>
      </c>
      <c r="CA9" s="1">
        <v>42</v>
      </c>
      <c r="CB9" s="1">
        <v>42</v>
      </c>
      <c r="CC9" s="1">
        <v>42</v>
      </c>
      <c r="CD9" s="1">
        <v>42</v>
      </c>
      <c r="CE9" s="1">
        <v>42</v>
      </c>
      <c r="CF9" s="1">
        <v>42</v>
      </c>
      <c r="CG9" s="1">
        <v>42</v>
      </c>
      <c r="CH9" s="1">
        <v>28</v>
      </c>
      <c r="CI9" s="1">
        <v>28</v>
      </c>
      <c r="CJ9" s="1">
        <v>28</v>
      </c>
      <c r="CK9" s="1">
        <v>28</v>
      </c>
      <c r="CL9" s="1">
        <v>28</v>
      </c>
      <c r="CM9" s="1">
        <v>54</v>
      </c>
      <c r="CN9" s="1">
        <v>52</v>
      </c>
      <c r="CO9" s="1">
        <v>52</v>
      </c>
      <c r="CP9" s="1">
        <v>52</v>
      </c>
      <c r="CQ9" s="1">
        <v>54</v>
      </c>
      <c r="CR9" s="1">
        <v>52</v>
      </c>
      <c r="CS9" s="1">
        <v>52</v>
      </c>
      <c r="CT9" s="1">
        <v>52</v>
      </c>
      <c r="CU9" s="1">
        <v>54</v>
      </c>
      <c r="CV9" s="1">
        <v>52</v>
      </c>
      <c r="CW9" s="1">
        <v>52</v>
      </c>
      <c r="CX9" s="1">
        <v>52</v>
      </c>
      <c r="CY9" s="1">
        <v>54</v>
      </c>
      <c r="CZ9" s="1">
        <v>52</v>
      </c>
      <c r="DA9" s="1">
        <v>52</v>
      </c>
      <c r="DB9" s="1">
        <v>52</v>
      </c>
      <c r="DC9" s="1">
        <v>52</v>
      </c>
      <c r="DD9" s="1">
        <v>52</v>
      </c>
      <c r="DE9" s="1">
        <v>52</v>
      </c>
      <c r="DF9" s="1">
        <v>42</v>
      </c>
      <c r="DG9" s="1">
        <v>42</v>
      </c>
      <c r="DH9" s="1">
        <v>42</v>
      </c>
      <c r="DI9" s="1">
        <v>42</v>
      </c>
      <c r="DJ9" s="1">
        <v>42</v>
      </c>
      <c r="DK9" s="1">
        <v>42</v>
      </c>
      <c r="DL9" s="1">
        <v>42</v>
      </c>
      <c r="DM9" s="1">
        <v>42</v>
      </c>
      <c r="DN9" s="1">
        <v>42</v>
      </c>
      <c r="DO9" s="1">
        <v>42</v>
      </c>
      <c r="DP9" s="1">
        <v>42</v>
      </c>
      <c r="DQ9" s="1">
        <v>42</v>
      </c>
      <c r="DR9" s="1">
        <v>42</v>
      </c>
      <c r="DS9" s="1">
        <v>42</v>
      </c>
      <c r="DT9" s="1">
        <v>42</v>
      </c>
      <c r="DU9" s="1">
        <v>42</v>
      </c>
      <c r="DV9" s="1">
        <v>28</v>
      </c>
      <c r="DW9" s="1">
        <v>28</v>
      </c>
      <c r="DX9" s="1">
        <v>28</v>
      </c>
      <c r="DY9" s="1">
        <v>28</v>
      </c>
      <c r="DZ9" s="1">
        <v>28</v>
      </c>
      <c r="EA9" s="1">
        <v>28</v>
      </c>
      <c r="EB9" s="1">
        <v>54</v>
      </c>
      <c r="EC9" s="1">
        <v>52</v>
      </c>
      <c r="ED9" s="1">
        <v>52</v>
      </c>
      <c r="EE9" s="1">
        <v>52</v>
      </c>
      <c r="EF9" s="1">
        <v>54</v>
      </c>
      <c r="EG9" s="1">
        <v>52</v>
      </c>
      <c r="EH9" s="1">
        <v>52</v>
      </c>
      <c r="EI9" s="1">
        <v>52</v>
      </c>
      <c r="EJ9" s="1">
        <v>54</v>
      </c>
      <c r="EK9" s="1">
        <v>52</v>
      </c>
      <c r="EL9" s="1">
        <v>52</v>
      </c>
      <c r="EM9" s="1">
        <v>52</v>
      </c>
      <c r="EN9" s="1">
        <v>54</v>
      </c>
      <c r="EO9" s="1">
        <v>52</v>
      </c>
      <c r="EP9" s="1">
        <v>52</v>
      </c>
      <c r="EQ9" s="1">
        <v>52</v>
      </c>
      <c r="ER9" s="1">
        <v>52</v>
      </c>
      <c r="ES9" s="1">
        <v>52</v>
      </c>
      <c r="ET9" s="1">
        <v>52</v>
      </c>
      <c r="EU9" s="1">
        <v>42</v>
      </c>
      <c r="EV9" s="1">
        <v>42</v>
      </c>
      <c r="EW9" s="1">
        <v>42</v>
      </c>
      <c r="EX9" s="1">
        <v>42</v>
      </c>
      <c r="EY9" s="1">
        <v>42</v>
      </c>
      <c r="EZ9" s="1">
        <v>42</v>
      </c>
      <c r="FA9" s="1">
        <v>42</v>
      </c>
      <c r="FB9" s="1">
        <v>42</v>
      </c>
      <c r="FC9" s="1">
        <v>42</v>
      </c>
      <c r="FD9" s="1">
        <v>42</v>
      </c>
      <c r="FE9" s="1">
        <v>42</v>
      </c>
      <c r="FF9" s="1">
        <v>42</v>
      </c>
      <c r="FG9" s="1">
        <v>28</v>
      </c>
      <c r="FH9" s="1">
        <v>28</v>
      </c>
      <c r="FI9" s="1">
        <v>28</v>
      </c>
      <c r="FJ9" s="1">
        <v>28</v>
      </c>
      <c r="FK9" s="1">
        <v>28</v>
      </c>
      <c r="FL9" s="1">
        <v>42</v>
      </c>
      <c r="FM9" s="1">
        <v>42</v>
      </c>
      <c r="FN9" s="1">
        <v>42</v>
      </c>
      <c r="FO9" s="1">
        <v>42</v>
      </c>
      <c r="FP9" s="1">
        <v>42</v>
      </c>
      <c r="FQ9" s="1">
        <v>42</v>
      </c>
      <c r="FR9" s="1">
        <v>42</v>
      </c>
      <c r="FS9" s="1">
        <v>42</v>
      </c>
      <c r="FT9" s="1">
        <v>42</v>
      </c>
      <c r="FU9" s="1">
        <v>42</v>
      </c>
      <c r="FV9" s="1">
        <v>42</v>
      </c>
      <c r="FW9" s="1">
        <v>42</v>
      </c>
      <c r="FX9" s="1">
        <v>42</v>
      </c>
      <c r="FY9" s="1">
        <v>42</v>
      </c>
      <c r="FZ9" s="1">
        <v>42</v>
      </c>
      <c r="GA9" s="1">
        <v>42</v>
      </c>
      <c r="GB9" s="1">
        <v>42</v>
      </c>
      <c r="GC9" s="1">
        <v>42</v>
      </c>
      <c r="GD9" s="1">
        <v>42</v>
      </c>
      <c r="GE9" s="1">
        <v>42</v>
      </c>
      <c r="GF9" s="1">
        <v>42</v>
      </c>
      <c r="GG9" s="1">
        <v>42</v>
      </c>
      <c r="GH9" s="1">
        <v>42</v>
      </c>
      <c r="GI9" s="1">
        <v>42</v>
      </c>
      <c r="GJ9" s="1">
        <v>42</v>
      </c>
      <c r="GK9" s="1">
        <v>42</v>
      </c>
      <c r="GL9" s="1">
        <v>42</v>
      </c>
      <c r="GM9" s="1">
        <v>42</v>
      </c>
      <c r="GN9" s="1">
        <v>42</v>
      </c>
      <c r="GO9" s="1">
        <v>42</v>
      </c>
      <c r="GP9" s="1">
        <v>42</v>
      </c>
      <c r="GQ9" s="1">
        <v>28</v>
      </c>
      <c r="GR9" s="1">
        <v>28</v>
      </c>
      <c r="GS9" s="1">
        <v>28</v>
      </c>
      <c r="GT9" s="1">
        <v>28</v>
      </c>
      <c r="GU9" s="1">
        <v>28</v>
      </c>
      <c r="GV9" s="1">
        <v>54</v>
      </c>
      <c r="GW9" s="1">
        <v>52</v>
      </c>
      <c r="GX9" s="1">
        <v>52</v>
      </c>
      <c r="GY9" s="1">
        <v>52</v>
      </c>
      <c r="GZ9" s="1">
        <v>54</v>
      </c>
      <c r="HA9" s="1">
        <v>52</v>
      </c>
      <c r="HB9" s="1">
        <v>52</v>
      </c>
      <c r="HC9" s="1">
        <v>52</v>
      </c>
      <c r="HD9" s="1">
        <v>54</v>
      </c>
      <c r="HE9" s="1">
        <v>52</v>
      </c>
      <c r="HF9" s="1">
        <v>52</v>
      </c>
      <c r="HG9" s="1">
        <v>52</v>
      </c>
      <c r="HH9" s="1">
        <v>54</v>
      </c>
      <c r="HI9" s="1">
        <v>52</v>
      </c>
      <c r="HJ9" s="1">
        <v>52</v>
      </c>
      <c r="HK9" s="1">
        <v>52</v>
      </c>
      <c r="HL9" s="1">
        <v>52</v>
      </c>
      <c r="HM9" s="1">
        <v>52</v>
      </c>
      <c r="HN9" s="1">
        <v>52</v>
      </c>
      <c r="HO9" s="1">
        <v>42</v>
      </c>
      <c r="HP9" s="1">
        <v>42</v>
      </c>
      <c r="HQ9" s="1">
        <v>42</v>
      </c>
      <c r="HR9" s="1">
        <v>42</v>
      </c>
      <c r="HS9" s="1">
        <v>42</v>
      </c>
      <c r="HT9" s="1">
        <v>42</v>
      </c>
      <c r="HU9" s="1">
        <v>42</v>
      </c>
      <c r="HV9" s="1">
        <v>42</v>
      </c>
      <c r="HW9" s="1">
        <v>42</v>
      </c>
      <c r="HX9" s="1">
        <v>42</v>
      </c>
      <c r="HY9" s="1">
        <v>42</v>
      </c>
      <c r="HZ9" s="1">
        <v>42</v>
      </c>
      <c r="IA9" s="1">
        <v>42</v>
      </c>
      <c r="IB9" s="1">
        <v>42</v>
      </c>
      <c r="IC9" s="1">
        <v>42</v>
      </c>
      <c r="ID9" s="1">
        <v>42</v>
      </c>
      <c r="IE9" s="1">
        <v>28</v>
      </c>
      <c r="IF9" s="1">
        <v>28</v>
      </c>
      <c r="IG9" s="1">
        <v>28</v>
      </c>
      <c r="IH9" s="1">
        <v>28</v>
      </c>
      <c r="II9" s="1">
        <v>28</v>
      </c>
      <c r="IJ9" s="1">
        <v>28</v>
      </c>
      <c r="IK9" s="1">
        <v>54</v>
      </c>
      <c r="IL9" s="1">
        <v>52</v>
      </c>
      <c r="IM9" s="1">
        <v>52</v>
      </c>
      <c r="IN9" s="1">
        <v>52</v>
      </c>
      <c r="IO9" s="1">
        <v>54</v>
      </c>
      <c r="IP9" s="1">
        <v>52</v>
      </c>
      <c r="IQ9" s="1">
        <v>52</v>
      </c>
    </row>
    <row r="10" spans="1:253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3">
      <c r="A11" s="20" t="s">
        <v>2056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</row>
    <row r="12" spans="1:253">
      <c r="A12" s="10">
        <v>29037</v>
      </c>
    </row>
    <row r="13" spans="1:253">
      <c r="A13" s="10">
        <v>29403</v>
      </c>
    </row>
    <row r="14" spans="1:253">
      <c r="A14" s="10">
        <v>29738</v>
      </c>
    </row>
    <row r="15" spans="1:253">
      <c r="A15" s="10">
        <v>30133</v>
      </c>
      <c r="S15" s="9">
        <v>502</v>
      </c>
      <c r="W15" s="9">
        <v>467.9</v>
      </c>
      <c r="AA15" s="9">
        <v>12.5</v>
      </c>
      <c r="AE15" s="9">
        <v>21.5</v>
      </c>
      <c r="CM15" s="9">
        <v>553.79999999999995</v>
      </c>
      <c r="CQ15" s="9">
        <v>424.7</v>
      </c>
      <c r="CU15" s="9">
        <v>13.1</v>
      </c>
      <c r="CY15" s="9">
        <v>116</v>
      </c>
      <c r="EB15" s="9">
        <v>294.5</v>
      </c>
      <c r="EF15" s="9">
        <v>275.39999999999998</v>
      </c>
      <c r="EJ15" s="9">
        <v>7.1</v>
      </c>
      <c r="EN15" s="9">
        <v>12</v>
      </c>
      <c r="GV15" s="9">
        <v>312.39999999999998</v>
      </c>
      <c r="GZ15" s="9">
        <v>232.9</v>
      </c>
      <c r="HD15" s="9">
        <v>8.6</v>
      </c>
      <c r="HH15" s="9">
        <v>70.900000000000006</v>
      </c>
      <c r="IK15" s="9">
        <v>161.19999999999999</v>
      </c>
      <c r="IO15" s="9">
        <v>147.80000000000001</v>
      </c>
    </row>
    <row r="16" spans="1:253">
      <c r="A16" s="10">
        <v>30498</v>
      </c>
      <c r="S16" s="9">
        <v>497.7</v>
      </c>
      <c r="W16" s="9">
        <v>450.3</v>
      </c>
      <c r="AA16" s="9">
        <v>24.7</v>
      </c>
      <c r="AE16" s="9">
        <v>22.8</v>
      </c>
      <c r="CM16" s="9">
        <v>550.79999999999995</v>
      </c>
      <c r="CQ16" s="9">
        <v>409.3</v>
      </c>
      <c r="CU16" s="9">
        <v>31.4</v>
      </c>
      <c r="CY16" s="9">
        <v>110.1</v>
      </c>
      <c r="EB16" s="9">
        <v>304.39999999999998</v>
      </c>
      <c r="EF16" s="9">
        <v>267.89999999999998</v>
      </c>
      <c r="EJ16" s="9">
        <v>21.8</v>
      </c>
      <c r="EN16" s="9">
        <v>14.7</v>
      </c>
      <c r="GV16" s="9">
        <v>315.2</v>
      </c>
      <c r="GZ16" s="9">
        <v>229.8</v>
      </c>
      <c r="HD16" s="9">
        <v>15.4</v>
      </c>
      <c r="HH16" s="9">
        <v>69.900000000000006</v>
      </c>
      <c r="IK16" s="9">
        <v>162.69999999999999</v>
      </c>
      <c r="IO16" s="9">
        <v>146.4</v>
      </c>
    </row>
    <row r="17" spans="1:251">
      <c r="A17" s="10">
        <v>30864</v>
      </c>
      <c r="S17" s="9">
        <v>508.4</v>
      </c>
      <c r="T17" s="9">
        <v>226.1</v>
      </c>
      <c r="U17" s="9">
        <v>477.4</v>
      </c>
      <c r="V17" s="9">
        <v>31</v>
      </c>
      <c r="W17" s="9">
        <v>468.4</v>
      </c>
      <c r="X17" s="9">
        <v>226.1</v>
      </c>
      <c r="Y17" s="9">
        <v>13.3</v>
      </c>
      <c r="Z17" s="9">
        <v>229</v>
      </c>
      <c r="AA17" s="9"/>
      <c r="AB17" s="9">
        <v>1.8</v>
      </c>
      <c r="AC17" s="9"/>
      <c r="AD17" s="9">
        <v>8.9</v>
      </c>
      <c r="AE17" s="9"/>
      <c r="AF17" s="9">
        <v>7.2</v>
      </c>
      <c r="AG17" s="9"/>
      <c r="AH17" s="9">
        <v>18.3</v>
      </c>
      <c r="AI17" s="9">
        <v>235.1</v>
      </c>
      <c r="AJ17" s="9">
        <v>17.100000000000001</v>
      </c>
      <c r="AK17" s="9">
        <v>256.2</v>
      </c>
      <c r="CM17" s="9"/>
      <c r="CN17" s="9">
        <v>200.3</v>
      </c>
      <c r="CO17" s="9">
        <v>432.3</v>
      </c>
      <c r="CP17" s="9"/>
      <c r="CQ17" s="9">
        <v>421.3</v>
      </c>
      <c r="CR17" s="9">
        <v>200.3</v>
      </c>
      <c r="CS17" s="9">
        <v>8.6</v>
      </c>
      <c r="CT17" s="9">
        <v>212.4</v>
      </c>
      <c r="CU17" s="9"/>
      <c r="CV17" s="9">
        <v>4.5</v>
      </c>
      <c r="CW17" s="9"/>
      <c r="CX17" s="9">
        <v>17.5</v>
      </c>
      <c r="CY17" s="9"/>
      <c r="CZ17" s="9">
        <v>6.5</v>
      </c>
      <c r="DA17" s="9"/>
      <c r="DB17" s="9">
        <v>99.7</v>
      </c>
      <c r="DC17" s="9">
        <v>211.3</v>
      </c>
      <c r="DD17" s="9">
        <v>12.5</v>
      </c>
      <c r="DE17" s="9">
        <v>329.6</v>
      </c>
      <c r="EB17" s="9">
        <v>305.3</v>
      </c>
      <c r="EC17" s="9">
        <v>118.5</v>
      </c>
      <c r="ED17" s="9">
        <v>280.5</v>
      </c>
      <c r="EE17" s="9">
        <v>24.8</v>
      </c>
      <c r="EF17" s="9">
        <v>276.2</v>
      </c>
      <c r="EG17" s="9">
        <v>118.5</v>
      </c>
      <c r="EH17" s="9">
        <v>5.9</v>
      </c>
      <c r="EI17" s="9">
        <v>151.80000000000001</v>
      </c>
      <c r="EJ17" s="9"/>
      <c r="EK17" s="9">
        <v>2.5</v>
      </c>
      <c r="EL17" s="9"/>
      <c r="EM17" s="9">
        <v>12.6</v>
      </c>
      <c r="EN17" s="9"/>
      <c r="EO17" s="9">
        <v>1.8</v>
      </c>
      <c r="EP17" s="9"/>
      <c r="EQ17" s="9">
        <v>9.9</v>
      </c>
      <c r="ER17" s="9">
        <v>122.8</v>
      </c>
      <c r="ES17" s="9">
        <v>8.1999999999999993</v>
      </c>
      <c r="ET17" s="9">
        <v>174.3</v>
      </c>
      <c r="GV17" s="9">
        <v>314.2</v>
      </c>
      <c r="GW17" s="9">
        <v>119.9</v>
      </c>
      <c r="GX17" s="9">
        <v>242</v>
      </c>
      <c r="GY17" s="9">
        <v>72.2</v>
      </c>
      <c r="GZ17" s="9">
        <v>234.3</v>
      </c>
      <c r="HA17" s="9">
        <v>119.9</v>
      </c>
      <c r="HB17" s="9">
        <v>6.1</v>
      </c>
      <c r="HC17" s="9">
        <v>108.3</v>
      </c>
      <c r="HD17" s="9"/>
      <c r="HE17" s="9">
        <v>2.4</v>
      </c>
      <c r="HF17" s="9"/>
      <c r="HG17" s="9">
        <v>8.1999999999999993</v>
      </c>
      <c r="HH17" s="9"/>
      <c r="HI17" s="9">
        <v>5.3</v>
      </c>
      <c r="HJ17" s="9"/>
      <c r="HK17" s="9">
        <v>62.7</v>
      </c>
      <c r="HL17" s="9">
        <v>127.6</v>
      </c>
      <c r="HM17" s="9">
        <v>7.4</v>
      </c>
      <c r="HN17" s="9">
        <v>179.2</v>
      </c>
      <c r="IK17" s="9">
        <v>159</v>
      </c>
      <c r="IL17" s="9">
        <v>69.8</v>
      </c>
      <c r="IM17" s="9">
        <v>147.69999999999999</v>
      </c>
      <c r="IN17" s="9">
        <v>11.3</v>
      </c>
      <c r="IO17" s="9">
        <v>145.19999999999999</v>
      </c>
      <c r="IP17" s="9">
        <v>69.8</v>
      </c>
      <c r="IQ17" s="9">
        <v>4.0999999999999996</v>
      </c>
    </row>
    <row r="18" spans="1:251">
      <c r="A18" s="10">
        <v>31229</v>
      </c>
      <c r="S18" s="9">
        <v>511.4</v>
      </c>
      <c r="T18" s="9">
        <v>243.9</v>
      </c>
      <c r="U18" s="9">
        <v>474.8</v>
      </c>
      <c r="V18" s="9">
        <v>36.6</v>
      </c>
      <c r="W18" s="9">
        <v>464.9</v>
      </c>
      <c r="X18" s="9">
        <v>243.9</v>
      </c>
      <c r="Y18" s="9">
        <v>12</v>
      </c>
      <c r="Z18" s="9">
        <v>209</v>
      </c>
      <c r="AA18" s="9"/>
      <c r="AB18" s="9">
        <v>2.8</v>
      </c>
      <c r="AC18" s="9"/>
      <c r="AD18" s="9">
        <v>13.8</v>
      </c>
      <c r="AE18" s="9"/>
      <c r="AF18" s="9">
        <v>7.1</v>
      </c>
      <c r="AG18" s="9"/>
      <c r="AH18" s="9">
        <v>20.2</v>
      </c>
      <c r="AI18" s="9">
        <v>253.8</v>
      </c>
      <c r="AJ18" s="9">
        <v>14.6</v>
      </c>
      <c r="AK18" s="9">
        <v>243</v>
      </c>
      <c r="CM18" s="9">
        <v>556.70000000000005</v>
      </c>
      <c r="CN18" s="9">
        <v>207.9</v>
      </c>
      <c r="CO18" s="9">
        <v>427.3</v>
      </c>
      <c r="CP18" s="9">
        <v>129.4</v>
      </c>
      <c r="CQ18" s="9">
        <v>415.9</v>
      </c>
      <c r="CR18" s="9">
        <v>207.9</v>
      </c>
      <c r="CS18" s="9">
        <v>15</v>
      </c>
      <c r="CT18" s="9">
        <v>193</v>
      </c>
      <c r="CU18" s="9">
        <v>23.3</v>
      </c>
      <c r="CV18" s="9">
        <v>2.4</v>
      </c>
      <c r="CW18" s="9">
        <v>4.7</v>
      </c>
      <c r="CX18" s="9">
        <v>16.2</v>
      </c>
      <c r="CY18" s="9">
        <v>117.5</v>
      </c>
      <c r="CZ18" s="9">
        <v>9</v>
      </c>
      <c r="DA18" s="9">
        <v>0.8</v>
      </c>
      <c r="DB18" s="9">
        <v>107.7</v>
      </c>
      <c r="DC18" s="9">
        <v>219.3</v>
      </c>
      <c r="DD18" s="9">
        <v>20.5</v>
      </c>
      <c r="DE18" s="9">
        <v>316.89999999999998</v>
      </c>
      <c r="EB18" s="9">
        <v>299.5</v>
      </c>
      <c r="EC18" s="9">
        <v>123.9</v>
      </c>
      <c r="ED18" s="9">
        <v>274.7</v>
      </c>
      <c r="EE18" s="9">
        <v>24.8</v>
      </c>
      <c r="EF18" s="9">
        <v>271.2</v>
      </c>
      <c r="EG18" s="9">
        <v>123.9</v>
      </c>
      <c r="EH18" s="9">
        <v>11.5</v>
      </c>
      <c r="EI18" s="9">
        <v>135.80000000000001</v>
      </c>
      <c r="EJ18" s="9">
        <v>15.1</v>
      </c>
      <c r="EK18" s="9">
        <v>0.8</v>
      </c>
      <c r="EL18" s="9">
        <v>3.2</v>
      </c>
      <c r="EM18" s="9">
        <v>11.1</v>
      </c>
      <c r="EN18" s="9">
        <v>13.2</v>
      </c>
      <c r="EO18" s="9">
        <v>2.7</v>
      </c>
      <c r="EP18" s="9">
        <v>0.5</v>
      </c>
      <c r="EQ18" s="9">
        <v>10</v>
      </c>
      <c r="ER18" s="9">
        <v>127.4</v>
      </c>
      <c r="ES18" s="9">
        <v>15.2</v>
      </c>
      <c r="ET18" s="9">
        <v>156.9</v>
      </c>
      <c r="GV18" s="9">
        <v>322.3</v>
      </c>
      <c r="GW18" s="9">
        <v>132.6</v>
      </c>
      <c r="GX18" s="9">
        <v>240.5</v>
      </c>
      <c r="GY18" s="9">
        <v>81.8</v>
      </c>
      <c r="GZ18" s="9">
        <v>231.5</v>
      </c>
      <c r="HA18" s="9">
        <v>132.6</v>
      </c>
      <c r="HB18" s="9">
        <v>5.7</v>
      </c>
      <c r="HC18" s="9">
        <v>93.2</v>
      </c>
      <c r="HD18" s="9"/>
      <c r="HE18" s="9">
        <v>1.8</v>
      </c>
      <c r="HF18" s="9"/>
      <c r="HG18" s="9">
        <v>9.4</v>
      </c>
      <c r="HH18" s="9"/>
      <c r="HI18" s="9">
        <v>7.2</v>
      </c>
      <c r="HJ18" s="9"/>
      <c r="HK18" s="9">
        <v>70.400000000000006</v>
      </c>
      <c r="HL18" s="9">
        <v>141.6</v>
      </c>
      <c r="HM18" s="9">
        <v>7.7</v>
      </c>
      <c r="HN18" s="9">
        <v>173</v>
      </c>
      <c r="IK18" s="9">
        <v>161</v>
      </c>
      <c r="IL18" s="9">
        <v>77.900000000000006</v>
      </c>
      <c r="IM18" s="9">
        <v>146.69999999999999</v>
      </c>
      <c r="IN18" s="9">
        <v>14.3</v>
      </c>
      <c r="IO18" s="9">
        <v>143</v>
      </c>
      <c r="IP18" s="9">
        <v>77.900000000000006</v>
      </c>
      <c r="IQ18" s="9">
        <v>4</v>
      </c>
    </row>
    <row r="19" spans="1:251">
      <c r="A19" s="20" t="s">
        <v>2057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IK19" s="9"/>
      <c r="IL19" s="9"/>
      <c r="IM19" s="9"/>
      <c r="IN19" s="9"/>
      <c r="IO19" s="9"/>
      <c r="IP19" s="9"/>
      <c r="IQ19" s="9"/>
    </row>
    <row r="20" spans="1:251">
      <c r="A20" s="10">
        <v>31564</v>
      </c>
      <c r="S20" s="9">
        <v>510.8</v>
      </c>
      <c r="T20" s="9">
        <v>262.3</v>
      </c>
      <c r="U20" s="9">
        <v>481</v>
      </c>
      <c r="V20" s="9">
        <v>29.8</v>
      </c>
      <c r="W20" s="9">
        <v>472.9</v>
      </c>
      <c r="X20" s="9">
        <v>262.3</v>
      </c>
      <c r="Y20" s="9">
        <v>16.399999999999999</v>
      </c>
      <c r="Z20" s="9">
        <v>194.2</v>
      </c>
      <c r="AA20" s="9"/>
      <c r="AB20" s="9">
        <v>2</v>
      </c>
      <c r="AC20" s="9"/>
      <c r="AD20" s="9">
        <v>9.6</v>
      </c>
      <c r="AE20" s="9"/>
      <c r="AF20" s="9">
        <v>6.1</v>
      </c>
      <c r="AG20" s="9"/>
      <c r="AH20" s="9">
        <v>16.899999999999999</v>
      </c>
      <c r="AI20" s="9">
        <v>270.39999999999998</v>
      </c>
      <c r="AJ20" s="9">
        <v>19.7</v>
      </c>
      <c r="AK20" s="9">
        <v>220.7</v>
      </c>
      <c r="CM20" s="9">
        <v>559.79999999999995</v>
      </c>
      <c r="CN20" s="9">
        <v>230</v>
      </c>
      <c r="CO20" s="9">
        <v>430.1</v>
      </c>
      <c r="CP20" s="9">
        <v>129.69999999999999</v>
      </c>
      <c r="CQ20" s="9">
        <v>418.1</v>
      </c>
      <c r="CR20" s="9">
        <v>230</v>
      </c>
      <c r="CS20" s="9">
        <v>12.3</v>
      </c>
      <c r="CT20" s="9">
        <v>175.8</v>
      </c>
      <c r="CU20" s="9">
        <v>24.1</v>
      </c>
      <c r="CV20" s="9">
        <v>3.8</v>
      </c>
      <c r="CW20" s="9">
        <v>3.9</v>
      </c>
      <c r="CX20" s="9">
        <v>16.399999999999999</v>
      </c>
      <c r="CY20" s="9">
        <v>117.6</v>
      </c>
      <c r="CZ20" s="9">
        <v>8.1999999999999993</v>
      </c>
      <c r="DA20" s="9">
        <v>0.9</v>
      </c>
      <c r="DB20" s="9">
        <v>108.5</v>
      </c>
      <c r="DC20" s="9">
        <v>242</v>
      </c>
      <c r="DD20" s="9">
        <v>17.100000000000001</v>
      </c>
      <c r="DE20" s="9">
        <v>300.7</v>
      </c>
      <c r="EB20" s="9">
        <v>296.89999999999998</v>
      </c>
      <c r="EC20" s="9">
        <v>134.6</v>
      </c>
      <c r="ED20" s="9">
        <v>271</v>
      </c>
      <c r="EE20" s="9">
        <v>25.9</v>
      </c>
      <c r="EF20" s="9">
        <v>265.3</v>
      </c>
      <c r="EG20" s="9">
        <v>134.6</v>
      </c>
      <c r="EH20" s="9">
        <v>9.5</v>
      </c>
      <c r="EI20" s="9">
        <v>121.2</v>
      </c>
      <c r="EJ20" s="9"/>
      <c r="EK20" s="9">
        <v>1.1000000000000001</v>
      </c>
      <c r="EL20" s="9"/>
      <c r="EM20" s="9">
        <v>12.7</v>
      </c>
      <c r="EN20" s="9"/>
      <c r="EO20" s="9">
        <v>4.5999999999999996</v>
      </c>
      <c r="EP20" s="9"/>
      <c r="EQ20" s="9">
        <v>10.199999999999999</v>
      </c>
      <c r="ER20" s="9">
        <v>140.30000000000001</v>
      </c>
      <c r="ES20" s="9">
        <v>12.5</v>
      </c>
      <c r="ET20" s="9">
        <v>144.1</v>
      </c>
      <c r="GV20" s="9">
        <v>316.3</v>
      </c>
      <c r="GW20" s="9">
        <v>135</v>
      </c>
      <c r="GX20" s="9">
        <v>236.8</v>
      </c>
      <c r="GY20" s="9">
        <v>79.5</v>
      </c>
      <c r="GZ20" s="9">
        <v>228.5</v>
      </c>
      <c r="HA20" s="9">
        <v>135</v>
      </c>
      <c r="HB20" s="9">
        <v>5.2</v>
      </c>
      <c r="HC20" s="9">
        <v>88.3</v>
      </c>
      <c r="HD20" s="9"/>
      <c r="HE20" s="9">
        <v>2.1</v>
      </c>
      <c r="HF20" s="9"/>
      <c r="HG20" s="9">
        <v>10.4</v>
      </c>
      <c r="HH20" s="9"/>
      <c r="HI20" s="9">
        <v>6.2</v>
      </c>
      <c r="HJ20" s="9"/>
      <c r="HK20" s="9">
        <v>67.5</v>
      </c>
      <c r="HL20" s="9">
        <v>143.19999999999999</v>
      </c>
      <c r="HM20" s="9">
        <v>6.9</v>
      </c>
      <c r="HN20" s="9">
        <v>166.2</v>
      </c>
      <c r="IK20" s="9">
        <v>153.9</v>
      </c>
      <c r="IL20" s="9">
        <v>76.099999999999994</v>
      </c>
      <c r="IM20" s="9">
        <v>139.4</v>
      </c>
      <c r="IN20" s="9">
        <v>14.5</v>
      </c>
      <c r="IO20" s="9">
        <v>137</v>
      </c>
      <c r="IP20" s="9">
        <v>76.099999999999994</v>
      </c>
      <c r="IQ20" s="9">
        <v>3.6</v>
      </c>
    </row>
    <row r="21" spans="1:251">
      <c r="A21" s="10">
        <v>31929</v>
      </c>
      <c r="S21" s="9">
        <v>506.3</v>
      </c>
      <c r="T21" s="9">
        <v>263.2</v>
      </c>
      <c r="U21" s="9">
        <v>473</v>
      </c>
      <c r="V21" s="9">
        <v>33.299999999999997</v>
      </c>
      <c r="W21" s="9">
        <v>459.6</v>
      </c>
      <c r="X21" s="9">
        <v>263.2</v>
      </c>
      <c r="Y21" s="9">
        <v>12</v>
      </c>
      <c r="Z21" s="9">
        <v>184.4</v>
      </c>
      <c r="AA21" s="9"/>
      <c r="AB21" s="9">
        <v>3.2</v>
      </c>
      <c r="AC21" s="9"/>
      <c r="AD21" s="9">
        <v>10.6</v>
      </c>
      <c r="AE21" s="9"/>
      <c r="AF21" s="9">
        <v>10.199999999999999</v>
      </c>
      <c r="AG21" s="9"/>
      <c r="AH21" s="9">
        <v>19.100000000000001</v>
      </c>
      <c r="AI21" s="9">
        <v>276.60000000000002</v>
      </c>
      <c r="AJ21" s="9">
        <v>15.5</v>
      </c>
      <c r="AK21" s="9">
        <v>214.2</v>
      </c>
      <c r="CM21" s="9">
        <v>568.79999999999995</v>
      </c>
      <c r="CN21" s="9">
        <v>236.8</v>
      </c>
      <c r="CO21" s="9">
        <v>432.6</v>
      </c>
      <c r="CP21" s="9">
        <v>136.19999999999999</v>
      </c>
      <c r="CQ21" s="9">
        <v>421.1</v>
      </c>
      <c r="CR21" s="9">
        <v>236.8</v>
      </c>
      <c r="CS21" s="9">
        <v>13.9</v>
      </c>
      <c r="CT21" s="9">
        <v>170.4</v>
      </c>
      <c r="CU21" s="9">
        <v>26.1</v>
      </c>
      <c r="CV21" s="9">
        <v>3.9</v>
      </c>
      <c r="CW21" s="9">
        <v>4</v>
      </c>
      <c r="CX21" s="9">
        <v>18.2</v>
      </c>
      <c r="CY21" s="9">
        <v>121.6</v>
      </c>
      <c r="CZ21" s="9">
        <v>7.6</v>
      </c>
      <c r="DA21" s="9">
        <v>0.6</v>
      </c>
      <c r="DB21" s="9">
        <v>113.4</v>
      </c>
      <c r="DC21" s="9">
        <v>248.4</v>
      </c>
      <c r="DD21" s="9">
        <v>18.5</v>
      </c>
      <c r="DE21" s="9">
        <v>302.10000000000002</v>
      </c>
      <c r="EB21" s="9">
        <v>303.39999999999998</v>
      </c>
      <c r="EC21" s="9">
        <v>142</v>
      </c>
      <c r="ED21" s="9">
        <v>275.5</v>
      </c>
      <c r="EE21" s="9">
        <v>27.9</v>
      </c>
      <c r="EF21" s="9">
        <v>269</v>
      </c>
      <c r="EG21" s="9">
        <v>142</v>
      </c>
      <c r="EH21" s="9">
        <v>9.6</v>
      </c>
      <c r="EI21" s="9">
        <v>117.4</v>
      </c>
      <c r="EJ21" s="9"/>
      <c r="EK21" s="9">
        <v>2.6</v>
      </c>
      <c r="EL21" s="9"/>
      <c r="EM21" s="9">
        <v>12.5</v>
      </c>
      <c r="EN21" s="9"/>
      <c r="EO21" s="9">
        <v>3.9</v>
      </c>
      <c r="EP21" s="9"/>
      <c r="EQ21" s="9">
        <v>13.1</v>
      </c>
      <c r="ER21" s="9">
        <v>148.5</v>
      </c>
      <c r="ES21" s="9">
        <v>11.9</v>
      </c>
      <c r="ET21" s="9">
        <v>143</v>
      </c>
      <c r="GV21" s="9">
        <v>320.89999999999998</v>
      </c>
      <c r="GW21" s="9">
        <v>146.19999999999999</v>
      </c>
      <c r="GX21" s="9">
        <v>242.2</v>
      </c>
      <c r="GY21" s="9">
        <v>78.7</v>
      </c>
      <c r="GZ21" s="9">
        <v>233.4</v>
      </c>
      <c r="HA21" s="9">
        <v>146.19999999999999</v>
      </c>
      <c r="HB21" s="9">
        <v>6.4</v>
      </c>
      <c r="HC21" s="9">
        <v>80.8</v>
      </c>
      <c r="HD21" s="9"/>
      <c r="HE21" s="9">
        <v>2.8</v>
      </c>
      <c r="HF21" s="9"/>
      <c r="HG21" s="9">
        <v>7.5</v>
      </c>
      <c r="HH21" s="9"/>
      <c r="HI21" s="9">
        <v>6</v>
      </c>
      <c r="HJ21" s="9"/>
      <c r="HK21" s="9">
        <v>69.5</v>
      </c>
      <c r="HL21" s="9">
        <v>155</v>
      </c>
      <c r="HM21" s="9">
        <v>8</v>
      </c>
      <c r="HN21" s="9">
        <v>157.9</v>
      </c>
      <c r="IK21" s="9">
        <v>157.19999999999999</v>
      </c>
      <c r="IL21" s="9">
        <v>83.1</v>
      </c>
      <c r="IM21" s="9">
        <v>142.80000000000001</v>
      </c>
      <c r="IN21" s="9">
        <v>14.4</v>
      </c>
      <c r="IO21" s="9">
        <v>139.19999999999999</v>
      </c>
      <c r="IP21" s="9">
        <v>83.1</v>
      </c>
      <c r="IQ21" s="9">
        <v>4.5</v>
      </c>
    </row>
    <row r="22" spans="1:251">
      <c r="A22" s="10">
        <v>32295</v>
      </c>
      <c r="S22" s="9">
        <v>522.6</v>
      </c>
      <c r="T22" s="9">
        <v>270.39999999999998</v>
      </c>
      <c r="U22" s="9">
        <v>486.9</v>
      </c>
      <c r="V22" s="9">
        <v>35.700000000000003</v>
      </c>
      <c r="W22" s="9">
        <v>473.4</v>
      </c>
      <c r="X22" s="9">
        <v>270.39999999999998</v>
      </c>
      <c r="Y22" s="9">
        <v>14.7</v>
      </c>
      <c r="Z22" s="9">
        <v>188.3</v>
      </c>
      <c r="AA22" s="9">
        <v>17.100000000000001</v>
      </c>
      <c r="AB22" s="9">
        <v>4.8</v>
      </c>
      <c r="AC22" s="9">
        <v>2.4</v>
      </c>
      <c r="AD22" s="9">
        <v>9.9</v>
      </c>
      <c r="AE22" s="9">
        <v>32.1</v>
      </c>
      <c r="AF22" s="9">
        <v>8.6999999999999993</v>
      </c>
      <c r="AG22" s="9">
        <v>1.2</v>
      </c>
      <c r="AH22" s="9">
        <v>22.2</v>
      </c>
      <c r="AI22" s="9">
        <v>283.89999999999998</v>
      </c>
      <c r="AJ22" s="9">
        <v>18.3</v>
      </c>
      <c r="AK22" s="9">
        <v>220.4</v>
      </c>
      <c r="CM22" s="9">
        <v>582.70000000000005</v>
      </c>
      <c r="CN22" s="9">
        <v>246.5</v>
      </c>
      <c r="CO22" s="9">
        <v>449.3</v>
      </c>
      <c r="CP22" s="9">
        <v>133.4</v>
      </c>
      <c r="CQ22" s="9">
        <v>434.7</v>
      </c>
      <c r="CR22" s="9">
        <v>246.5</v>
      </c>
      <c r="CS22" s="9">
        <v>13.8</v>
      </c>
      <c r="CT22" s="9">
        <v>174.4</v>
      </c>
      <c r="CU22" s="9">
        <v>22.8</v>
      </c>
      <c r="CV22" s="9">
        <v>4.0999999999999996</v>
      </c>
      <c r="CW22" s="9">
        <v>3.5</v>
      </c>
      <c r="CX22" s="9">
        <v>15.2</v>
      </c>
      <c r="CY22" s="9">
        <v>125.2</v>
      </c>
      <c r="CZ22" s="9">
        <v>10.5</v>
      </c>
      <c r="DA22" s="9">
        <v>0.7</v>
      </c>
      <c r="DB22" s="9">
        <v>114</v>
      </c>
      <c r="DC22" s="9">
        <v>261.10000000000002</v>
      </c>
      <c r="DD22" s="9">
        <v>18</v>
      </c>
      <c r="DE22" s="9">
        <v>303.7</v>
      </c>
      <c r="EB22" s="9">
        <v>306.3</v>
      </c>
      <c r="EC22" s="9">
        <v>143.19999999999999</v>
      </c>
      <c r="ED22" s="9">
        <v>280.5</v>
      </c>
      <c r="EE22" s="9">
        <v>25.8</v>
      </c>
      <c r="EF22" s="9">
        <v>274.7</v>
      </c>
      <c r="EG22" s="9">
        <v>143.19999999999999</v>
      </c>
      <c r="EH22" s="9">
        <v>10</v>
      </c>
      <c r="EI22" s="9">
        <v>121.5</v>
      </c>
      <c r="EJ22" s="9">
        <v>14.6</v>
      </c>
      <c r="EK22" s="9">
        <v>1.7</v>
      </c>
      <c r="EL22" s="9">
        <v>2.4</v>
      </c>
      <c r="EM22" s="9">
        <v>10.5</v>
      </c>
      <c r="EN22" s="9">
        <v>17</v>
      </c>
      <c r="EO22" s="9">
        <v>4.0999999999999996</v>
      </c>
      <c r="EP22" s="9">
        <v>0.3</v>
      </c>
      <c r="EQ22" s="9">
        <v>12.6</v>
      </c>
      <c r="ER22" s="9">
        <v>149.1</v>
      </c>
      <c r="ES22" s="9">
        <v>12.7</v>
      </c>
      <c r="ET22" s="9">
        <v>144.6</v>
      </c>
      <c r="GV22" s="9">
        <v>327.7</v>
      </c>
      <c r="GW22" s="9">
        <v>150.4</v>
      </c>
      <c r="GX22" s="9">
        <v>244.4</v>
      </c>
      <c r="GY22" s="9">
        <v>83.3</v>
      </c>
      <c r="GZ22" s="9">
        <v>233.8</v>
      </c>
      <c r="HA22" s="9">
        <v>150.4</v>
      </c>
      <c r="HB22" s="9">
        <v>4.9000000000000004</v>
      </c>
      <c r="HC22" s="9">
        <v>78.5</v>
      </c>
      <c r="HD22" s="9">
        <v>13.8</v>
      </c>
      <c r="HE22" s="9">
        <v>3.5</v>
      </c>
      <c r="HF22" s="9">
        <v>1.6</v>
      </c>
      <c r="HG22" s="9">
        <v>8.6999999999999993</v>
      </c>
      <c r="HH22" s="9">
        <v>80.099999999999994</v>
      </c>
      <c r="HI22" s="9">
        <v>7.1</v>
      </c>
      <c r="HJ22" s="9">
        <v>0.6</v>
      </c>
      <c r="HK22" s="9">
        <v>72.400000000000006</v>
      </c>
      <c r="HL22" s="9">
        <v>161</v>
      </c>
      <c r="HM22" s="9">
        <v>7.1</v>
      </c>
      <c r="HN22" s="9">
        <v>159.5</v>
      </c>
      <c r="IK22" s="9">
        <v>162.1</v>
      </c>
      <c r="IL22" s="9">
        <v>86.7</v>
      </c>
      <c r="IM22" s="9">
        <v>146.80000000000001</v>
      </c>
      <c r="IN22" s="9">
        <v>15.3</v>
      </c>
      <c r="IO22" s="9">
        <v>142.6</v>
      </c>
      <c r="IP22" s="9">
        <v>86.7</v>
      </c>
      <c r="IQ22" s="9">
        <v>3.5</v>
      </c>
    </row>
    <row r="23" spans="1:251">
      <c r="A23" s="10">
        <v>32660</v>
      </c>
      <c r="S23" s="9">
        <v>509.3</v>
      </c>
      <c r="T23" s="9">
        <v>291</v>
      </c>
      <c r="U23" s="9">
        <v>481.5</v>
      </c>
      <c r="V23" s="9">
        <v>27.8</v>
      </c>
      <c r="W23" s="9">
        <v>470.6</v>
      </c>
      <c r="X23" s="9">
        <v>291</v>
      </c>
      <c r="Y23" s="9">
        <v>11</v>
      </c>
      <c r="Z23" s="9">
        <v>168.6</v>
      </c>
      <c r="AA23" s="9">
        <v>12.1</v>
      </c>
      <c r="AB23" s="9">
        <v>2.5</v>
      </c>
      <c r="AC23" s="9">
        <v>2.1</v>
      </c>
      <c r="AD23" s="9">
        <v>7.5</v>
      </c>
      <c r="AE23" s="9">
        <v>26.6</v>
      </c>
      <c r="AF23" s="9">
        <v>8.4</v>
      </c>
      <c r="AG23" s="9">
        <v>0</v>
      </c>
      <c r="AH23" s="9">
        <v>18.2</v>
      </c>
      <c r="AI23" s="9">
        <v>301.89999999999998</v>
      </c>
      <c r="AJ23" s="9">
        <v>13.2</v>
      </c>
      <c r="AK23" s="9">
        <v>194.3</v>
      </c>
      <c r="CM23" s="9">
        <v>620.29999999999995</v>
      </c>
      <c r="CN23" s="9">
        <v>280.10000000000002</v>
      </c>
      <c r="CO23" s="9">
        <v>487.1</v>
      </c>
      <c r="CP23" s="9">
        <v>133.19999999999999</v>
      </c>
      <c r="CQ23" s="9">
        <v>469.5</v>
      </c>
      <c r="CR23" s="9">
        <v>280.10000000000002</v>
      </c>
      <c r="CS23" s="9">
        <v>11.7</v>
      </c>
      <c r="CT23" s="9">
        <v>177.7</v>
      </c>
      <c r="CU23" s="9">
        <v>19.3</v>
      </c>
      <c r="CV23" s="9">
        <v>4.5</v>
      </c>
      <c r="CW23" s="9">
        <v>1.8</v>
      </c>
      <c r="CX23" s="9">
        <v>13</v>
      </c>
      <c r="CY23" s="9">
        <v>131.5</v>
      </c>
      <c r="CZ23" s="9">
        <v>13.1</v>
      </c>
      <c r="DA23" s="9">
        <v>1.1000000000000001</v>
      </c>
      <c r="DB23" s="9">
        <v>117.3</v>
      </c>
      <c r="DC23" s="9">
        <v>297.7</v>
      </c>
      <c r="DD23" s="9">
        <v>14.5</v>
      </c>
      <c r="DE23" s="9">
        <v>308</v>
      </c>
      <c r="EB23" s="9">
        <v>314.10000000000002</v>
      </c>
      <c r="EC23" s="9">
        <v>156.9</v>
      </c>
      <c r="ED23" s="9">
        <v>291</v>
      </c>
      <c r="EE23" s="9">
        <v>23.1</v>
      </c>
      <c r="EF23" s="9">
        <v>284.3</v>
      </c>
      <c r="EG23" s="9">
        <v>156.9</v>
      </c>
      <c r="EH23" s="9">
        <v>7.6</v>
      </c>
      <c r="EI23" s="9">
        <v>119.8</v>
      </c>
      <c r="EJ23" s="9">
        <v>11.8</v>
      </c>
      <c r="EK23" s="9">
        <v>1.9</v>
      </c>
      <c r="EL23" s="9">
        <v>1.6</v>
      </c>
      <c r="EM23" s="9">
        <v>8.3000000000000007</v>
      </c>
      <c r="EN23" s="9">
        <v>18</v>
      </c>
      <c r="EO23" s="9">
        <v>4.8</v>
      </c>
      <c r="EP23" s="9">
        <v>0.7</v>
      </c>
      <c r="EQ23" s="9">
        <v>12.5</v>
      </c>
      <c r="ER23" s="9">
        <v>163.6</v>
      </c>
      <c r="ES23" s="9">
        <v>9.9</v>
      </c>
      <c r="ET23" s="9">
        <v>140.6</v>
      </c>
      <c r="GV23" s="9">
        <v>336.7</v>
      </c>
      <c r="GW23" s="9">
        <v>159.9</v>
      </c>
      <c r="GX23" s="9">
        <v>255</v>
      </c>
      <c r="GY23" s="9">
        <v>81.7</v>
      </c>
      <c r="GZ23" s="9">
        <v>246.8</v>
      </c>
      <c r="HA23" s="9">
        <v>159.9</v>
      </c>
      <c r="HB23" s="9">
        <v>6</v>
      </c>
      <c r="HC23" s="9">
        <v>80.900000000000006</v>
      </c>
      <c r="HD23" s="9">
        <v>12.1</v>
      </c>
      <c r="HE23" s="9">
        <v>2.5</v>
      </c>
      <c r="HF23" s="9">
        <v>1.6</v>
      </c>
      <c r="HG23" s="9">
        <v>8</v>
      </c>
      <c r="HH23" s="9">
        <v>77.8</v>
      </c>
      <c r="HI23" s="9">
        <v>5.7</v>
      </c>
      <c r="HJ23" s="9">
        <v>0.6</v>
      </c>
      <c r="HK23" s="9">
        <v>71.5</v>
      </c>
      <c r="HL23" s="9">
        <v>168.1</v>
      </c>
      <c r="HM23" s="9">
        <v>8.1999999999999993</v>
      </c>
      <c r="HN23" s="9">
        <v>160.4</v>
      </c>
      <c r="IK23" s="9">
        <v>161.19999999999999</v>
      </c>
      <c r="IL23" s="9">
        <v>90.4</v>
      </c>
      <c r="IM23" s="9">
        <v>147.30000000000001</v>
      </c>
      <c r="IN23" s="9">
        <v>13.9</v>
      </c>
      <c r="IO23" s="9">
        <v>143.6</v>
      </c>
      <c r="IP23" s="9">
        <v>90.4</v>
      </c>
      <c r="IQ23" s="9">
        <v>4</v>
      </c>
    </row>
    <row r="24" spans="1:251">
      <c r="A24" s="10">
        <v>33025</v>
      </c>
      <c r="S24" s="9">
        <v>529.29999999999995</v>
      </c>
      <c r="T24" s="9">
        <v>309.39999999999998</v>
      </c>
      <c r="U24" s="9">
        <v>498.3</v>
      </c>
      <c r="V24" s="9">
        <v>31</v>
      </c>
      <c r="W24" s="9">
        <v>488.2</v>
      </c>
      <c r="X24" s="9">
        <v>309.39999999999998</v>
      </c>
      <c r="Y24" s="9">
        <v>11.4</v>
      </c>
      <c r="Z24" s="9">
        <v>167.4</v>
      </c>
      <c r="AA24" s="9">
        <v>13.8</v>
      </c>
      <c r="AB24" s="9">
        <v>3.4</v>
      </c>
      <c r="AC24" s="9">
        <v>1.5</v>
      </c>
      <c r="AD24" s="9">
        <v>8.9</v>
      </c>
      <c r="AE24" s="9">
        <v>27.3</v>
      </c>
      <c r="AF24" s="9">
        <v>6.7</v>
      </c>
      <c r="AG24" s="9">
        <v>2.6</v>
      </c>
      <c r="AH24" s="9">
        <v>18</v>
      </c>
      <c r="AI24" s="9">
        <v>319.5</v>
      </c>
      <c r="AJ24" s="9">
        <v>15.5</v>
      </c>
      <c r="AK24" s="9">
        <v>194.3</v>
      </c>
      <c r="CM24" s="9">
        <v>647.79999999999995</v>
      </c>
      <c r="CN24" s="9">
        <v>314.2</v>
      </c>
      <c r="CO24" s="9">
        <v>512.6</v>
      </c>
      <c r="CP24" s="9">
        <v>135.19999999999999</v>
      </c>
      <c r="CQ24" s="9">
        <v>494</v>
      </c>
      <c r="CR24" s="9">
        <v>314.2</v>
      </c>
      <c r="CS24" s="9">
        <v>12.1</v>
      </c>
      <c r="CT24" s="9">
        <v>167.7</v>
      </c>
      <c r="CU24" s="9">
        <v>23.5</v>
      </c>
      <c r="CV24" s="9">
        <v>5.0999999999999996</v>
      </c>
      <c r="CW24" s="9">
        <v>4.3</v>
      </c>
      <c r="CX24" s="9">
        <v>14.1</v>
      </c>
      <c r="CY24" s="9">
        <v>130.30000000000001</v>
      </c>
      <c r="CZ24" s="9">
        <v>13.5</v>
      </c>
      <c r="DA24" s="9">
        <v>1</v>
      </c>
      <c r="DB24" s="9">
        <v>115.8</v>
      </c>
      <c r="DC24" s="9">
        <v>332.8</v>
      </c>
      <c r="DD24" s="9">
        <v>17.5</v>
      </c>
      <c r="DE24" s="9">
        <v>297.5</v>
      </c>
      <c r="EB24" s="9">
        <v>331.3</v>
      </c>
      <c r="EC24" s="9">
        <v>180.9</v>
      </c>
      <c r="ED24" s="9">
        <v>307.5</v>
      </c>
      <c r="EE24" s="9">
        <v>23.8</v>
      </c>
      <c r="EF24" s="9">
        <v>299.60000000000002</v>
      </c>
      <c r="EG24" s="9">
        <v>180.9</v>
      </c>
      <c r="EH24" s="9">
        <v>6.9</v>
      </c>
      <c r="EI24" s="9">
        <v>111.8</v>
      </c>
      <c r="EJ24" s="9">
        <v>14.9</v>
      </c>
      <c r="EK24" s="9">
        <v>2.6</v>
      </c>
      <c r="EL24" s="9">
        <v>3.1</v>
      </c>
      <c r="EM24" s="9">
        <v>9.1999999999999993</v>
      </c>
      <c r="EN24" s="9">
        <v>16.8</v>
      </c>
      <c r="EO24" s="9">
        <v>5.3</v>
      </c>
      <c r="EP24" s="9">
        <v>0.5</v>
      </c>
      <c r="EQ24" s="9">
        <v>11</v>
      </c>
      <c r="ER24" s="9">
        <v>188.8</v>
      </c>
      <c r="ES24" s="9">
        <v>10.5</v>
      </c>
      <c r="ET24" s="9">
        <v>132.1</v>
      </c>
      <c r="GV24" s="9">
        <v>341.4</v>
      </c>
      <c r="GW24" s="9">
        <v>167.5</v>
      </c>
      <c r="GX24" s="9">
        <v>263</v>
      </c>
      <c r="GY24" s="9">
        <v>78.400000000000006</v>
      </c>
      <c r="GZ24" s="9">
        <v>254.1</v>
      </c>
      <c r="HA24" s="9">
        <v>167.5</v>
      </c>
      <c r="HB24" s="9">
        <v>6.7</v>
      </c>
      <c r="HC24" s="9">
        <v>79.900000000000006</v>
      </c>
      <c r="HD24" s="9">
        <v>10.7</v>
      </c>
      <c r="HE24" s="9">
        <v>2.4</v>
      </c>
      <c r="HF24" s="9">
        <v>1.1000000000000001</v>
      </c>
      <c r="HG24" s="9">
        <v>7.2</v>
      </c>
      <c r="HH24" s="9">
        <v>76.599999999999994</v>
      </c>
      <c r="HI24" s="9">
        <v>6.5</v>
      </c>
      <c r="HJ24" s="9">
        <v>0.4</v>
      </c>
      <c r="HK24" s="9">
        <v>69.7</v>
      </c>
      <c r="HL24" s="9">
        <v>176.4</v>
      </c>
      <c r="HM24" s="9">
        <v>8.1999999999999993</v>
      </c>
      <c r="HN24" s="9">
        <v>156.80000000000001</v>
      </c>
      <c r="IK24" s="9">
        <v>166.2</v>
      </c>
      <c r="IL24" s="9">
        <v>96.4</v>
      </c>
      <c r="IM24" s="9">
        <v>155.5</v>
      </c>
      <c r="IN24" s="9">
        <v>10.7</v>
      </c>
      <c r="IO24" s="9">
        <v>151.69999999999999</v>
      </c>
      <c r="IP24" s="9">
        <v>96.4</v>
      </c>
      <c r="IQ24" s="9">
        <v>4.7</v>
      </c>
    </row>
    <row r="25" spans="1:251">
      <c r="A25" s="10">
        <v>33390</v>
      </c>
      <c r="S25" s="9">
        <v>505</v>
      </c>
      <c r="T25" s="9">
        <v>276.60000000000002</v>
      </c>
      <c r="U25" s="9">
        <v>466.1</v>
      </c>
      <c r="V25" s="9">
        <v>38.9</v>
      </c>
      <c r="W25" s="9">
        <v>446.3</v>
      </c>
      <c r="X25" s="9">
        <v>276.60000000000002</v>
      </c>
      <c r="Y25" s="9">
        <v>15.6</v>
      </c>
      <c r="Z25" s="9">
        <v>154.1</v>
      </c>
      <c r="AA25" s="9">
        <v>29</v>
      </c>
      <c r="AB25" s="9">
        <v>9.1999999999999993</v>
      </c>
      <c r="AC25" s="9">
        <v>4.5999999999999996</v>
      </c>
      <c r="AD25" s="9">
        <v>15.2</v>
      </c>
      <c r="AE25" s="9">
        <v>29.7</v>
      </c>
      <c r="AF25" s="9">
        <v>10.6</v>
      </c>
      <c r="AG25" s="9">
        <v>1.5</v>
      </c>
      <c r="AH25" s="9">
        <v>17.600000000000001</v>
      </c>
      <c r="AI25" s="9">
        <v>296.3</v>
      </c>
      <c r="AJ25" s="9">
        <v>21.8</v>
      </c>
      <c r="AK25" s="9">
        <v>186.8</v>
      </c>
      <c r="CM25" s="9">
        <v>657.7</v>
      </c>
      <c r="CN25" s="9">
        <v>302.8</v>
      </c>
      <c r="CO25" s="9">
        <v>505.7</v>
      </c>
      <c r="CP25" s="9">
        <v>152</v>
      </c>
      <c r="CQ25" s="9">
        <v>482.1</v>
      </c>
      <c r="CR25" s="9">
        <v>302.8</v>
      </c>
      <c r="CS25" s="9">
        <v>14.3</v>
      </c>
      <c r="CT25" s="9">
        <v>165</v>
      </c>
      <c r="CU25" s="9">
        <v>31.1</v>
      </c>
      <c r="CV25" s="9">
        <v>9.3000000000000007</v>
      </c>
      <c r="CW25" s="9">
        <v>5</v>
      </c>
      <c r="CX25" s="9">
        <v>16.8</v>
      </c>
      <c r="CY25" s="9">
        <v>144.5</v>
      </c>
      <c r="CZ25" s="9">
        <v>14.3</v>
      </c>
      <c r="DA25" s="9">
        <v>1.1000000000000001</v>
      </c>
      <c r="DB25" s="9">
        <v>129.1</v>
      </c>
      <c r="DC25" s="9">
        <v>326.39999999999998</v>
      </c>
      <c r="DD25" s="9">
        <v>20.3</v>
      </c>
      <c r="DE25" s="9">
        <v>309.89999999999998</v>
      </c>
      <c r="EB25" s="9">
        <v>334.4</v>
      </c>
      <c r="EC25" s="9">
        <v>175.4</v>
      </c>
      <c r="ED25" s="9">
        <v>306.8</v>
      </c>
      <c r="EE25" s="9">
        <v>27.6</v>
      </c>
      <c r="EF25" s="9">
        <v>296.8</v>
      </c>
      <c r="EG25" s="9">
        <v>175.4</v>
      </c>
      <c r="EH25" s="9">
        <v>8</v>
      </c>
      <c r="EI25" s="9">
        <v>113.4</v>
      </c>
      <c r="EJ25" s="9">
        <v>19.100000000000001</v>
      </c>
      <c r="EK25" s="9">
        <v>5.7</v>
      </c>
      <c r="EL25" s="9">
        <v>2.6</v>
      </c>
      <c r="EM25" s="9">
        <v>10.8</v>
      </c>
      <c r="EN25" s="9">
        <v>18.5</v>
      </c>
      <c r="EO25" s="9">
        <v>4.3</v>
      </c>
      <c r="EP25" s="9">
        <v>0.3</v>
      </c>
      <c r="EQ25" s="9">
        <v>13.9</v>
      </c>
      <c r="ER25" s="9">
        <v>185.4</v>
      </c>
      <c r="ES25" s="9">
        <v>10.9</v>
      </c>
      <c r="ET25" s="9">
        <v>138.1</v>
      </c>
      <c r="GV25" s="9">
        <v>341.4</v>
      </c>
      <c r="GW25" s="9">
        <v>164.3</v>
      </c>
      <c r="GX25" s="9">
        <v>257.39999999999998</v>
      </c>
      <c r="GY25" s="9">
        <v>84</v>
      </c>
      <c r="GZ25" s="9">
        <v>245.2</v>
      </c>
      <c r="HA25" s="9">
        <v>164.3</v>
      </c>
      <c r="HB25" s="9">
        <v>5.3</v>
      </c>
      <c r="HC25" s="9">
        <v>75.599999999999994</v>
      </c>
      <c r="HD25" s="9">
        <v>17.399999999999999</v>
      </c>
      <c r="HE25" s="9">
        <v>5.7</v>
      </c>
      <c r="HF25" s="9">
        <v>2.7</v>
      </c>
      <c r="HG25" s="9">
        <v>9</v>
      </c>
      <c r="HH25" s="9">
        <v>78.8</v>
      </c>
      <c r="HI25" s="9">
        <v>6.5</v>
      </c>
      <c r="HJ25" s="9">
        <v>0.5</v>
      </c>
      <c r="HK25" s="9">
        <v>71.8</v>
      </c>
      <c r="HL25" s="9">
        <v>176.5</v>
      </c>
      <c r="HM25" s="9">
        <v>8.5</v>
      </c>
      <c r="HN25" s="9">
        <v>156.4</v>
      </c>
      <c r="IK25" s="9">
        <v>163.1</v>
      </c>
      <c r="IL25" s="9">
        <v>92.6</v>
      </c>
      <c r="IM25" s="9">
        <v>151</v>
      </c>
      <c r="IN25" s="9">
        <v>12.1</v>
      </c>
      <c r="IO25" s="9">
        <v>145.5</v>
      </c>
      <c r="IP25" s="9">
        <v>92.6</v>
      </c>
      <c r="IQ25" s="9">
        <v>3.9</v>
      </c>
    </row>
    <row r="26" spans="1:251">
      <c r="A26" s="10">
        <v>33756</v>
      </c>
      <c r="S26" s="9">
        <v>524.1</v>
      </c>
      <c r="T26" s="9">
        <v>281.2</v>
      </c>
      <c r="U26" s="9">
        <v>474.2</v>
      </c>
      <c r="V26" s="9">
        <v>49.9</v>
      </c>
      <c r="W26" s="9">
        <v>455.8</v>
      </c>
      <c r="X26" s="9">
        <v>281.2</v>
      </c>
      <c r="Y26" s="9">
        <v>19.600000000000001</v>
      </c>
      <c r="Z26" s="9">
        <v>155</v>
      </c>
      <c r="AA26" s="9">
        <v>39.5</v>
      </c>
      <c r="AB26" s="9">
        <v>9.1</v>
      </c>
      <c r="AC26" s="9">
        <v>7.6</v>
      </c>
      <c r="AD26" s="9">
        <v>22.8</v>
      </c>
      <c r="AE26" s="9">
        <v>28.8</v>
      </c>
      <c r="AF26" s="9">
        <v>9.3000000000000007</v>
      </c>
      <c r="AG26" s="9">
        <v>1.3</v>
      </c>
      <c r="AH26" s="9">
        <v>18.2</v>
      </c>
      <c r="AI26" s="9">
        <v>299.60000000000002</v>
      </c>
      <c r="AJ26" s="9">
        <v>28.4</v>
      </c>
      <c r="AK26" s="9">
        <v>196</v>
      </c>
      <c r="CM26" s="9">
        <v>658.4</v>
      </c>
      <c r="CN26" s="9">
        <v>304.7</v>
      </c>
      <c r="CO26" s="9">
        <v>507.4</v>
      </c>
      <c r="CP26" s="9">
        <v>151</v>
      </c>
      <c r="CQ26" s="9">
        <v>479.9</v>
      </c>
      <c r="CR26" s="9">
        <v>304.7</v>
      </c>
      <c r="CS26" s="9">
        <v>13.8</v>
      </c>
      <c r="CT26" s="9">
        <v>161.4</v>
      </c>
      <c r="CU26" s="9">
        <v>39.700000000000003</v>
      </c>
      <c r="CV26" s="9">
        <v>12.5</v>
      </c>
      <c r="CW26" s="9">
        <v>7.5</v>
      </c>
      <c r="CX26" s="9">
        <v>19.7</v>
      </c>
      <c r="CY26" s="9">
        <v>138.80000000000001</v>
      </c>
      <c r="CZ26" s="9">
        <v>15</v>
      </c>
      <c r="DA26" s="9">
        <v>0.9</v>
      </c>
      <c r="DB26" s="9">
        <v>122.9</v>
      </c>
      <c r="DC26" s="9">
        <v>332.1</v>
      </c>
      <c r="DD26" s="9">
        <v>22.2</v>
      </c>
      <c r="DE26" s="9">
        <v>304</v>
      </c>
      <c r="EB26" s="9">
        <v>336.2</v>
      </c>
      <c r="EC26" s="9">
        <v>172</v>
      </c>
      <c r="ED26" s="9">
        <v>305.2</v>
      </c>
      <c r="EE26" s="9">
        <v>31</v>
      </c>
      <c r="EF26" s="9">
        <v>291</v>
      </c>
      <c r="EG26" s="9">
        <v>172</v>
      </c>
      <c r="EH26" s="9">
        <v>9.5</v>
      </c>
      <c r="EI26" s="9">
        <v>109.5</v>
      </c>
      <c r="EJ26" s="9">
        <v>25.5</v>
      </c>
      <c r="EK26" s="9">
        <v>7.6</v>
      </c>
      <c r="EL26" s="9">
        <v>3.8</v>
      </c>
      <c r="EM26" s="9">
        <v>14.1</v>
      </c>
      <c r="EN26" s="9">
        <v>19.7</v>
      </c>
      <c r="EO26" s="9">
        <v>6.6</v>
      </c>
      <c r="EP26" s="9">
        <v>0.7</v>
      </c>
      <c r="EQ26" s="9">
        <v>12.4</v>
      </c>
      <c r="ER26" s="9">
        <v>186.2</v>
      </c>
      <c r="ES26" s="9">
        <v>14</v>
      </c>
      <c r="ET26" s="9">
        <v>136.1</v>
      </c>
      <c r="GV26" s="9">
        <v>348</v>
      </c>
      <c r="GW26" s="9">
        <v>160.69999999999999</v>
      </c>
      <c r="GX26" s="9">
        <v>254.3</v>
      </c>
      <c r="GY26" s="9">
        <v>93.7</v>
      </c>
      <c r="GZ26" s="9">
        <v>239.1</v>
      </c>
      <c r="HA26" s="9">
        <v>160.69999999999999</v>
      </c>
      <c r="HB26" s="9">
        <v>8</v>
      </c>
      <c r="HC26" s="9">
        <v>70.400000000000006</v>
      </c>
      <c r="HD26" s="9">
        <v>23.1</v>
      </c>
      <c r="HE26" s="9">
        <v>6.9</v>
      </c>
      <c r="HF26" s="9">
        <v>3.2</v>
      </c>
      <c r="HG26" s="9">
        <v>13</v>
      </c>
      <c r="HH26" s="9">
        <v>85.8</v>
      </c>
      <c r="HI26" s="9">
        <v>8.3000000000000007</v>
      </c>
      <c r="HJ26" s="9">
        <v>1.2</v>
      </c>
      <c r="HK26" s="9">
        <v>76.3</v>
      </c>
      <c r="HL26" s="9">
        <v>176</v>
      </c>
      <c r="HM26" s="9">
        <v>12.3</v>
      </c>
      <c r="HN26" s="9">
        <v>159.69999999999999</v>
      </c>
      <c r="IK26" s="9">
        <v>160.69999999999999</v>
      </c>
      <c r="IL26" s="9">
        <v>87.7</v>
      </c>
      <c r="IM26" s="9">
        <v>143.30000000000001</v>
      </c>
      <c r="IN26" s="9">
        <v>17.399999999999999</v>
      </c>
      <c r="IO26" s="9">
        <v>136.80000000000001</v>
      </c>
      <c r="IP26" s="9">
        <v>87.7</v>
      </c>
      <c r="IQ26" s="9">
        <v>4.9000000000000004</v>
      </c>
    </row>
    <row r="27" spans="1:251">
      <c r="A27" s="10">
        <v>34121</v>
      </c>
      <c r="S27" s="9">
        <v>516.9</v>
      </c>
      <c r="T27" s="9">
        <v>268.2</v>
      </c>
      <c r="U27" s="9">
        <v>459.2</v>
      </c>
      <c r="V27" s="9">
        <v>57.7</v>
      </c>
      <c r="W27" s="9">
        <v>439.3</v>
      </c>
      <c r="X27" s="9">
        <v>268.2</v>
      </c>
      <c r="Y27" s="9">
        <v>18.399999999999999</v>
      </c>
      <c r="Z27" s="9">
        <v>152.69999999999999</v>
      </c>
      <c r="AA27" s="9">
        <v>44.1</v>
      </c>
      <c r="AB27" s="9">
        <v>9.9</v>
      </c>
      <c r="AC27" s="9">
        <v>9.6</v>
      </c>
      <c r="AD27" s="9">
        <v>24.6</v>
      </c>
      <c r="AE27" s="9">
        <v>33.5</v>
      </c>
      <c r="AF27" s="9">
        <v>10</v>
      </c>
      <c r="AG27" s="9">
        <v>1.8</v>
      </c>
      <c r="AH27" s="9">
        <v>21.7</v>
      </c>
      <c r="AI27" s="9">
        <v>288.10000000000002</v>
      </c>
      <c r="AJ27" s="9">
        <v>29.8</v>
      </c>
      <c r="AK27" s="9">
        <v>199</v>
      </c>
      <c r="CM27" s="9">
        <v>694.6</v>
      </c>
      <c r="CN27" s="9">
        <v>325.8</v>
      </c>
      <c r="CO27" s="9">
        <v>523.70000000000005</v>
      </c>
      <c r="CP27" s="9">
        <v>170.9</v>
      </c>
      <c r="CQ27" s="9">
        <v>504</v>
      </c>
      <c r="CR27" s="9">
        <v>325.8</v>
      </c>
      <c r="CS27" s="9">
        <v>13.6</v>
      </c>
      <c r="CT27" s="9">
        <v>164.6</v>
      </c>
      <c r="CU27" s="9">
        <v>36.6</v>
      </c>
      <c r="CV27" s="9">
        <v>6.6</v>
      </c>
      <c r="CW27" s="9">
        <v>5.5</v>
      </c>
      <c r="CX27" s="9">
        <v>24.5</v>
      </c>
      <c r="CY27" s="9">
        <v>154</v>
      </c>
      <c r="CZ27" s="9">
        <v>13.1</v>
      </c>
      <c r="DA27" s="9">
        <v>3</v>
      </c>
      <c r="DB27" s="9">
        <v>137.9</v>
      </c>
      <c r="DC27" s="9">
        <v>345.5</v>
      </c>
      <c r="DD27" s="9">
        <v>22.1</v>
      </c>
      <c r="DE27" s="9">
        <v>327</v>
      </c>
      <c r="EB27" s="9">
        <v>346.1</v>
      </c>
      <c r="EC27" s="9">
        <v>182.5</v>
      </c>
      <c r="ED27" s="9">
        <v>309.39999999999998</v>
      </c>
      <c r="EE27" s="9">
        <v>36.700000000000003</v>
      </c>
      <c r="EF27" s="9">
        <v>301.8</v>
      </c>
      <c r="EG27" s="9">
        <v>182.5</v>
      </c>
      <c r="EH27" s="9">
        <v>7.7</v>
      </c>
      <c r="EI27" s="9">
        <v>111.6</v>
      </c>
      <c r="EJ27" s="9">
        <v>22.7</v>
      </c>
      <c r="EK27" s="9">
        <v>2.9</v>
      </c>
      <c r="EL27" s="9">
        <v>3.7</v>
      </c>
      <c r="EM27" s="9">
        <v>16.100000000000001</v>
      </c>
      <c r="EN27" s="9">
        <v>21.6</v>
      </c>
      <c r="EO27" s="9">
        <v>4.7</v>
      </c>
      <c r="EP27" s="9">
        <v>1.7</v>
      </c>
      <c r="EQ27" s="9">
        <v>15.2</v>
      </c>
      <c r="ER27" s="9">
        <v>190.1</v>
      </c>
      <c r="ES27" s="9">
        <v>13</v>
      </c>
      <c r="ET27" s="9">
        <v>142.9</v>
      </c>
      <c r="GV27" s="9">
        <v>345.1</v>
      </c>
      <c r="GW27" s="9">
        <v>163.1</v>
      </c>
      <c r="GX27" s="9">
        <v>255.4</v>
      </c>
      <c r="GY27" s="9">
        <v>89.7</v>
      </c>
      <c r="GZ27" s="9">
        <v>241.8</v>
      </c>
      <c r="HA27" s="9">
        <v>163.1</v>
      </c>
      <c r="HB27" s="9">
        <v>5.9</v>
      </c>
      <c r="HC27" s="9">
        <v>72.8</v>
      </c>
      <c r="HD27" s="9">
        <v>19.7</v>
      </c>
      <c r="HE27" s="9">
        <v>4.9000000000000004</v>
      </c>
      <c r="HF27" s="9">
        <v>2.8</v>
      </c>
      <c r="HG27" s="9">
        <v>12</v>
      </c>
      <c r="HH27" s="9">
        <v>83.6</v>
      </c>
      <c r="HI27" s="9">
        <v>8.6999999999999993</v>
      </c>
      <c r="HJ27" s="9">
        <v>0.9</v>
      </c>
      <c r="HK27" s="9">
        <v>74</v>
      </c>
      <c r="HL27" s="9">
        <v>176.8</v>
      </c>
      <c r="HM27" s="9">
        <v>9.6</v>
      </c>
      <c r="HN27" s="9">
        <v>158.69999999999999</v>
      </c>
      <c r="IK27" s="9">
        <v>161.1</v>
      </c>
      <c r="IL27" s="9">
        <v>87.6</v>
      </c>
      <c r="IM27" s="9">
        <v>143.69999999999999</v>
      </c>
      <c r="IN27" s="9">
        <v>17.399999999999999</v>
      </c>
      <c r="IO27" s="9">
        <v>138.4</v>
      </c>
      <c r="IP27" s="9">
        <v>87.6</v>
      </c>
      <c r="IQ27" s="9">
        <v>3.9</v>
      </c>
    </row>
    <row r="28" spans="1:251">
      <c r="A28" s="20" t="s">
        <v>2058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IK28" s="9"/>
      <c r="IL28" s="9"/>
      <c r="IM28" s="9"/>
      <c r="IN28" s="9"/>
      <c r="IO28" s="9"/>
      <c r="IP28" s="9"/>
      <c r="IQ28" s="9"/>
    </row>
    <row r="29" spans="1:251">
      <c r="A29" s="10">
        <v>34486</v>
      </c>
      <c r="B29" s="9">
        <v>48.496000000000002</v>
      </c>
      <c r="C29" s="9">
        <v>9.2260000000000009</v>
      </c>
      <c r="D29" s="9">
        <v>72.936999999999998</v>
      </c>
      <c r="E29" s="9">
        <v>26.637</v>
      </c>
      <c r="F29" s="9">
        <v>15.561</v>
      </c>
      <c r="G29" s="9">
        <v>1.9159999999999999</v>
      </c>
      <c r="H29" s="9">
        <v>9.16</v>
      </c>
      <c r="I29" s="9">
        <v>17.045000000000002</v>
      </c>
      <c r="J29" s="9">
        <v>8.89</v>
      </c>
      <c r="K29" s="9">
        <v>1.577</v>
      </c>
      <c r="L29" s="9">
        <v>6.577</v>
      </c>
      <c r="S29" s="9">
        <v>506.584</v>
      </c>
      <c r="T29" s="9">
        <v>266.93400000000003</v>
      </c>
      <c r="U29" s="9">
        <v>457.97800000000001</v>
      </c>
      <c r="V29" s="9">
        <v>48.606000000000002</v>
      </c>
      <c r="W29" s="9">
        <v>438.33199999999999</v>
      </c>
      <c r="X29" s="9">
        <v>266.93400000000003</v>
      </c>
      <c r="Y29" s="9">
        <v>17.38</v>
      </c>
      <c r="Z29" s="9">
        <v>154.018</v>
      </c>
      <c r="AA29" s="9">
        <v>37.570999999999998</v>
      </c>
      <c r="AB29" s="9">
        <v>9.2810000000000006</v>
      </c>
      <c r="AC29" s="9">
        <v>7.5330000000000004</v>
      </c>
      <c r="AD29" s="9">
        <v>20.757000000000001</v>
      </c>
      <c r="AE29" s="9">
        <v>30.681000000000001</v>
      </c>
      <c r="AF29" s="9">
        <v>10.365</v>
      </c>
      <c r="AG29" s="9">
        <v>0.28799999999999998</v>
      </c>
      <c r="AH29" s="9">
        <v>20.027999999999999</v>
      </c>
      <c r="AI29" s="9">
        <v>286.58</v>
      </c>
      <c r="AJ29" s="9">
        <v>25.201000000000001</v>
      </c>
      <c r="AK29" s="9">
        <v>194.803</v>
      </c>
      <c r="AL29" s="9">
        <v>100.797</v>
      </c>
      <c r="AM29" s="9">
        <v>45.901000000000003</v>
      </c>
      <c r="AN29" s="9">
        <v>7.4059999999999997</v>
      </c>
      <c r="AO29" s="9">
        <v>47.49</v>
      </c>
      <c r="AP29" s="9">
        <v>85.573999999999998</v>
      </c>
      <c r="AQ29" s="9">
        <v>36.448999999999998</v>
      </c>
      <c r="AR29" s="9">
        <v>6.0369999999999999</v>
      </c>
      <c r="AS29" s="9">
        <v>43.088000000000001</v>
      </c>
      <c r="AT29" s="9">
        <v>15.223000000000001</v>
      </c>
      <c r="AU29" s="9">
        <v>9.452</v>
      </c>
      <c r="AV29" s="9">
        <v>1.369</v>
      </c>
      <c r="AW29" s="9">
        <v>4.4029999999999996</v>
      </c>
      <c r="BC29" s="9">
        <v>429.56700000000001</v>
      </c>
      <c r="BD29" s="9">
        <v>219.565</v>
      </c>
      <c r="BE29" s="9">
        <v>386.20699999999999</v>
      </c>
      <c r="BF29" s="9">
        <v>43.362000000000002</v>
      </c>
      <c r="BG29" s="9">
        <v>373.23200000000003</v>
      </c>
      <c r="BH29" s="9">
        <v>219.565</v>
      </c>
      <c r="BI29" s="9">
        <v>16.597999999999999</v>
      </c>
      <c r="BJ29" s="9">
        <v>137.06800000000001</v>
      </c>
      <c r="BK29" s="9">
        <v>35.704999999999998</v>
      </c>
      <c r="BL29" s="9">
        <v>8.2460000000000004</v>
      </c>
      <c r="BM29" s="9">
        <v>7.5330000000000004</v>
      </c>
      <c r="BN29" s="9">
        <v>19.927</v>
      </c>
      <c r="BO29" s="9">
        <v>20.63</v>
      </c>
      <c r="BP29" s="9">
        <v>4.7290000000000001</v>
      </c>
      <c r="BQ29" s="9">
        <v>0.28799999999999998</v>
      </c>
      <c r="BR29" s="9">
        <v>15.614000000000001</v>
      </c>
      <c r="BS29" s="9">
        <v>232.54</v>
      </c>
      <c r="BT29" s="9">
        <v>24.419</v>
      </c>
      <c r="BU29" s="9">
        <v>172.60900000000001</v>
      </c>
      <c r="BV29" s="9">
        <v>81.076999999999998</v>
      </c>
      <c r="BW29" s="9">
        <v>34.832999999999998</v>
      </c>
      <c r="BX29" s="9">
        <v>4.806</v>
      </c>
      <c r="BY29" s="9">
        <v>41.438000000000002</v>
      </c>
      <c r="BZ29" s="9">
        <v>70.808000000000007</v>
      </c>
      <c r="CA29" s="9">
        <v>27.966000000000001</v>
      </c>
      <c r="CB29" s="9">
        <v>3.9790000000000001</v>
      </c>
      <c r="CC29" s="9">
        <v>38.863</v>
      </c>
      <c r="CD29" s="9">
        <v>10.269</v>
      </c>
      <c r="CE29" s="9">
        <v>6.867</v>
      </c>
      <c r="CF29" s="9">
        <v>0.82699999999999996</v>
      </c>
      <c r="CG29" s="9">
        <v>2.5750000000000002</v>
      </c>
      <c r="CM29" s="9">
        <v>705.23199999999997</v>
      </c>
      <c r="CN29" s="9">
        <v>335.06</v>
      </c>
      <c r="CO29" s="9">
        <v>538.36400000000003</v>
      </c>
      <c r="CP29" s="9">
        <v>166.86799999999999</v>
      </c>
      <c r="CQ29" s="9">
        <v>513.12300000000005</v>
      </c>
      <c r="CR29" s="9">
        <v>335.06</v>
      </c>
      <c r="CS29" s="9">
        <v>13.526999999999999</v>
      </c>
      <c r="CT29" s="9">
        <v>164.536</v>
      </c>
      <c r="CU29" s="9">
        <v>33.191000000000003</v>
      </c>
      <c r="CV29" s="9">
        <v>8.2739999999999991</v>
      </c>
      <c r="CW29" s="9">
        <v>6.7910000000000004</v>
      </c>
      <c r="CX29" s="9">
        <v>18.126000000000001</v>
      </c>
      <c r="CY29" s="9">
        <v>158.917</v>
      </c>
      <c r="CZ29" s="9">
        <v>16.966999999999999</v>
      </c>
      <c r="DA29" s="9">
        <v>0.65700000000000003</v>
      </c>
      <c r="DB29" s="9">
        <v>141.29400000000001</v>
      </c>
      <c r="DC29" s="9">
        <v>360.30099999999999</v>
      </c>
      <c r="DD29" s="9">
        <v>20.975000000000001</v>
      </c>
      <c r="DE29" s="9">
        <v>323.95499999999998</v>
      </c>
      <c r="DF29" s="9">
        <v>110.004</v>
      </c>
      <c r="DG29" s="9">
        <v>42.563000000000002</v>
      </c>
      <c r="DH29" s="9">
        <v>10.848000000000001</v>
      </c>
      <c r="DI29" s="9">
        <v>56.593000000000004</v>
      </c>
      <c r="DJ29" s="9">
        <v>93.870999999999995</v>
      </c>
      <c r="DK29" s="9">
        <v>32.109000000000002</v>
      </c>
      <c r="DL29" s="9">
        <v>9.3620000000000001</v>
      </c>
      <c r="DM29" s="9">
        <v>52.401000000000003</v>
      </c>
      <c r="DN29" s="9">
        <v>16.132999999999999</v>
      </c>
      <c r="DO29" s="9">
        <v>10.454000000000001</v>
      </c>
      <c r="DP29" s="9">
        <v>1.4870000000000001</v>
      </c>
      <c r="DQ29" s="9">
        <v>4.1929999999999996</v>
      </c>
      <c r="DR29" s="9">
        <v>16.193000000000001</v>
      </c>
      <c r="DS29" s="9">
        <v>9.0749999999999993</v>
      </c>
      <c r="DT29" s="9">
        <v>0.626</v>
      </c>
      <c r="DU29" s="9">
        <v>6.492</v>
      </c>
      <c r="EB29" s="9">
        <v>336.92700000000002</v>
      </c>
      <c r="EC29" s="9">
        <v>178.346</v>
      </c>
      <c r="ED29" s="9">
        <v>305.79300000000001</v>
      </c>
      <c r="EE29" s="9">
        <v>31.134</v>
      </c>
      <c r="EF29" s="9">
        <v>293.916</v>
      </c>
      <c r="EG29" s="9">
        <v>178.346</v>
      </c>
      <c r="EH29" s="9">
        <v>7.61</v>
      </c>
      <c r="EI29" s="9">
        <v>107.96</v>
      </c>
      <c r="EJ29" s="9">
        <v>18.823</v>
      </c>
      <c r="EK29" s="9">
        <v>5.2759999999999998</v>
      </c>
      <c r="EL29" s="9">
        <v>3.38</v>
      </c>
      <c r="EM29" s="9">
        <v>10.167</v>
      </c>
      <c r="EN29" s="9">
        <v>24.187000000000001</v>
      </c>
      <c r="EO29" s="9">
        <v>6.601</v>
      </c>
      <c r="EP29" s="9">
        <v>0.65700000000000003</v>
      </c>
      <c r="EQ29" s="9">
        <v>16.93</v>
      </c>
      <c r="ER29" s="9">
        <v>190.22300000000001</v>
      </c>
      <c r="ES29" s="9">
        <v>11.647</v>
      </c>
      <c r="ET29" s="9">
        <v>135.05699999999999</v>
      </c>
      <c r="EU29" s="9">
        <v>77.966999999999999</v>
      </c>
      <c r="EV29" s="9">
        <v>31.937999999999999</v>
      </c>
      <c r="EW29" s="9">
        <v>8.4499999999999993</v>
      </c>
      <c r="EX29" s="9">
        <v>37.579000000000001</v>
      </c>
      <c r="EY29" s="9">
        <v>70.022000000000006</v>
      </c>
      <c r="EZ29" s="9">
        <v>25.664999999999999</v>
      </c>
      <c r="FA29" s="9">
        <v>7.8369999999999997</v>
      </c>
      <c r="FB29" s="9">
        <v>36.518999999999998</v>
      </c>
      <c r="FC29" s="9">
        <v>7.9450000000000003</v>
      </c>
      <c r="FD29" s="9">
        <v>6.2720000000000002</v>
      </c>
      <c r="FE29" s="9">
        <v>0.61199999999999999</v>
      </c>
      <c r="FF29" s="9">
        <v>1.06</v>
      </c>
      <c r="FL29" s="9">
        <v>293.60700000000003</v>
      </c>
      <c r="FM29" s="9">
        <v>151.08500000000001</v>
      </c>
      <c r="FN29" s="9">
        <v>267.221</v>
      </c>
      <c r="FO29" s="9">
        <v>26.387</v>
      </c>
      <c r="FP29" s="9">
        <v>256.83600000000001</v>
      </c>
      <c r="FQ29" s="9">
        <v>151.08500000000001</v>
      </c>
      <c r="FR29" s="9">
        <v>7.61</v>
      </c>
      <c r="FS29" s="9">
        <v>98.141999999999996</v>
      </c>
      <c r="FT29" s="9">
        <v>17.076000000000001</v>
      </c>
      <c r="FU29" s="9">
        <v>4.6319999999999997</v>
      </c>
      <c r="FV29" s="9">
        <v>2.7320000000000002</v>
      </c>
      <c r="FW29" s="9">
        <v>9.7129999999999992</v>
      </c>
      <c r="FX29" s="9">
        <v>19.693999999999999</v>
      </c>
      <c r="FY29" s="9">
        <v>5.7530000000000001</v>
      </c>
      <c r="FZ29" s="9">
        <v>0.65700000000000003</v>
      </c>
      <c r="GA29" s="9">
        <v>13.285</v>
      </c>
      <c r="GB29" s="9">
        <v>161.46899999999999</v>
      </c>
      <c r="GC29" s="9">
        <v>10.999000000000001</v>
      </c>
      <c r="GD29" s="9">
        <v>121.139</v>
      </c>
      <c r="GE29" s="9">
        <v>67.671999999999997</v>
      </c>
      <c r="GF29" s="9">
        <v>24.244</v>
      </c>
      <c r="GG29" s="9">
        <v>7.3630000000000004</v>
      </c>
      <c r="GH29" s="9">
        <v>36.064999999999998</v>
      </c>
      <c r="GI29" s="9">
        <v>61.987000000000002</v>
      </c>
      <c r="GJ29" s="9">
        <v>20.015000000000001</v>
      </c>
      <c r="GK29" s="9">
        <v>6.9669999999999996</v>
      </c>
      <c r="GL29" s="9">
        <v>35.005000000000003</v>
      </c>
      <c r="GM29" s="9">
        <v>5.6849999999999996</v>
      </c>
      <c r="GN29" s="9">
        <v>4.2290000000000001</v>
      </c>
      <c r="GO29" s="9">
        <v>0.39600000000000002</v>
      </c>
      <c r="GP29" s="9">
        <v>1.06</v>
      </c>
      <c r="GV29" s="9">
        <v>341.726</v>
      </c>
      <c r="GW29" s="9">
        <v>160.82599999999999</v>
      </c>
      <c r="GX29" s="9">
        <v>246.154</v>
      </c>
      <c r="GY29" s="9">
        <v>95.572999999999993</v>
      </c>
      <c r="GZ29" s="9">
        <v>232.86500000000001</v>
      </c>
      <c r="HA29" s="9">
        <v>160.82599999999999</v>
      </c>
      <c r="HB29" s="9">
        <v>6.7160000000000002</v>
      </c>
      <c r="HC29" s="9">
        <v>65.322999999999993</v>
      </c>
      <c r="HD29" s="9">
        <v>20.141999999999999</v>
      </c>
      <c r="HE29" s="9">
        <v>4.2190000000000003</v>
      </c>
      <c r="HF29" s="9">
        <v>3.3</v>
      </c>
      <c r="HG29" s="9">
        <v>12.622999999999999</v>
      </c>
      <c r="HH29" s="9">
        <v>88.72</v>
      </c>
      <c r="HI29" s="9">
        <v>9.07</v>
      </c>
      <c r="HJ29" s="9">
        <v>1.212</v>
      </c>
      <c r="HK29" s="9">
        <v>78.438000000000002</v>
      </c>
      <c r="HL29" s="9">
        <v>174.11500000000001</v>
      </c>
      <c r="HM29" s="9">
        <v>11.227</v>
      </c>
      <c r="HN29" s="9">
        <v>156.38399999999999</v>
      </c>
      <c r="HO29" s="9">
        <v>50.357999999999997</v>
      </c>
      <c r="HP29" s="9">
        <v>21.648</v>
      </c>
      <c r="HQ29" s="9">
        <v>4.2030000000000003</v>
      </c>
      <c r="HR29" s="9">
        <v>24.506</v>
      </c>
      <c r="HS29" s="9">
        <v>41.215000000000003</v>
      </c>
      <c r="HT29" s="9">
        <v>16.13</v>
      </c>
      <c r="HU29" s="9">
        <v>3.4430000000000001</v>
      </c>
      <c r="HV29" s="9">
        <v>21.641999999999999</v>
      </c>
      <c r="HW29" s="9">
        <v>9.1430000000000007</v>
      </c>
      <c r="HX29" s="9">
        <v>5.5179999999999998</v>
      </c>
      <c r="HY29" s="9">
        <v>0.76</v>
      </c>
      <c r="HZ29" s="9">
        <v>2.8639999999999999</v>
      </c>
      <c r="IA29" s="9">
        <v>6.3620000000000001</v>
      </c>
      <c r="IB29" s="9">
        <v>4.3600000000000003</v>
      </c>
      <c r="IC29" s="9">
        <v>0.441</v>
      </c>
      <c r="ID29" s="9">
        <v>1.5609999999999999</v>
      </c>
      <c r="IK29" s="9">
        <v>150.84299999999999</v>
      </c>
      <c r="IL29" s="9">
        <v>82.994</v>
      </c>
      <c r="IM29" s="9">
        <v>134.25200000000001</v>
      </c>
      <c r="IN29" s="9">
        <v>16.591000000000001</v>
      </c>
      <c r="IO29" s="9">
        <v>128.245</v>
      </c>
      <c r="IP29" s="9">
        <v>82.994</v>
      </c>
      <c r="IQ29" s="9">
        <v>4.2839999999999998</v>
      </c>
    </row>
    <row r="30" spans="1:251">
      <c r="A30" s="10">
        <v>34851</v>
      </c>
      <c r="B30" s="9">
        <v>58.415999999999997</v>
      </c>
      <c r="C30" s="9">
        <v>9.0030000000000001</v>
      </c>
      <c r="D30" s="9">
        <v>70.41</v>
      </c>
      <c r="E30" s="9">
        <v>28.382999999999999</v>
      </c>
      <c r="F30" s="9">
        <v>17.158000000000001</v>
      </c>
      <c r="G30" s="9">
        <v>3.3820000000000001</v>
      </c>
      <c r="H30" s="9">
        <v>7.843</v>
      </c>
      <c r="I30" s="9">
        <v>19.277999999999999</v>
      </c>
      <c r="J30" s="9">
        <v>11.191000000000001</v>
      </c>
      <c r="K30" s="9">
        <v>0.54200000000000004</v>
      </c>
      <c r="L30" s="9">
        <v>7.5439999999999996</v>
      </c>
      <c r="S30" s="9">
        <v>507.44200000000001</v>
      </c>
      <c r="T30" s="9">
        <v>290.50900000000001</v>
      </c>
      <c r="U30" s="9">
        <v>462.28100000000001</v>
      </c>
      <c r="V30" s="9">
        <v>45.161000000000001</v>
      </c>
      <c r="W30" s="9">
        <v>447.68099999999998</v>
      </c>
      <c r="X30" s="9">
        <v>290.50900000000001</v>
      </c>
      <c r="Y30" s="9">
        <v>13.398</v>
      </c>
      <c r="Z30" s="9">
        <v>143.774</v>
      </c>
      <c r="AA30" s="9">
        <v>29.507000000000001</v>
      </c>
      <c r="AB30" s="9">
        <v>4.8010000000000002</v>
      </c>
      <c r="AC30" s="9">
        <v>6.8819999999999997</v>
      </c>
      <c r="AD30" s="9">
        <v>17.824000000000002</v>
      </c>
      <c r="AE30" s="9">
        <v>30.254000000000001</v>
      </c>
      <c r="AF30" s="9">
        <v>9.7989999999999995</v>
      </c>
      <c r="AG30" s="9">
        <v>1.7769999999999999</v>
      </c>
      <c r="AH30" s="9">
        <v>18.678000000000001</v>
      </c>
      <c r="AI30" s="9">
        <v>305.10899999999998</v>
      </c>
      <c r="AJ30" s="9">
        <v>22.056999999999999</v>
      </c>
      <c r="AK30" s="9">
        <v>180.27600000000001</v>
      </c>
      <c r="AL30" s="9">
        <v>112.75</v>
      </c>
      <c r="AM30" s="9">
        <v>57.908000000000001</v>
      </c>
      <c r="AN30" s="9">
        <v>9.2560000000000002</v>
      </c>
      <c r="AO30" s="9">
        <v>45.587000000000003</v>
      </c>
      <c r="AP30" s="9">
        <v>96.698999999999998</v>
      </c>
      <c r="AQ30" s="9">
        <v>46.634999999999998</v>
      </c>
      <c r="AR30" s="9">
        <v>6.68</v>
      </c>
      <c r="AS30" s="9">
        <v>43.384</v>
      </c>
      <c r="AT30" s="9">
        <v>16.050999999999998</v>
      </c>
      <c r="AU30" s="9">
        <v>11.273</v>
      </c>
      <c r="AV30" s="9">
        <v>2.5760000000000001</v>
      </c>
      <c r="AW30" s="9">
        <v>2.2029999999999998</v>
      </c>
      <c r="BC30" s="9">
        <v>425.09500000000003</v>
      </c>
      <c r="BD30" s="9">
        <v>239.47</v>
      </c>
      <c r="BE30" s="9">
        <v>388.82600000000002</v>
      </c>
      <c r="BF30" s="9">
        <v>36.270000000000003</v>
      </c>
      <c r="BG30" s="9">
        <v>378.149</v>
      </c>
      <c r="BH30" s="9">
        <v>239.47</v>
      </c>
      <c r="BI30" s="9">
        <v>12.368</v>
      </c>
      <c r="BJ30" s="9">
        <v>126.31100000000001</v>
      </c>
      <c r="BK30" s="9">
        <v>25.588999999999999</v>
      </c>
      <c r="BL30" s="9">
        <v>3.78</v>
      </c>
      <c r="BM30" s="9">
        <v>5.3220000000000001</v>
      </c>
      <c r="BN30" s="9">
        <v>16.488</v>
      </c>
      <c r="BO30" s="9">
        <v>21.356999999999999</v>
      </c>
      <c r="BP30" s="9">
        <v>6.8970000000000002</v>
      </c>
      <c r="BQ30" s="9">
        <v>1.7769999999999999</v>
      </c>
      <c r="BR30" s="9">
        <v>12.683</v>
      </c>
      <c r="BS30" s="9">
        <v>250.14699999999999</v>
      </c>
      <c r="BT30" s="9">
        <v>19.466999999999999</v>
      </c>
      <c r="BU30" s="9">
        <v>155.482</v>
      </c>
      <c r="BV30" s="9">
        <v>91.468000000000004</v>
      </c>
      <c r="BW30" s="9">
        <v>43.137</v>
      </c>
      <c r="BX30" s="9">
        <v>7.7359999999999998</v>
      </c>
      <c r="BY30" s="9">
        <v>40.594999999999999</v>
      </c>
      <c r="BZ30" s="9">
        <v>81.418999999999997</v>
      </c>
      <c r="CA30" s="9">
        <v>36.322000000000003</v>
      </c>
      <c r="CB30" s="9">
        <v>6.4489999999999998</v>
      </c>
      <c r="CC30" s="9">
        <v>38.646999999999998</v>
      </c>
      <c r="CD30" s="9">
        <v>10.050000000000001</v>
      </c>
      <c r="CE30" s="9">
        <v>6.8150000000000004</v>
      </c>
      <c r="CF30" s="9">
        <v>1.2869999999999999</v>
      </c>
      <c r="CG30" s="9">
        <v>1.948</v>
      </c>
      <c r="CM30" s="9">
        <v>731.48500000000001</v>
      </c>
      <c r="CN30" s="9">
        <v>365.97800000000001</v>
      </c>
      <c r="CO30" s="9">
        <v>563.58299999999997</v>
      </c>
      <c r="CP30" s="9">
        <v>167.90299999999999</v>
      </c>
      <c r="CQ30" s="9">
        <v>535.94899999999996</v>
      </c>
      <c r="CR30" s="9">
        <v>365.97800000000001</v>
      </c>
      <c r="CS30" s="9">
        <v>12.737</v>
      </c>
      <c r="CT30" s="9">
        <v>157.23400000000001</v>
      </c>
      <c r="CU30" s="9">
        <v>31.456</v>
      </c>
      <c r="CV30" s="9">
        <v>8.6449999999999996</v>
      </c>
      <c r="CW30" s="9">
        <v>5.8330000000000002</v>
      </c>
      <c r="CX30" s="9">
        <v>16.978000000000002</v>
      </c>
      <c r="CY30" s="9">
        <v>164.08</v>
      </c>
      <c r="CZ30" s="9">
        <v>18.989000000000001</v>
      </c>
      <c r="DA30" s="9">
        <v>1.7190000000000001</v>
      </c>
      <c r="DB30" s="9">
        <v>143.37299999999999</v>
      </c>
      <c r="DC30" s="9">
        <v>393.61200000000002</v>
      </c>
      <c r="DD30" s="9">
        <v>20.289000000000001</v>
      </c>
      <c r="DE30" s="9">
        <v>317.584</v>
      </c>
      <c r="DF30" s="9">
        <v>121.565</v>
      </c>
      <c r="DG30" s="9">
        <v>58.491999999999997</v>
      </c>
      <c r="DH30" s="9">
        <v>10.476000000000001</v>
      </c>
      <c r="DI30" s="9">
        <v>52.597999999999999</v>
      </c>
      <c r="DJ30" s="9">
        <v>103.867</v>
      </c>
      <c r="DK30" s="9">
        <v>46.847999999999999</v>
      </c>
      <c r="DL30" s="9">
        <v>9.7880000000000003</v>
      </c>
      <c r="DM30" s="9">
        <v>47.231000000000002</v>
      </c>
      <c r="DN30" s="9">
        <v>17.698</v>
      </c>
      <c r="DO30" s="9">
        <v>11.644</v>
      </c>
      <c r="DP30" s="9">
        <v>0.68700000000000006</v>
      </c>
      <c r="DQ30" s="9">
        <v>5.367</v>
      </c>
      <c r="DR30" s="9">
        <v>14.753</v>
      </c>
      <c r="DS30" s="9">
        <v>8.8000000000000007</v>
      </c>
      <c r="DT30" s="9">
        <v>1.1080000000000001</v>
      </c>
      <c r="DU30" s="9">
        <v>4.8460000000000001</v>
      </c>
      <c r="EB30" s="9">
        <v>348.12200000000001</v>
      </c>
      <c r="EC30" s="9">
        <v>197.29400000000001</v>
      </c>
      <c r="ED30" s="9">
        <v>319.87099999999998</v>
      </c>
      <c r="EE30" s="9">
        <v>28.25</v>
      </c>
      <c r="EF30" s="9">
        <v>307.92500000000001</v>
      </c>
      <c r="EG30" s="9">
        <v>197.29400000000001</v>
      </c>
      <c r="EH30" s="9">
        <v>9.1329999999999991</v>
      </c>
      <c r="EI30" s="9">
        <v>101.498</v>
      </c>
      <c r="EJ30" s="9">
        <v>18.631</v>
      </c>
      <c r="EK30" s="9">
        <v>4.9459999999999997</v>
      </c>
      <c r="EL30" s="9">
        <v>2.8380000000000001</v>
      </c>
      <c r="EM30" s="9">
        <v>10.846</v>
      </c>
      <c r="EN30" s="9">
        <v>21.565999999999999</v>
      </c>
      <c r="EO30" s="9">
        <v>7</v>
      </c>
      <c r="EP30" s="9">
        <v>0.64400000000000002</v>
      </c>
      <c r="EQ30" s="9">
        <v>13.922000000000001</v>
      </c>
      <c r="ER30" s="9">
        <v>209.24</v>
      </c>
      <c r="ES30" s="9">
        <v>12.615</v>
      </c>
      <c r="ET30" s="9">
        <v>126.26600000000001</v>
      </c>
      <c r="EU30" s="9">
        <v>88.631</v>
      </c>
      <c r="EV30" s="9">
        <v>44.917000000000002</v>
      </c>
      <c r="EW30" s="9">
        <v>9.8109999999999999</v>
      </c>
      <c r="EX30" s="9">
        <v>33.902999999999999</v>
      </c>
      <c r="EY30" s="9">
        <v>78.320999999999998</v>
      </c>
      <c r="EZ30" s="9">
        <v>38.027000000000001</v>
      </c>
      <c r="FA30" s="9">
        <v>9.1240000000000006</v>
      </c>
      <c r="FB30" s="9">
        <v>31.17</v>
      </c>
      <c r="FC30" s="9">
        <v>10.308999999999999</v>
      </c>
      <c r="FD30" s="9">
        <v>6.89</v>
      </c>
      <c r="FE30" s="9">
        <v>0.68700000000000006</v>
      </c>
      <c r="FF30" s="9">
        <v>2.7320000000000002</v>
      </c>
      <c r="FL30" s="9">
        <v>306.25400000000002</v>
      </c>
      <c r="FM30" s="9">
        <v>168.077</v>
      </c>
      <c r="FN30" s="9">
        <v>280.68200000000002</v>
      </c>
      <c r="FO30" s="9">
        <v>25.571999999999999</v>
      </c>
      <c r="FP30" s="9">
        <v>269.411</v>
      </c>
      <c r="FQ30" s="9">
        <v>168.077</v>
      </c>
      <c r="FR30" s="9">
        <v>8.1820000000000004</v>
      </c>
      <c r="FS30" s="9">
        <v>93.150999999999996</v>
      </c>
      <c r="FT30" s="9">
        <v>18.181999999999999</v>
      </c>
      <c r="FU30" s="9">
        <v>4.9459999999999997</v>
      </c>
      <c r="FV30" s="9">
        <v>2.8380000000000001</v>
      </c>
      <c r="FW30" s="9">
        <v>10.397</v>
      </c>
      <c r="FX30" s="9">
        <v>18.661000000000001</v>
      </c>
      <c r="FY30" s="9">
        <v>6.3250000000000002</v>
      </c>
      <c r="FZ30" s="9">
        <v>0.64400000000000002</v>
      </c>
      <c r="GA30" s="9">
        <v>11.693</v>
      </c>
      <c r="GB30" s="9">
        <v>179.34800000000001</v>
      </c>
      <c r="GC30" s="9">
        <v>11.664</v>
      </c>
      <c r="GD30" s="9">
        <v>115.241</v>
      </c>
      <c r="GE30" s="9">
        <v>75.221000000000004</v>
      </c>
      <c r="GF30" s="9">
        <v>36.231000000000002</v>
      </c>
      <c r="GG30" s="9">
        <v>8.0449999999999999</v>
      </c>
      <c r="GH30" s="9">
        <v>30.945</v>
      </c>
      <c r="GI30" s="9">
        <v>67.635000000000005</v>
      </c>
      <c r="GJ30" s="9">
        <v>31.138999999999999</v>
      </c>
      <c r="GK30" s="9">
        <v>7.5910000000000002</v>
      </c>
      <c r="GL30" s="9">
        <v>28.905000000000001</v>
      </c>
      <c r="GM30" s="9">
        <v>7.5860000000000003</v>
      </c>
      <c r="GN30" s="9">
        <v>5.0919999999999996</v>
      </c>
      <c r="GO30" s="9">
        <v>0.45400000000000001</v>
      </c>
      <c r="GP30" s="9">
        <v>2.04</v>
      </c>
      <c r="GV30" s="9">
        <v>333.96199999999999</v>
      </c>
      <c r="GW30" s="9">
        <v>161.858</v>
      </c>
      <c r="GX30" s="9">
        <v>244.63200000000001</v>
      </c>
      <c r="GY30" s="9">
        <v>89.33</v>
      </c>
      <c r="GZ30" s="9">
        <v>229.51499999999999</v>
      </c>
      <c r="HA30" s="9">
        <v>161.858</v>
      </c>
      <c r="HB30" s="9">
        <v>5.2759999999999998</v>
      </c>
      <c r="HC30" s="9">
        <v>62.38</v>
      </c>
      <c r="HD30" s="9">
        <v>17.09</v>
      </c>
      <c r="HE30" s="9">
        <v>6.4210000000000003</v>
      </c>
      <c r="HF30" s="9">
        <v>2.4079999999999999</v>
      </c>
      <c r="HG30" s="9">
        <v>8.26</v>
      </c>
      <c r="HH30" s="9">
        <v>87.358000000000004</v>
      </c>
      <c r="HI30" s="9">
        <v>8.6959999999999997</v>
      </c>
      <c r="HJ30" s="9">
        <v>0.90700000000000003</v>
      </c>
      <c r="HK30" s="9">
        <v>77.754999999999995</v>
      </c>
      <c r="HL30" s="9">
        <v>176.976</v>
      </c>
      <c r="HM30" s="9">
        <v>8.5920000000000005</v>
      </c>
      <c r="HN30" s="9">
        <v>148.39500000000001</v>
      </c>
      <c r="HO30" s="9">
        <v>54.972000000000001</v>
      </c>
      <c r="HP30" s="9">
        <v>22.309000000000001</v>
      </c>
      <c r="HQ30" s="9">
        <v>4.3170000000000002</v>
      </c>
      <c r="HR30" s="9">
        <v>28.346</v>
      </c>
      <c r="HS30" s="9">
        <v>48.2</v>
      </c>
      <c r="HT30" s="9">
        <v>19.093</v>
      </c>
      <c r="HU30" s="9">
        <v>3.5550000000000002</v>
      </c>
      <c r="HV30" s="9">
        <v>25.552</v>
      </c>
      <c r="HW30" s="9">
        <v>6.7709999999999999</v>
      </c>
      <c r="HX30" s="9">
        <v>3.2160000000000002</v>
      </c>
      <c r="HY30" s="9">
        <v>0.76200000000000001</v>
      </c>
      <c r="HZ30" s="9">
        <v>2.794</v>
      </c>
      <c r="IA30" s="9">
        <v>6.0140000000000002</v>
      </c>
      <c r="IB30" s="9">
        <v>3.028</v>
      </c>
      <c r="IC30" s="9">
        <v>0.79800000000000004</v>
      </c>
      <c r="ID30" s="9">
        <v>2.1880000000000002</v>
      </c>
      <c r="IK30" s="9">
        <v>151.31200000000001</v>
      </c>
      <c r="IL30" s="9">
        <v>85.998999999999995</v>
      </c>
      <c r="IM30" s="9">
        <v>138.32599999999999</v>
      </c>
      <c r="IN30" s="9">
        <v>12.984999999999999</v>
      </c>
      <c r="IO30" s="9">
        <v>130.56399999999999</v>
      </c>
      <c r="IP30" s="9">
        <v>85.998999999999995</v>
      </c>
      <c r="IQ30" s="9">
        <v>3.278</v>
      </c>
    </row>
    <row r="31" spans="1:251">
      <c r="A31" s="10">
        <v>35217</v>
      </c>
      <c r="B31" s="9">
        <v>53.177</v>
      </c>
      <c r="C31" s="9">
        <v>9.4670000000000005</v>
      </c>
      <c r="D31" s="9">
        <v>79.167000000000002</v>
      </c>
      <c r="E31" s="9">
        <v>25.594999999999999</v>
      </c>
      <c r="F31" s="9">
        <v>14.760999999999999</v>
      </c>
      <c r="G31" s="9">
        <v>1.873</v>
      </c>
      <c r="H31" s="9">
        <v>8.9619999999999997</v>
      </c>
      <c r="I31" s="9">
        <v>18.193000000000001</v>
      </c>
      <c r="J31" s="9">
        <v>9.8979999999999997</v>
      </c>
      <c r="K31" s="9">
        <v>2.1019999999999999</v>
      </c>
      <c r="L31" s="9">
        <v>6.1929999999999996</v>
      </c>
      <c r="S31" s="9">
        <v>497.43200000000002</v>
      </c>
      <c r="T31" s="9">
        <v>278.16800000000001</v>
      </c>
      <c r="U31" s="9">
        <v>460.47899999999998</v>
      </c>
      <c r="V31" s="9">
        <v>36.953000000000003</v>
      </c>
      <c r="W31" s="9">
        <v>443.31599999999997</v>
      </c>
      <c r="X31" s="9">
        <v>278.16800000000001</v>
      </c>
      <c r="Y31" s="9">
        <v>14.28</v>
      </c>
      <c r="Z31" s="9">
        <v>150.86799999999999</v>
      </c>
      <c r="AA31" s="9">
        <v>24.31</v>
      </c>
      <c r="AB31" s="9">
        <v>9.2509999999999994</v>
      </c>
      <c r="AC31" s="9">
        <v>2.2949999999999999</v>
      </c>
      <c r="AD31" s="9">
        <v>12.763</v>
      </c>
      <c r="AE31" s="9">
        <v>29.806999999999999</v>
      </c>
      <c r="AF31" s="9">
        <v>7.9119999999999999</v>
      </c>
      <c r="AG31" s="9">
        <v>1.8129999999999999</v>
      </c>
      <c r="AH31" s="9">
        <v>20.082000000000001</v>
      </c>
      <c r="AI31" s="9">
        <v>295.33100000000002</v>
      </c>
      <c r="AJ31" s="9">
        <v>18.388000000000002</v>
      </c>
      <c r="AK31" s="9">
        <v>183.71299999999999</v>
      </c>
      <c r="AL31" s="9">
        <v>112.786</v>
      </c>
      <c r="AM31" s="9">
        <v>51.384</v>
      </c>
      <c r="AN31" s="9">
        <v>9.2330000000000005</v>
      </c>
      <c r="AO31" s="9">
        <v>52.168999999999997</v>
      </c>
      <c r="AP31" s="9">
        <v>99.236000000000004</v>
      </c>
      <c r="AQ31" s="9">
        <v>42.204000000000001</v>
      </c>
      <c r="AR31" s="9">
        <v>8.7309999999999999</v>
      </c>
      <c r="AS31" s="9">
        <v>48.302</v>
      </c>
      <c r="AT31" s="9">
        <v>13.55</v>
      </c>
      <c r="AU31" s="9">
        <v>9.18</v>
      </c>
      <c r="AV31" s="9">
        <v>0.503</v>
      </c>
      <c r="AW31" s="9">
        <v>3.8679999999999999</v>
      </c>
      <c r="BC31" s="9">
        <v>417.947</v>
      </c>
      <c r="BD31" s="9">
        <v>227.97399999999999</v>
      </c>
      <c r="BE31" s="9">
        <v>391.59300000000002</v>
      </c>
      <c r="BF31" s="9">
        <v>26.353000000000002</v>
      </c>
      <c r="BG31" s="9">
        <v>378.06200000000001</v>
      </c>
      <c r="BH31" s="9">
        <v>227.97399999999999</v>
      </c>
      <c r="BI31" s="9">
        <v>12.22</v>
      </c>
      <c r="BJ31" s="9">
        <v>137.86699999999999</v>
      </c>
      <c r="BK31" s="9">
        <v>20.51</v>
      </c>
      <c r="BL31" s="9">
        <v>7.7290000000000001</v>
      </c>
      <c r="BM31" s="9">
        <v>1.798</v>
      </c>
      <c r="BN31" s="9">
        <v>10.981999999999999</v>
      </c>
      <c r="BO31" s="9">
        <v>19.375</v>
      </c>
      <c r="BP31" s="9">
        <v>5.8019999999999996</v>
      </c>
      <c r="BQ31" s="9">
        <v>1.556</v>
      </c>
      <c r="BR31" s="9">
        <v>12.016999999999999</v>
      </c>
      <c r="BS31" s="9">
        <v>241.505</v>
      </c>
      <c r="BT31" s="9">
        <v>15.574999999999999</v>
      </c>
      <c r="BU31" s="9">
        <v>160.86699999999999</v>
      </c>
      <c r="BV31" s="9">
        <v>88.531999999999996</v>
      </c>
      <c r="BW31" s="9">
        <v>36.293999999999997</v>
      </c>
      <c r="BX31" s="9">
        <v>6.7</v>
      </c>
      <c r="BY31" s="9">
        <v>45.537999999999997</v>
      </c>
      <c r="BZ31" s="9">
        <v>81.292000000000002</v>
      </c>
      <c r="CA31" s="9">
        <v>31.861000000000001</v>
      </c>
      <c r="CB31" s="9">
        <v>6.4729999999999999</v>
      </c>
      <c r="CC31" s="9">
        <v>42.957999999999998</v>
      </c>
      <c r="CD31" s="9">
        <v>7.24</v>
      </c>
      <c r="CE31" s="9">
        <v>4.4329999999999998</v>
      </c>
      <c r="CF31" s="9">
        <v>0.22700000000000001</v>
      </c>
      <c r="CG31" s="9">
        <v>2.58</v>
      </c>
      <c r="CM31" s="9">
        <v>750.23500000000001</v>
      </c>
      <c r="CN31" s="9">
        <v>366.11799999999999</v>
      </c>
      <c r="CO31" s="9">
        <v>573.21900000000005</v>
      </c>
      <c r="CP31" s="9">
        <v>177.01499999999999</v>
      </c>
      <c r="CQ31" s="9">
        <v>544.86500000000001</v>
      </c>
      <c r="CR31" s="9">
        <v>366.11799999999999</v>
      </c>
      <c r="CS31" s="9">
        <v>17.603999999999999</v>
      </c>
      <c r="CT31" s="9">
        <v>161.14400000000001</v>
      </c>
      <c r="CU31" s="9">
        <v>35.941000000000003</v>
      </c>
      <c r="CV31" s="9">
        <v>8.5269999999999992</v>
      </c>
      <c r="CW31" s="9">
        <v>8.0229999999999997</v>
      </c>
      <c r="CX31" s="9">
        <v>19.39</v>
      </c>
      <c r="CY31" s="9">
        <v>169.429</v>
      </c>
      <c r="CZ31" s="9">
        <v>19.827000000000002</v>
      </c>
      <c r="DA31" s="9">
        <v>2.7709999999999999</v>
      </c>
      <c r="DB31" s="9">
        <v>146.83099999999999</v>
      </c>
      <c r="DC31" s="9">
        <v>394.47199999999998</v>
      </c>
      <c r="DD31" s="9">
        <v>28.398</v>
      </c>
      <c r="DE31" s="9">
        <v>327.36500000000001</v>
      </c>
      <c r="DF31" s="9">
        <v>123.54600000000001</v>
      </c>
      <c r="DG31" s="9">
        <v>50.634</v>
      </c>
      <c r="DH31" s="9">
        <v>10.843999999999999</v>
      </c>
      <c r="DI31" s="9">
        <v>62.067999999999998</v>
      </c>
      <c r="DJ31" s="9">
        <v>102.767</v>
      </c>
      <c r="DK31" s="9">
        <v>36.332000000000001</v>
      </c>
      <c r="DL31" s="9">
        <v>9.5649999999999995</v>
      </c>
      <c r="DM31" s="9">
        <v>56.869</v>
      </c>
      <c r="DN31" s="9">
        <v>20.779</v>
      </c>
      <c r="DO31" s="9">
        <v>14.302</v>
      </c>
      <c r="DP31" s="9">
        <v>1.2789999999999999</v>
      </c>
      <c r="DQ31" s="9">
        <v>5.1989999999999998</v>
      </c>
      <c r="DR31" s="9">
        <v>17.97</v>
      </c>
      <c r="DS31" s="9">
        <v>12.561</v>
      </c>
      <c r="DT31" s="9">
        <v>1.3440000000000001</v>
      </c>
      <c r="DU31" s="9">
        <v>4.0650000000000004</v>
      </c>
      <c r="EB31" s="9">
        <v>343.988</v>
      </c>
      <c r="EC31" s="9">
        <v>190.67</v>
      </c>
      <c r="ED31" s="9">
        <v>311.22699999999998</v>
      </c>
      <c r="EE31" s="9">
        <v>32.761000000000003</v>
      </c>
      <c r="EF31" s="9">
        <v>300.41199999999998</v>
      </c>
      <c r="EG31" s="9">
        <v>190.67</v>
      </c>
      <c r="EH31" s="9">
        <v>10.753</v>
      </c>
      <c r="EI31" s="9">
        <v>98.989000000000004</v>
      </c>
      <c r="EJ31" s="9">
        <v>21.183</v>
      </c>
      <c r="EK31" s="9">
        <v>3.7309999999999999</v>
      </c>
      <c r="EL31" s="9">
        <v>4.0510000000000002</v>
      </c>
      <c r="EM31" s="9">
        <v>13.401</v>
      </c>
      <c r="EN31" s="9">
        <v>22.393000000000001</v>
      </c>
      <c r="EO31" s="9">
        <v>7.0839999999999996</v>
      </c>
      <c r="EP31" s="9">
        <v>1.702</v>
      </c>
      <c r="EQ31" s="9">
        <v>13.606999999999999</v>
      </c>
      <c r="ER31" s="9">
        <v>201.48500000000001</v>
      </c>
      <c r="ES31" s="9">
        <v>16.506</v>
      </c>
      <c r="ET31" s="9">
        <v>125.997</v>
      </c>
      <c r="EU31" s="9">
        <v>90.356999999999999</v>
      </c>
      <c r="EV31" s="9">
        <v>38.915999999999997</v>
      </c>
      <c r="EW31" s="9">
        <v>10.018000000000001</v>
      </c>
      <c r="EX31" s="9">
        <v>41.421999999999997</v>
      </c>
      <c r="EY31" s="9">
        <v>77.352999999999994</v>
      </c>
      <c r="EZ31" s="9">
        <v>29.1</v>
      </c>
      <c r="FA31" s="9">
        <v>8.9440000000000008</v>
      </c>
      <c r="FB31" s="9">
        <v>39.308999999999997</v>
      </c>
      <c r="FC31" s="9">
        <v>13.004</v>
      </c>
      <c r="FD31" s="9">
        <v>9.8160000000000007</v>
      </c>
      <c r="FE31" s="9">
        <v>1.0740000000000001</v>
      </c>
      <c r="FF31" s="9">
        <v>2.113</v>
      </c>
      <c r="FL31" s="9">
        <v>307.90499999999997</v>
      </c>
      <c r="FM31" s="9">
        <v>168.67099999999999</v>
      </c>
      <c r="FN31" s="9">
        <v>279.98700000000002</v>
      </c>
      <c r="FO31" s="9">
        <v>27.917999999999999</v>
      </c>
      <c r="FP31" s="9">
        <v>271.80099999999999</v>
      </c>
      <c r="FQ31" s="9">
        <v>168.67099999999999</v>
      </c>
      <c r="FR31" s="9">
        <v>9.6959999999999997</v>
      </c>
      <c r="FS31" s="9">
        <v>93.433999999999997</v>
      </c>
      <c r="FT31" s="9">
        <v>19.084</v>
      </c>
      <c r="FU31" s="9">
        <v>2.6339999999999999</v>
      </c>
      <c r="FV31" s="9">
        <v>3.6579999999999999</v>
      </c>
      <c r="FW31" s="9">
        <v>12.792</v>
      </c>
      <c r="FX31" s="9">
        <v>17.02</v>
      </c>
      <c r="FY31" s="9">
        <v>5.5519999999999996</v>
      </c>
      <c r="FZ31" s="9">
        <v>1.4870000000000001</v>
      </c>
      <c r="GA31" s="9">
        <v>9.9809999999999999</v>
      </c>
      <c r="GB31" s="9">
        <v>176.85599999999999</v>
      </c>
      <c r="GC31" s="9">
        <v>14.842000000000001</v>
      </c>
      <c r="GD31" s="9">
        <v>116.20699999999999</v>
      </c>
      <c r="GE31" s="9">
        <v>78.221999999999994</v>
      </c>
      <c r="GF31" s="9">
        <v>31.437000000000001</v>
      </c>
      <c r="GG31" s="9">
        <v>9.2189999999999994</v>
      </c>
      <c r="GH31" s="9">
        <v>37.566000000000003</v>
      </c>
      <c r="GI31" s="9">
        <v>67.882999999999996</v>
      </c>
      <c r="GJ31" s="9">
        <v>23.867999999999999</v>
      </c>
      <c r="GK31" s="9">
        <v>8.5619999999999994</v>
      </c>
      <c r="GL31" s="9">
        <v>35.453000000000003</v>
      </c>
      <c r="GM31" s="9">
        <v>10.339</v>
      </c>
      <c r="GN31" s="9">
        <v>7.569</v>
      </c>
      <c r="GO31" s="9">
        <v>0.65700000000000003</v>
      </c>
      <c r="GP31" s="9">
        <v>2.113</v>
      </c>
      <c r="GV31" s="9">
        <v>336.33100000000002</v>
      </c>
      <c r="GW31" s="9">
        <v>168.381</v>
      </c>
      <c r="GX31" s="9">
        <v>248.72800000000001</v>
      </c>
      <c r="GY31" s="9">
        <v>87.602000000000004</v>
      </c>
      <c r="GZ31" s="9">
        <v>234.43</v>
      </c>
      <c r="HA31" s="9">
        <v>168.381</v>
      </c>
      <c r="HB31" s="9">
        <v>4.3890000000000002</v>
      </c>
      <c r="HC31" s="9">
        <v>61.66</v>
      </c>
      <c r="HD31" s="9">
        <v>14.412000000000001</v>
      </c>
      <c r="HE31" s="9">
        <v>3.6819999999999999</v>
      </c>
      <c r="HF31" s="9">
        <v>2.1800000000000002</v>
      </c>
      <c r="HG31" s="9">
        <v>8.5500000000000007</v>
      </c>
      <c r="HH31" s="9">
        <v>87.488</v>
      </c>
      <c r="HI31" s="9">
        <v>10.616</v>
      </c>
      <c r="HJ31" s="9">
        <v>0.89800000000000002</v>
      </c>
      <c r="HK31" s="9">
        <v>75.974000000000004</v>
      </c>
      <c r="HL31" s="9">
        <v>182.68</v>
      </c>
      <c r="HM31" s="9">
        <v>7.4660000000000002</v>
      </c>
      <c r="HN31" s="9">
        <v>146.185</v>
      </c>
      <c r="HO31" s="9">
        <v>58.319000000000003</v>
      </c>
      <c r="HP31" s="9">
        <v>24.518000000000001</v>
      </c>
      <c r="HQ31" s="9">
        <v>4.0670000000000002</v>
      </c>
      <c r="HR31" s="9">
        <v>29.733000000000001</v>
      </c>
      <c r="HS31" s="9">
        <v>49.225000000000001</v>
      </c>
      <c r="HT31" s="9">
        <v>19.28</v>
      </c>
      <c r="HU31" s="9">
        <v>3.7890000000000001</v>
      </c>
      <c r="HV31" s="9">
        <v>26.155000000000001</v>
      </c>
      <c r="HW31" s="9">
        <v>9.0939999999999994</v>
      </c>
      <c r="HX31" s="9">
        <v>5.2380000000000004</v>
      </c>
      <c r="HY31" s="9">
        <v>0.27800000000000002</v>
      </c>
      <c r="HZ31" s="9">
        <v>3.5779999999999998</v>
      </c>
      <c r="IA31" s="9">
        <v>6.6920000000000002</v>
      </c>
      <c r="IB31" s="9">
        <v>3.4169999999999998</v>
      </c>
      <c r="IC31" s="9">
        <v>0.73799999999999999</v>
      </c>
      <c r="ID31" s="9">
        <v>2.5379999999999998</v>
      </c>
      <c r="IK31" s="9">
        <v>150.06100000000001</v>
      </c>
      <c r="IL31" s="9">
        <v>88.698999999999998</v>
      </c>
      <c r="IM31" s="9">
        <v>135.85499999999999</v>
      </c>
      <c r="IN31" s="9">
        <v>14.206</v>
      </c>
      <c r="IO31" s="9">
        <v>131.34</v>
      </c>
      <c r="IP31" s="9">
        <v>88.698999999999998</v>
      </c>
      <c r="IQ31" s="9">
        <v>2.7349999999999999</v>
      </c>
    </row>
    <row r="32" spans="1:251">
      <c r="A32" s="10">
        <v>35582</v>
      </c>
      <c r="B32" s="9">
        <v>58.898000000000003</v>
      </c>
      <c r="C32" s="9">
        <v>10.93</v>
      </c>
      <c r="D32" s="9">
        <v>68.495000000000005</v>
      </c>
      <c r="E32" s="9">
        <v>29.626000000000001</v>
      </c>
      <c r="F32" s="9">
        <v>16.963000000000001</v>
      </c>
      <c r="G32" s="9">
        <v>1.6</v>
      </c>
      <c r="H32" s="9">
        <v>11.063000000000001</v>
      </c>
      <c r="I32" s="9">
        <v>24.736999999999998</v>
      </c>
      <c r="J32" s="9">
        <v>13.204000000000001</v>
      </c>
      <c r="K32" s="9">
        <v>2.0830000000000002</v>
      </c>
      <c r="L32" s="9">
        <v>9.4499999999999993</v>
      </c>
      <c r="S32" s="9">
        <v>514.57500000000005</v>
      </c>
      <c r="T32" s="9">
        <v>295.452</v>
      </c>
      <c r="U32" s="9">
        <v>468.721</v>
      </c>
      <c r="V32" s="9">
        <v>45.853999999999999</v>
      </c>
      <c r="W32" s="9">
        <v>451.77300000000002</v>
      </c>
      <c r="X32" s="9">
        <v>295.452</v>
      </c>
      <c r="Y32" s="9">
        <v>14.798999999999999</v>
      </c>
      <c r="Z32" s="9">
        <v>141.52199999999999</v>
      </c>
      <c r="AA32" s="9">
        <v>30.146000000000001</v>
      </c>
      <c r="AB32" s="9">
        <v>6.24</v>
      </c>
      <c r="AC32" s="9">
        <v>4.8120000000000003</v>
      </c>
      <c r="AD32" s="9">
        <v>19.094000000000001</v>
      </c>
      <c r="AE32" s="9">
        <v>32.655000000000001</v>
      </c>
      <c r="AF32" s="9">
        <v>10.708</v>
      </c>
      <c r="AG32" s="9">
        <v>0.78600000000000003</v>
      </c>
      <c r="AH32" s="9">
        <v>21.161999999999999</v>
      </c>
      <c r="AI32" s="9">
        <v>312.40100000000001</v>
      </c>
      <c r="AJ32" s="9">
        <v>20.396999999999998</v>
      </c>
      <c r="AK32" s="9">
        <v>181.77699999999999</v>
      </c>
      <c r="AL32" s="9">
        <v>112.15</v>
      </c>
      <c r="AM32" s="9">
        <v>57.006</v>
      </c>
      <c r="AN32" s="9">
        <v>10.589</v>
      </c>
      <c r="AO32" s="9">
        <v>44.555</v>
      </c>
      <c r="AP32" s="9">
        <v>96.418999999999997</v>
      </c>
      <c r="AQ32" s="9">
        <v>46.831000000000003</v>
      </c>
      <c r="AR32" s="9">
        <v>9.52</v>
      </c>
      <c r="AS32" s="9">
        <v>40.067999999999998</v>
      </c>
      <c r="AT32" s="9">
        <v>15.731</v>
      </c>
      <c r="AU32" s="9">
        <v>10.175000000000001</v>
      </c>
      <c r="AV32" s="9">
        <v>1.069</v>
      </c>
      <c r="AW32" s="9">
        <v>4.4870000000000001</v>
      </c>
      <c r="BC32" s="9">
        <v>429.43799999999999</v>
      </c>
      <c r="BD32" s="9">
        <v>238.197</v>
      </c>
      <c r="BE32" s="9">
        <v>391.27100000000002</v>
      </c>
      <c r="BF32" s="9">
        <v>38.167000000000002</v>
      </c>
      <c r="BG32" s="9">
        <v>378.63900000000001</v>
      </c>
      <c r="BH32" s="9">
        <v>238.197</v>
      </c>
      <c r="BI32" s="9">
        <v>13.484</v>
      </c>
      <c r="BJ32" s="9">
        <v>126.95699999999999</v>
      </c>
      <c r="BK32" s="9">
        <v>26.981000000000002</v>
      </c>
      <c r="BL32" s="9">
        <v>5.407</v>
      </c>
      <c r="BM32" s="9">
        <v>4.5549999999999997</v>
      </c>
      <c r="BN32" s="9">
        <v>17.018999999999998</v>
      </c>
      <c r="BO32" s="9">
        <v>23.817</v>
      </c>
      <c r="BP32" s="9">
        <v>7.2249999999999996</v>
      </c>
      <c r="BQ32" s="9">
        <v>0.78600000000000003</v>
      </c>
      <c r="BR32" s="9">
        <v>15.807</v>
      </c>
      <c r="BS32" s="9">
        <v>250.82900000000001</v>
      </c>
      <c r="BT32" s="9">
        <v>18.824999999999999</v>
      </c>
      <c r="BU32" s="9">
        <v>159.78299999999999</v>
      </c>
      <c r="BV32" s="9">
        <v>90.057000000000002</v>
      </c>
      <c r="BW32" s="9">
        <v>43.994</v>
      </c>
      <c r="BX32" s="9">
        <v>7.4169999999999998</v>
      </c>
      <c r="BY32" s="9">
        <v>38.645000000000003</v>
      </c>
      <c r="BZ32" s="9">
        <v>79.254999999999995</v>
      </c>
      <c r="CA32" s="9">
        <v>37.942</v>
      </c>
      <c r="CB32" s="9">
        <v>6.61</v>
      </c>
      <c r="CC32" s="9">
        <v>34.703000000000003</v>
      </c>
      <c r="CD32" s="9">
        <v>10.802</v>
      </c>
      <c r="CE32" s="9">
        <v>6.0519999999999996</v>
      </c>
      <c r="CF32" s="9">
        <v>0.80800000000000005</v>
      </c>
      <c r="CG32" s="9">
        <v>3.9420000000000002</v>
      </c>
      <c r="CM32" s="9">
        <v>756.09299999999996</v>
      </c>
      <c r="CN32" s="9">
        <v>378.68</v>
      </c>
      <c r="CO32" s="9">
        <v>583.09500000000003</v>
      </c>
      <c r="CP32" s="9">
        <v>172.99799999999999</v>
      </c>
      <c r="CQ32" s="9">
        <v>549.42899999999997</v>
      </c>
      <c r="CR32" s="9">
        <v>378.68</v>
      </c>
      <c r="CS32" s="9">
        <v>15.257999999999999</v>
      </c>
      <c r="CT32" s="9">
        <v>155.49199999999999</v>
      </c>
      <c r="CU32" s="9">
        <v>34.909999999999997</v>
      </c>
      <c r="CV32" s="9">
        <v>10.557</v>
      </c>
      <c r="CW32" s="9">
        <v>7.4370000000000003</v>
      </c>
      <c r="CX32" s="9">
        <v>16.916</v>
      </c>
      <c r="CY32" s="9">
        <v>171.75399999999999</v>
      </c>
      <c r="CZ32" s="9">
        <v>23.109000000000002</v>
      </c>
      <c r="DA32" s="9">
        <v>2.23</v>
      </c>
      <c r="DB32" s="9">
        <v>146.41499999999999</v>
      </c>
      <c r="DC32" s="9">
        <v>412.346</v>
      </c>
      <c r="DD32" s="9">
        <v>24.925000000000001</v>
      </c>
      <c r="DE32" s="9">
        <v>318.82299999999998</v>
      </c>
      <c r="DF32" s="9">
        <v>132.214</v>
      </c>
      <c r="DG32" s="9">
        <v>57.265999999999998</v>
      </c>
      <c r="DH32" s="9">
        <v>10.798999999999999</v>
      </c>
      <c r="DI32" s="9">
        <v>64.149000000000001</v>
      </c>
      <c r="DJ32" s="9">
        <v>113.739</v>
      </c>
      <c r="DK32" s="9">
        <v>46.813000000000002</v>
      </c>
      <c r="DL32" s="9">
        <v>9.7289999999999992</v>
      </c>
      <c r="DM32" s="9">
        <v>57.197000000000003</v>
      </c>
      <c r="DN32" s="9">
        <v>18.475000000000001</v>
      </c>
      <c r="DO32" s="9">
        <v>10.454000000000001</v>
      </c>
      <c r="DP32" s="9">
        <v>1.07</v>
      </c>
      <c r="DQ32" s="9">
        <v>6.952</v>
      </c>
      <c r="DR32" s="9">
        <v>19.497</v>
      </c>
      <c r="DS32" s="9">
        <v>12.356999999999999</v>
      </c>
      <c r="DT32" s="9">
        <v>1.532</v>
      </c>
      <c r="DU32" s="9">
        <v>5.6079999999999997</v>
      </c>
      <c r="EB32" s="9">
        <v>358.85300000000001</v>
      </c>
      <c r="EC32" s="9">
        <v>204.91499999999999</v>
      </c>
      <c r="ED32" s="9">
        <v>324.48599999999999</v>
      </c>
      <c r="EE32" s="9">
        <v>34.366999999999997</v>
      </c>
      <c r="EF32" s="9">
        <v>312.85000000000002</v>
      </c>
      <c r="EG32" s="9">
        <v>204.91499999999999</v>
      </c>
      <c r="EH32" s="9">
        <v>8.923</v>
      </c>
      <c r="EI32" s="9">
        <v>99.012</v>
      </c>
      <c r="EJ32" s="9">
        <v>21.152999999999999</v>
      </c>
      <c r="EK32" s="9">
        <v>4.4340000000000002</v>
      </c>
      <c r="EL32" s="9">
        <v>5.2469999999999999</v>
      </c>
      <c r="EM32" s="9">
        <v>11.472</v>
      </c>
      <c r="EN32" s="9">
        <v>24.85</v>
      </c>
      <c r="EO32" s="9">
        <v>7.202</v>
      </c>
      <c r="EP32" s="9">
        <v>1.5569999999999999</v>
      </c>
      <c r="EQ32" s="9">
        <v>16.091000000000001</v>
      </c>
      <c r="ER32" s="9">
        <v>216.55</v>
      </c>
      <c r="ES32" s="9">
        <v>15.727</v>
      </c>
      <c r="ET32" s="9">
        <v>126.57599999999999</v>
      </c>
      <c r="EU32" s="9">
        <v>99.320999999999998</v>
      </c>
      <c r="EV32" s="9">
        <v>47.746000000000002</v>
      </c>
      <c r="EW32" s="9">
        <v>9.2769999999999992</v>
      </c>
      <c r="EX32" s="9">
        <v>42.296999999999997</v>
      </c>
      <c r="EY32" s="9">
        <v>87.581999999999994</v>
      </c>
      <c r="EZ32" s="9">
        <v>39.090000000000003</v>
      </c>
      <c r="FA32" s="9">
        <v>8.6519999999999992</v>
      </c>
      <c r="FB32" s="9">
        <v>39.841000000000001</v>
      </c>
      <c r="FC32" s="9">
        <v>11.738</v>
      </c>
      <c r="FD32" s="9">
        <v>8.657</v>
      </c>
      <c r="FE32" s="9">
        <v>0.625</v>
      </c>
      <c r="FF32" s="9">
        <v>2.4569999999999999</v>
      </c>
      <c r="FL32" s="9">
        <v>309.33600000000001</v>
      </c>
      <c r="FM32" s="9">
        <v>168.74199999999999</v>
      </c>
      <c r="FN32" s="9">
        <v>278.66899999999998</v>
      </c>
      <c r="FO32" s="9">
        <v>30.667000000000002</v>
      </c>
      <c r="FP32" s="9">
        <v>268.69099999999997</v>
      </c>
      <c r="FQ32" s="9">
        <v>168.74199999999999</v>
      </c>
      <c r="FR32" s="9">
        <v>7.5910000000000002</v>
      </c>
      <c r="FS32" s="9">
        <v>92.356999999999999</v>
      </c>
      <c r="FT32" s="9">
        <v>20.094000000000001</v>
      </c>
      <c r="FU32" s="9">
        <v>4.0060000000000002</v>
      </c>
      <c r="FV32" s="9">
        <v>5.0259999999999998</v>
      </c>
      <c r="FW32" s="9">
        <v>11.061999999999999</v>
      </c>
      <c r="FX32" s="9">
        <v>20.552</v>
      </c>
      <c r="FY32" s="9">
        <v>5.9720000000000004</v>
      </c>
      <c r="FZ32" s="9">
        <v>1.349</v>
      </c>
      <c r="GA32" s="9">
        <v>13.23</v>
      </c>
      <c r="GB32" s="9">
        <v>178.72</v>
      </c>
      <c r="GC32" s="9">
        <v>13.967000000000001</v>
      </c>
      <c r="GD32" s="9">
        <v>116.649</v>
      </c>
      <c r="GE32" s="9">
        <v>87.456000000000003</v>
      </c>
      <c r="GF32" s="9">
        <v>39.142000000000003</v>
      </c>
      <c r="GG32" s="9">
        <v>9.0519999999999996</v>
      </c>
      <c r="GH32" s="9">
        <v>39.262</v>
      </c>
      <c r="GI32" s="9">
        <v>78.486999999999995</v>
      </c>
      <c r="GJ32" s="9">
        <v>32.795999999999999</v>
      </c>
      <c r="GK32" s="9">
        <v>8.4269999999999996</v>
      </c>
      <c r="GL32" s="9">
        <v>37.264000000000003</v>
      </c>
      <c r="GM32" s="9">
        <v>8.9689999999999994</v>
      </c>
      <c r="GN32" s="9">
        <v>6.3460000000000001</v>
      </c>
      <c r="GO32" s="9">
        <v>0.625</v>
      </c>
      <c r="GP32" s="9">
        <v>1.998</v>
      </c>
      <c r="GV32" s="9">
        <v>341.86799999999999</v>
      </c>
      <c r="GW32" s="9">
        <v>171.142</v>
      </c>
      <c r="GX32" s="9">
        <v>252.64599999999999</v>
      </c>
      <c r="GY32" s="9">
        <v>89.222999999999999</v>
      </c>
      <c r="GZ32" s="9">
        <v>238.63300000000001</v>
      </c>
      <c r="HA32" s="9">
        <v>171.142</v>
      </c>
      <c r="HB32" s="9">
        <v>5.8789999999999996</v>
      </c>
      <c r="HC32" s="9">
        <v>61.612000000000002</v>
      </c>
      <c r="HD32" s="9">
        <v>13.669</v>
      </c>
      <c r="HE32" s="9">
        <v>3.665</v>
      </c>
      <c r="HF32" s="9">
        <v>1.9119999999999999</v>
      </c>
      <c r="HG32" s="9">
        <v>8.093</v>
      </c>
      <c r="HH32" s="9">
        <v>89.566000000000003</v>
      </c>
      <c r="HI32" s="9">
        <v>10.348000000000001</v>
      </c>
      <c r="HJ32" s="9">
        <v>1.357</v>
      </c>
      <c r="HK32" s="9">
        <v>77.861000000000004</v>
      </c>
      <c r="HL32" s="9">
        <v>185.155</v>
      </c>
      <c r="HM32" s="9">
        <v>9.1479999999999997</v>
      </c>
      <c r="HN32" s="9">
        <v>147.565</v>
      </c>
      <c r="HO32" s="9">
        <v>61.613999999999997</v>
      </c>
      <c r="HP32" s="9">
        <v>25.934999999999999</v>
      </c>
      <c r="HQ32" s="9">
        <v>5.9930000000000003</v>
      </c>
      <c r="HR32" s="9">
        <v>29.687000000000001</v>
      </c>
      <c r="HS32" s="9">
        <v>50.594000000000001</v>
      </c>
      <c r="HT32" s="9">
        <v>19.617999999999999</v>
      </c>
      <c r="HU32" s="9">
        <v>4.9320000000000004</v>
      </c>
      <c r="HV32" s="9">
        <v>26.044</v>
      </c>
      <c r="HW32" s="9">
        <v>11.02</v>
      </c>
      <c r="HX32" s="9">
        <v>6.3170000000000002</v>
      </c>
      <c r="HY32" s="9">
        <v>1.0609999999999999</v>
      </c>
      <c r="HZ32" s="9">
        <v>3.6429999999999998</v>
      </c>
      <c r="IA32" s="9">
        <v>8.3870000000000005</v>
      </c>
      <c r="IB32" s="9">
        <v>4.7439999999999998</v>
      </c>
      <c r="IC32" s="9">
        <v>0.442</v>
      </c>
      <c r="ID32" s="9">
        <v>3.2010000000000001</v>
      </c>
      <c r="IK32" s="9">
        <v>154.672</v>
      </c>
      <c r="IL32" s="9">
        <v>94.195999999999998</v>
      </c>
      <c r="IM32" s="9">
        <v>141.19900000000001</v>
      </c>
      <c r="IN32" s="9">
        <v>13.472</v>
      </c>
      <c r="IO32" s="9">
        <v>135.78100000000001</v>
      </c>
      <c r="IP32" s="9">
        <v>94.195999999999998</v>
      </c>
      <c r="IQ32" s="9">
        <v>3.5019999999999998</v>
      </c>
    </row>
    <row r="33" spans="1:251">
      <c r="A33" s="10">
        <v>35947</v>
      </c>
      <c r="B33" s="9">
        <v>69.072999999999993</v>
      </c>
      <c r="C33" s="9">
        <v>13.962999999999999</v>
      </c>
      <c r="D33" s="9">
        <v>76.682000000000002</v>
      </c>
      <c r="E33" s="9">
        <v>28.585000000000001</v>
      </c>
      <c r="F33" s="9">
        <v>15.438000000000001</v>
      </c>
      <c r="G33" s="9">
        <v>2.1760000000000002</v>
      </c>
      <c r="H33" s="9">
        <v>10.971</v>
      </c>
      <c r="I33" s="9">
        <v>19.84</v>
      </c>
      <c r="J33" s="9">
        <v>10.138</v>
      </c>
      <c r="K33" s="9">
        <v>1.377</v>
      </c>
      <c r="L33" s="9">
        <v>8.3260000000000005</v>
      </c>
      <c r="S33" s="9">
        <v>512.43200000000002</v>
      </c>
      <c r="T33" s="9">
        <v>298.887</v>
      </c>
      <c r="U33" s="9">
        <v>471.05</v>
      </c>
      <c r="V33" s="9">
        <v>41.381999999999998</v>
      </c>
      <c r="W33" s="9">
        <v>457</v>
      </c>
      <c r="X33" s="9">
        <v>298.887</v>
      </c>
      <c r="Y33" s="9">
        <v>12.359</v>
      </c>
      <c r="Z33" s="9">
        <v>145.75299999999999</v>
      </c>
      <c r="AA33" s="9">
        <v>25.802</v>
      </c>
      <c r="AB33" s="9">
        <v>5.8810000000000002</v>
      </c>
      <c r="AC33" s="9">
        <v>3.649</v>
      </c>
      <c r="AD33" s="9">
        <v>16.271999999999998</v>
      </c>
      <c r="AE33" s="9">
        <v>29.63</v>
      </c>
      <c r="AF33" s="9">
        <v>8.1690000000000005</v>
      </c>
      <c r="AG33" s="9">
        <v>1.111</v>
      </c>
      <c r="AH33" s="9">
        <v>20.350000000000001</v>
      </c>
      <c r="AI33" s="9">
        <v>312.93700000000001</v>
      </c>
      <c r="AJ33" s="9">
        <v>17.119</v>
      </c>
      <c r="AK33" s="9">
        <v>182.375</v>
      </c>
      <c r="AL33" s="9">
        <v>133.08199999999999</v>
      </c>
      <c r="AM33" s="9">
        <v>65.475999999999999</v>
      </c>
      <c r="AN33" s="9">
        <v>15.209</v>
      </c>
      <c r="AO33" s="9">
        <v>52.396999999999998</v>
      </c>
      <c r="AP33" s="9">
        <v>115.33799999999999</v>
      </c>
      <c r="AQ33" s="9">
        <v>55.173999999999999</v>
      </c>
      <c r="AR33" s="9">
        <v>13.329000000000001</v>
      </c>
      <c r="AS33" s="9">
        <v>46.835999999999999</v>
      </c>
      <c r="AT33" s="9">
        <v>17.744</v>
      </c>
      <c r="AU33" s="9">
        <v>10.303000000000001</v>
      </c>
      <c r="AV33" s="9">
        <v>1.88</v>
      </c>
      <c r="AW33" s="9">
        <v>5.5620000000000003</v>
      </c>
      <c r="BC33" s="9">
        <v>417.14499999999998</v>
      </c>
      <c r="BD33" s="9">
        <v>232.625</v>
      </c>
      <c r="BE33" s="9">
        <v>384.08100000000002</v>
      </c>
      <c r="BF33" s="9">
        <v>33.064</v>
      </c>
      <c r="BG33" s="9">
        <v>375.12400000000002</v>
      </c>
      <c r="BH33" s="9">
        <v>232.625</v>
      </c>
      <c r="BI33" s="9">
        <v>10.972</v>
      </c>
      <c r="BJ33" s="9">
        <v>131.52699999999999</v>
      </c>
      <c r="BK33" s="9">
        <v>22.271000000000001</v>
      </c>
      <c r="BL33" s="9">
        <v>4.53</v>
      </c>
      <c r="BM33" s="9">
        <v>3.0990000000000002</v>
      </c>
      <c r="BN33" s="9">
        <v>14.641999999999999</v>
      </c>
      <c r="BO33" s="9">
        <v>19.75</v>
      </c>
      <c r="BP33" s="9">
        <v>4.4269999999999996</v>
      </c>
      <c r="BQ33" s="9">
        <v>1.111</v>
      </c>
      <c r="BR33" s="9">
        <v>14.212</v>
      </c>
      <c r="BS33" s="9">
        <v>241.58199999999999</v>
      </c>
      <c r="BT33" s="9">
        <v>15.182</v>
      </c>
      <c r="BU33" s="9">
        <v>160.381</v>
      </c>
      <c r="BV33" s="9">
        <v>108.64700000000001</v>
      </c>
      <c r="BW33" s="9">
        <v>48.795000000000002</v>
      </c>
      <c r="BX33" s="9">
        <v>11.962</v>
      </c>
      <c r="BY33" s="9">
        <v>47.89</v>
      </c>
      <c r="BZ33" s="9">
        <v>95.793000000000006</v>
      </c>
      <c r="CA33" s="9">
        <v>41.795999999999999</v>
      </c>
      <c r="CB33" s="9">
        <v>10.888</v>
      </c>
      <c r="CC33" s="9">
        <v>43.109000000000002</v>
      </c>
      <c r="CD33" s="9">
        <v>12.853999999999999</v>
      </c>
      <c r="CE33" s="9">
        <v>7</v>
      </c>
      <c r="CF33" s="9">
        <v>1.073</v>
      </c>
      <c r="CG33" s="9">
        <v>4.7809999999999997</v>
      </c>
      <c r="CM33" s="9">
        <v>764.26599999999996</v>
      </c>
      <c r="CN33" s="9">
        <v>395.38799999999998</v>
      </c>
      <c r="CO33" s="9">
        <v>588.01900000000001</v>
      </c>
      <c r="CP33" s="9">
        <v>176.24700000000001</v>
      </c>
      <c r="CQ33" s="9">
        <v>557.81799999999998</v>
      </c>
      <c r="CR33" s="9">
        <v>395.38799999999998</v>
      </c>
      <c r="CS33" s="9">
        <v>16.375</v>
      </c>
      <c r="CT33" s="9">
        <v>146.05500000000001</v>
      </c>
      <c r="CU33" s="9">
        <v>32.598999999999997</v>
      </c>
      <c r="CV33" s="9">
        <v>9.1620000000000008</v>
      </c>
      <c r="CW33" s="9">
        <v>5.87</v>
      </c>
      <c r="CX33" s="9">
        <v>17.567</v>
      </c>
      <c r="CY33" s="9">
        <v>173.84899999999999</v>
      </c>
      <c r="CZ33" s="9">
        <v>21.039000000000001</v>
      </c>
      <c r="DA33" s="9">
        <v>3.2719999999999998</v>
      </c>
      <c r="DB33" s="9">
        <v>149.53800000000001</v>
      </c>
      <c r="DC33" s="9">
        <v>425.589</v>
      </c>
      <c r="DD33" s="9">
        <v>25.518000000000001</v>
      </c>
      <c r="DE33" s="9">
        <v>313.15899999999999</v>
      </c>
      <c r="DF33" s="9">
        <v>148.797</v>
      </c>
      <c r="DG33" s="9">
        <v>65.747</v>
      </c>
      <c r="DH33" s="9">
        <v>11.898999999999999</v>
      </c>
      <c r="DI33" s="9">
        <v>71.150999999999996</v>
      </c>
      <c r="DJ33" s="9">
        <v>127.306</v>
      </c>
      <c r="DK33" s="9">
        <v>53.457000000000001</v>
      </c>
      <c r="DL33" s="9">
        <v>10.648</v>
      </c>
      <c r="DM33" s="9">
        <v>63.201000000000001</v>
      </c>
      <c r="DN33" s="9">
        <v>21.491</v>
      </c>
      <c r="DO33" s="9">
        <v>12.29</v>
      </c>
      <c r="DP33" s="9">
        <v>1.2509999999999999</v>
      </c>
      <c r="DQ33" s="9">
        <v>7.95</v>
      </c>
      <c r="DR33" s="9">
        <v>14.597</v>
      </c>
      <c r="DS33" s="9">
        <v>8.9030000000000005</v>
      </c>
      <c r="DT33" s="9">
        <v>0.54600000000000004</v>
      </c>
      <c r="DU33" s="9">
        <v>5.1470000000000002</v>
      </c>
      <c r="EB33" s="9">
        <v>367.92</v>
      </c>
      <c r="EC33" s="9">
        <v>216.71600000000001</v>
      </c>
      <c r="ED33" s="9">
        <v>333.64600000000002</v>
      </c>
      <c r="EE33" s="9">
        <v>34.271999999999998</v>
      </c>
      <c r="EF33" s="9">
        <v>322.46800000000002</v>
      </c>
      <c r="EG33" s="9">
        <v>216.71600000000001</v>
      </c>
      <c r="EH33" s="9">
        <v>10.050000000000001</v>
      </c>
      <c r="EI33" s="9">
        <v>95.703000000000003</v>
      </c>
      <c r="EJ33" s="9">
        <v>19.620999999999999</v>
      </c>
      <c r="EK33" s="9">
        <v>4.1379999999999999</v>
      </c>
      <c r="EL33" s="9">
        <v>2.8769999999999998</v>
      </c>
      <c r="EM33" s="9">
        <v>12.605</v>
      </c>
      <c r="EN33" s="9">
        <v>25.83</v>
      </c>
      <c r="EO33" s="9">
        <v>7.04</v>
      </c>
      <c r="EP33" s="9">
        <v>2.0760000000000001</v>
      </c>
      <c r="EQ33" s="9">
        <v>16.713999999999999</v>
      </c>
      <c r="ER33" s="9">
        <v>227.89400000000001</v>
      </c>
      <c r="ES33" s="9">
        <v>15.003</v>
      </c>
      <c r="ET33" s="9">
        <v>125.023</v>
      </c>
      <c r="EU33" s="9">
        <v>102.337</v>
      </c>
      <c r="EV33" s="9">
        <v>48.057000000000002</v>
      </c>
      <c r="EW33" s="9">
        <v>10.435</v>
      </c>
      <c r="EX33" s="9">
        <v>43.844999999999999</v>
      </c>
      <c r="EY33" s="9">
        <v>91.866</v>
      </c>
      <c r="EZ33" s="9">
        <v>40.847999999999999</v>
      </c>
      <c r="FA33" s="9">
        <v>9.9109999999999996</v>
      </c>
      <c r="FB33" s="9">
        <v>41.107999999999997</v>
      </c>
      <c r="FC33" s="9">
        <v>10.47</v>
      </c>
      <c r="FD33" s="9">
        <v>7.2089999999999996</v>
      </c>
      <c r="FE33" s="9">
        <v>0.52400000000000002</v>
      </c>
      <c r="FF33" s="9">
        <v>2.7370000000000001</v>
      </c>
      <c r="FL33" s="9">
        <v>314.53500000000003</v>
      </c>
      <c r="FM33" s="9">
        <v>179.351</v>
      </c>
      <c r="FN33" s="9">
        <v>284.48599999999999</v>
      </c>
      <c r="FO33" s="9">
        <v>30.048999999999999</v>
      </c>
      <c r="FP33" s="9">
        <v>275.25299999999999</v>
      </c>
      <c r="FQ33" s="9">
        <v>179.351</v>
      </c>
      <c r="FR33" s="9">
        <v>9.5660000000000007</v>
      </c>
      <c r="FS33" s="9">
        <v>86.334999999999994</v>
      </c>
      <c r="FT33" s="9">
        <v>18.449000000000002</v>
      </c>
      <c r="FU33" s="9">
        <v>3.883</v>
      </c>
      <c r="FV33" s="9">
        <v>2.8769999999999998</v>
      </c>
      <c r="FW33" s="9">
        <v>11.688000000000001</v>
      </c>
      <c r="FX33" s="9">
        <v>20.834</v>
      </c>
      <c r="FY33" s="9">
        <v>5.35</v>
      </c>
      <c r="FZ33" s="9">
        <v>1.573</v>
      </c>
      <c r="GA33" s="9">
        <v>13.911</v>
      </c>
      <c r="GB33" s="9">
        <v>188.58500000000001</v>
      </c>
      <c r="GC33" s="9">
        <v>14.016999999999999</v>
      </c>
      <c r="GD33" s="9">
        <v>111.934</v>
      </c>
      <c r="GE33" s="9">
        <v>88.203999999999994</v>
      </c>
      <c r="GF33" s="9">
        <v>37.71</v>
      </c>
      <c r="GG33" s="9">
        <v>9.4570000000000007</v>
      </c>
      <c r="GH33" s="9">
        <v>41.036999999999999</v>
      </c>
      <c r="GI33" s="9">
        <v>80.534999999999997</v>
      </c>
      <c r="GJ33" s="9">
        <v>31.968</v>
      </c>
      <c r="GK33" s="9">
        <v>9.17</v>
      </c>
      <c r="GL33" s="9">
        <v>39.396000000000001</v>
      </c>
      <c r="GM33" s="9">
        <v>7.6689999999999996</v>
      </c>
      <c r="GN33" s="9">
        <v>5.7409999999999997</v>
      </c>
      <c r="GO33" s="9">
        <v>0.28699999999999998</v>
      </c>
      <c r="GP33" s="9">
        <v>1.641</v>
      </c>
      <c r="GV33" s="9">
        <v>342.375</v>
      </c>
      <c r="GW33" s="9">
        <v>153.904</v>
      </c>
      <c r="GX33" s="9">
        <v>248.41800000000001</v>
      </c>
      <c r="GY33" s="9">
        <v>93.956999999999994</v>
      </c>
      <c r="GZ33" s="9">
        <v>233.2</v>
      </c>
      <c r="HA33" s="9">
        <v>153.904</v>
      </c>
      <c r="HB33" s="9">
        <v>6.923</v>
      </c>
      <c r="HC33" s="9">
        <v>72.373000000000005</v>
      </c>
      <c r="HD33" s="9">
        <v>13.241</v>
      </c>
      <c r="HE33" s="9">
        <v>4.9610000000000003</v>
      </c>
      <c r="HF33" s="9">
        <v>2.407</v>
      </c>
      <c r="HG33" s="9">
        <v>5.8739999999999997</v>
      </c>
      <c r="HH33" s="9">
        <v>95.933000000000007</v>
      </c>
      <c r="HI33" s="9">
        <v>10.257</v>
      </c>
      <c r="HJ33" s="9">
        <v>1.5209999999999999</v>
      </c>
      <c r="HK33" s="9">
        <v>84.155000000000001</v>
      </c>
      <c r="HL33" s="9">
        <v>169.12100000000001</v>
      </c>
      <c r="HM33" s="9">
        <v>10.852</v>
      </c>
      <c r="HN33" s="9">
        <v>162.40199999999999</v>
      </c>
      <c r="HO33" s="9">
        <v>62.585000000000001</v>
      </c>
      <c r="HP33" s="9">
        <v>24.329000000000001</v>
      </c>
      <c r="HQ33" s="9">
        <v>7.1210000000000004</v>
      </c>
      <c r="HR33" s="9">
        <v>31.135000000000002</v>
      </c>
      <c r="HS33" s="9">
        <v>53.682000000000002</v>
      </c>
      <c r="HT33" s="9">
        <v>20.949000000000002</v>
      </c>
      <c r="HU33" s="9">
        <v>6.2560000000000002</v>
      </c>
      <c r="HV33" s="9">
        <v>26.477</v>
      </c>
      <c r="HW33" s="9">
        <v>8.9030000000000005</v>
      </c>
      <c r="HX33" s="9">
        <v>3.38</v>
      </c>
      <c r="HY33" s="9">
        <v>0.86499999999999999</v>
      </c>
      <c r="HZ33" s="9">
        <v>4.6580000000000004</v>
      </c>
      <c r="IA33" s="9">
        <v>6.0960000000000001</v>
      </c>
      <c r="IB33" s="9">
        <v>3.403</v>
      </c>
      <c r="IC33" s="9">
        <v>0.55200000000000005</v>
      </c>
      <c r="ID33" s="9">
        <v>2.141</v>
      </c>
      <c r="IK33" s="9">
        <v>156.26300000000001</v>
      </c>
      <c r="IL33" s="9">
        <v>85.188999999999993</v>
      </c>
      <c r="IM33" s="9">
        <v>141.09800000000001</v>
      </c>
      <c r="IN33" s="9">
        <v>15.164999999999999</v>
      </c>
      <c r="IO33" s="9">
        <v>134.86699999999999</v>
      </c>
      <c r="IP33" s="9">
        <v>85.188999999999993</v>
      </c>
      <c r="IQ33" s="9">
        <v>4.2939999999999996</v>
      </c>
    </row>
    <row r="34" spans="1:251">
      <c r="A34" s="10">
        <v>36312</v>
      </c>
      <c r="B34" s="9">
        <v>67.430000000000007</v>
      </c>
      <c r="C34" s="9">
        <v>10.542999999999999</v>
      </c>
      <c r="D34" s="9">
        <v>87.442999999999998</v>
      </c>
      <c r="E34" s="9">
        <v>26.317</v>
      </c>
      <c r="F34" s="9">
        <v>14.039</v>
      </c>
      <c r="G34" s="9">
        <v>2.7290000000000001</v>
      </c>
      <c r="H34" s="9">
        <v>9.5489999999999995</v>
      </c>
      <c r="I34" s="9">
        <v>22.9</v>
      </c>
      <c r="J34" s="9">
        <v>11.179</v>
      </c>
      <c r="K34" s="9">
        <v>1.143</v>
      </c>
      <c r="L34" s="9">
        <v>10.577</v>
      </c>
      <c r="S34" s="9">
        <v>507.81799999999998</v>
      </c>
      <c r="T34" s="9">
        <v>290.41199999999998</v>
      </c>
      <c r="U34" s="9">
        <v>467.86200000000002</v>
      </c>
      <c r="V34" s="9">
        <v>39.957000000000001</v>
      </c>
      <c r="W34" s="9">
        <v>455.44900000000001</v>
      </c>
      <c r="X34" s="9">
        <v>290.41199999999998</v>
      </c>
      <c r="Y34" s="9">
        <v>13.269</v>
      </c>
      <c r="Z34" s="9">
        <v>151.768</v>
      </c>
      <c r="AA34" s="9">
        <v>20.189</v>
      </c>
      <c r="AB34" s="9">
        <v>2.423</v>
      </c>
      <c r="AC34" s="9">
        <v>3.0779999999999998</v>
      </c>
      <c r="AD34" s="9">
        <v>14.688000000000001</v>
      </c>
      <c r="AE34" s="9">
        <v>32.18</v>
      </c>
      <c r="AF34" s="9">
        <v>9.99</v>
      </c>
      <c r="AG34" s="9">
        <v>0.28399999999999997</v>
      </c>
      <c r="AH34" s="9">
        <v>21.907</v>
      </c>
      <c r="AI34" s="9">
        <v>302.82499999999999</v>
      </c>
      <c r="AJ34" s="9">
        <v>16.63</v>
      </c>
      <c r="AK34" s="9">
        <v>188.363</v>
      </c>
      <c r="AL34" s="9">
        <v>132.59200000000001</v>
      </c>
      <c r="AM34" s="9">
        <v>63.070999999999998</v>
      </c>
      <c r="AN34" s="9">
        <v>11.045999999999999</v>
      </c>
      <c r="AO34" s="9">
        <v>58.475000000000001</v>
      </c>
      <c r="AP34" s="9">
        <v>119.486</v>
      </c>
      <c r="AQ34" s="9">
        <v>54.369</v>
      </c>
      <c r="AR34" s="9">
        <v>9.1419999999999995</v>
      </c>
      <c r="AS34" s="9">
        <v>55.975000000000001</v>
      </c>
      <c r="AT34" s="9">
        <v>13.106999999999999</v>
      </c>
      <c r="AU34" s="9">
        <v>8.702</v>
      </c>
      <c r="AV34" s="9">
        <v>1.9039999999999999</v>
      </c>
      <c r="AW34" s="9">
        <v>2.5</v>
      </c>
      <c r="BC34" s="9">
        <v>427.23399999999998</v>
      </c>
      <c r="BD34" s="9">
        <v>235.60300000000001</v>
      </c>
      <c r="BE34" s="9">
        <v>394.37900000000002</v>
      </c>
      <c r="BF34" s="9">
        <v>32.854999999999997</v>
      </c>
      <c r="BG34" s="9">
        <v>384.21</v>
      </c>
      <c r="BH34" s="9">
        <v>235.60300000000001</v>
      </c>
      <c r="BI34" s="9">
        <v>11.88</v>
      </c>
      <c r="BJ34" s="9">
        <v>136.727</v>
      </c>
      <c r="BK34" s="9">
        <v>19.108000000000001</v>
      </c>
      <c r="BL34" s="9">
        <v>2.423</v>
      </c>
      <c r="BM34" s="9">
        <v>2.7949999999999999</v>
      </c>
      <c r="BN34" s="9">
        <v>13.89</v>
      </c>
      <c r="BO34" s="9">
        <v>23.914999999999999</v>
      </c>
      <c r="BP34" s="9">
        <v>7.7460000000000004</v>
      </c>
      <c r="BQ34" s="9">
        <v>0.28399999999999997</v>
      </c>
      <c r="BR34" s="9">
        <v>15.885999999999999</v>
      </c>
      <c r="BS34" s="9">
        <v>245.773</v>
      </c>
      <c r="BT34" s="9">
        <v>14.959</v>
      </c>
      <c r="BU34" s="9">
        <v>166.50200000000001</v>
      </c>
      <c r="BV34" s="9">
        <v>105.307</v>
      </c>
      <c r="BW34" s="9">
        <v>43.087000000000003</v>
      </c>
      <c r="BX34" s="9">
        <v>9.6229999999999993</v>
      </c>
      <c r="BY34" s="9">
        <v>52.597999999999999</v>
      </c>
      <c r="BZ34" s="9">
        <v>97.070999999999998</v>
      </c>
      <c r="CA34" s="9">
        <v>38.435000000000002</v>
      </c>
      <c r="CB34" s="9">
        <v>7.9880000000000004</v>
      </c>
      <c r="CC34" s="9">
        <v>50.648000000000003</v>
      </c>
      <c r="CD34" s="9">
        <v>8.2360000000000007</v>
      </c>
      <c r="CE34" s="9">
        <v>4.6520000000000001</v>
      </c>
      <c r="CF34" s="9">
        <v>1.635</v>
      </c>
      <c r="CG34" s="9">
        <v>1.95</v>
      </c>
      <c r="CM34" s="9">
        <v>771.28599999999994</v>
      </c>
      <c r="CN34" s="9">
        <v>397.74700000000001</v>
      </c>
      <c r="CO34" s="9">
        <v>605.70500000000004</v>
      </c>
      <c r="CP34" s="9">
        <v>165.58199999999999</v>
      </c>
      <c r="CQ34" s="9">
        <v>576.75900000000001</v>
      </c>
      <c r="CR34" s="9">
        <v>397.74700000000001</v>
      </c>
      <c r="CS34" s="9">
        <v>16.559000000000001</v>
      </c>
      <c r="CT34" s="9">
        <v>162.453</v>
      </c>
      <c r="CU34" s="9">
        <v>23.713999999999999</v>
      </c>
      <c r="CV34" s="9">
        <v>6.8319999999999999</v>
      </c>
      <c r="CW34" s="9">
        <v>4.2089999999999996</v>
      </c>
      <c r="CX34" s="9">
        <v>12.673</v>
      </c>
      <c r="CY34" s="9">
        <v>170.81399999999999</v>
      </c>
      <c r="CZ34" s="9">
        <v>22.114000000000001</v>
      </c>
      <c r="DA34" s="9">
        <v>2.6739999999999999</v>
      </c>
      <c r="DB34" s="9">
        <v>146.02600000000001</v>
      </c>
      <c r="DC34" s="9">
        <v>426.69299999999998</v>
      </c>
      <c r="DD34" s="9">
        <v>23.442</v>
      </c>
      <c r="DE34" s="9">
        <v>321.15199999999999</v>
      </c>
      <c r="DF34" s="9">
        <v>143.524</v>
      </c>
      <c r="DG34" s="9">
        <v>68.826999999999998</v>
      </c>
      <c r="DH34" s="9">
        <v>13.811</v>
      </c>
      <c r="DI34" s="9">
        <v>60.887</v>
      </c>
      <c r="DJ34" s="9">
        <v>126.101</v>
      </c>
      <c r="DK34" s="9">
        <v>58.89</v>
      </c>
      <c r="DL34" s="9">
        <v>12.355</v>
      </c>
      <c r="DM34" s="9">
        <v>54.856000000000002</v>
      </c>
      <c r="DN34" s="9">
        <v>17.422999999999998</v>
      </c>
      <c r="DO34" s="9">
        <v>9.9369999999999994</v>
      </c>
      <c r="DP34" s="9">
        <v>1.4550000000000001</v>
      </c>
      <c r="DQ34" s="9">
        <v>6.0309999999999997</v>
      </c>
      <c r="DR34" s="9">
        <v>16.957000000000001</v>
      </c>
      <c r="DS34" s="9">
        <v>9.4459999999999997</v>
      </c>
      <c r="DT34" s="9">
        <v>0.25700000000000001</v>
      </c>
      <c r="DU34" s="9">
        <v>7.2530000000000001</v>
      </c>
      <c r="EB34" s="9">
        <v>368.99</v>
      </c>
      <c r="EC34" s="9">
        <v>212.214</v>
      </c>
      <c r="ED34" s="9">
        <v>338.78300000000002</v>
      </c>
      <c r="EE34" s="9">
        <v>30.207000000000001</v>
      </c>
      <c r="EF34" s="9">
        <v>325.96800000000002</v>
      </c>
      <c r="EG34" s="9">
        <v>212.214</v>
      </c>
      <c r="EH34" s="9">
        <v>11.141</v>
      </c>
      <c r="EI34" s="9">
        <v>102.613</v>
      </c>
      <c r="EJ34" s="9">
        <v>16.309000000000001</v>
      </c>
      <c r="EK34" s="9">
        <v>4.0410000000000004</v>
      </c>
      <c r="EL34" s="9">
        <v>2.7890000000000001</v>
      </c>
      <c r="EM34" s="9">
        <v>9.4789999999999992</v>
      </c>
      <c r="EN34" s="9">
        <v>26.713000000000001</v>
      </c>
      <c r="EO34" s="9">
        <v>8.7739999999999991</v>
      </c>
      <c r="EP34" s="9">
        <v>0.995</v>
      </c>
      <c r="EQ34" s="9">
        <v>16.943999999999999</v>
      </c>
      <c r="ER34" s="9">
        <v>225.03</v>
      </c>
      <c r="ES34" s="9">
        <v>14.925000000000001</v>
      </c>
      <c r="ET34" s="9">
        <v>129.036</v>
      </c>
      <c r="EU34" s="9">
        <v>107.468</v>
      </c>
      <c r="EV34" s="9">
        <v>54.365000000000002</v>
      </c>
      <c r="EW34" s="9">
        <v>12.837999999999999</v>
      </c>
      <c r="EX34" s="9">
        <v>40.265000000000001</v>
      </c>
      <c r="EY34" s="9">
        <v>96.894000000000005</v>
      </c>
      <c r="EZ34" s="9">
        <v>48.024000000000001</v>
      </c>
      <c r="FA34" s="9">
        <v>11.382</v>
      </c>
      <c r="FB34" s="9">
        <v>37.487000000000002</v>
      </c>
      <c r="FC34" s="9">
        <v>10.574</v>
      </c>
      <c r="FD34" s="9">
        <v>6.3410000000000002</v>
      </c>
      <c r="FE34" s="9">
        <v>1.4550000000000001</v>
      </c>
      <c r="FF34" s="9">
        <v>2.778</v>
      </c>
      <c r="FL34" s="9">
        <v>320.28199999999998</v>
      </c>
      <c r="FM34" s="9">
        <v>178.14500000000001</v>
      </c>
      <c r="FN34" s="9">
        <v>293.77</v>
      </c>
      <c r="FO34" s="9">
        <v>26.512</v>
      </c>
      <c r="FP34" s="9">
        <v>282.935</v>
      </c>
      <c r="FQ34" s="9">
        <v>178.14500000000001</v>
      </c>
      <c r="FR34" s="9">
        <v>9.6240000000000006</v>
      </c>
      <c r="FS34" s="9">
        <v>95.165999999999997</v>
      </c>
      <c r="FT34" s="9">
        <v>15.3</v>
      </c>
      <c r="FU34" s="9">
        <v>3.5529999999999999</v>
      </c>
      <c r="FV34" s="9">
        <v>2.5110000000000001</v>
      </c>
      <c r="FW34" s="9">
        <v>9.2360000000000007</v>
      </c>
      <c r="FX34" s="9">
        <v>22.045999999999999</v>
      </c>
      <c r="FY34" s="9">
        <v>7.282</v>
      </c>
      <c r="FZ34" s="9">
        <v>0.995</v>
      </c>
      <c r="GA34" s="9">
        <v>13.77</v>
      </c>
      <c r="GB34" s="9">
        <v>188.98</v>
      </c>
      <c r="GC34" s="9">
        <v>13.129</v>
      </c>
      <c r="GD34" s="9">
        <v>118.172</v>
      </c>
      <c r="GE34" s="9">
        <v>93.126000000000005</v>
      </c>
      <c r="GF34" s="9">
        <v>42.698</v>
      </c>
      <c r="GG34" s="9">
        <v>12.069000000000001</v>
      </c>
      <c r="GH34" s="9">
        <v>38.359000000000002</v>
      </c>
      <c r="GI34" s="9">
        <v>84.588999999999999</v>
      </c>
      <c r="GJ34" s="9">
        <v>38.393999999999998</v>
      </c>
      <c r="GK34" s="9">
        <v>10.614000000000001</v>
      </c>
      <c r="GL34" s="9">
        <v>35.582000000000001</v>
      </c>
      <c r="GM34" s="9">
        <v>8.5370000000000008</v>
      </c>
      <c r="GN34" s="9">
        <v>4.3040000000000003</v>
      </c>
      <c r="GO34" s="9">
        <v>1.4550000000000001</v>
      </c>
      <c r="GP34" s="9">
        <v>2.778</v>
      </c>
      <c r="GV34" s="9">
        <v>340.72</v>
      </c>
      <c r="GW34" s="9">
        <v>160.67400000000001</v>
      </c>
      <c r="GX34" s="9">
        <v>249.22499999999999</v>
      </c>
      <c r="GY34" s="9">
        <v>91.495000000000005</v>
      </c>
      <c r="GZ34" s="9">
        <v>235.42</v>
      </c>
      <c r="HA34" s="9">
        <v>160.67400000000001</v>
      </c>
      <c r="HB34" s="9">
        <v>4.6719999999999997</v>
      </c>
      <c r="HC34" s="9">
        <v>70.073999999999998</v>
      </c>
      <c r="HD34" s="9">
        <v>9.0389999999999997</v>
      </c>
      <c r="HE34" s="9">
        <v>3.3119999999999998</v>
      </c>
      <c r="HF34" s="9">
        <v>1.7529999999999999</v>
      </c>
      <c r="HG34" s="9">
        <v>3.9740000000000002</v>
      </c>
      <c r="HH34" s="9">
        <v>96.260999999999996</v>
      </c>
      <c r="HI34" s="9">
        <v>10.493</v>
      </c>
      <c r="HJ34" s="9">
        <v>0.63400000000000001</v>
      </c>
      <c r="HK34" s="9">
        <v>85.134</v>
      </c>
      <c r="HL34" s="9">
        <v>174.47900000000001</v>
      </c>
      <c r="HM34" s="9">
        <v>7.0590000000000002</v>
      </c>
      <c r="HN34" s="9">
        <v>159.18100000000001</v>
      </c>
      <c r="HO34" s="9">
        <v>62.899000000000001</v>
      </c>
      <c r="HP34" s="9">
        <v>28.408999999999999</v>
      </c>
      <c r="HQ34" s="9">
        <v>5.1539999999999999</v>
      </c>
      <c r="HR34" s="9">
        <v>29.335999999999999</v>
      </c>
      <c r="HS34" s="9">
        <v>53.243000000000002</v>
      </c>
      <c r="HT34" s="9">
        <v>23.419</v>
      </c>
      <c r="HU34" s="9">
        <v>4.8540000000000001</v>
      </c>
      <c r="HV34" s="9">
        <v>24.97</v>
      </c>
      <c r="HW34" s="9">
        <v>9.6560000000000006</v>
      </c>
      <c r="HX34" s="9">
        <v>4.99</v>
      </c>
      <c r="HY34" s="9">
        <v>0.30099999999999999</v>
      </c>
      <c r="HZ34" s="9">
        <v>4.3659999999999997</v>
      </c>
      <c r="IA34" s="9">
        <v>7.1029999999999998</v>
      </c>
      <c r="IB34" s="9">
        <v>4.2279999999999998</v>
      </c>
      <c r="IC34" s="9">
        <v>0.497</v>
      </c>
      <c r="ID34" s="9">
        <v>2.3780000000000001</v>
      </c>
      <c r="IK34" s="9">
        <v>142.89599999999999</v>
      </c>
      <c r="IL34" s="9">
        <v>79.953999999999994</v>
      </c>
      <c r="IM34" s="9">
        <v>131.44399999999999</v>
      </c>
      <c r="IN34" s="9">
        <v>11.452</v>
      </c>
      <c r="IO34" s="9">
        <v>125.732</v>
      </c>
      <c r="IP34" s="9">
        <v>79.953999999999994</v>
      </c>
      <c r="IQ34" s="9">
        <v>1.8129999999999999</v>
      </c>
    </row>
    <row r="35" spans="1:251">
      <c r="A35" s="10">
        <v>36678</v>
      </c>
      <c r="B35" s="9">
        <v>72.441000000000003</v>
      </c>
      <c r="C35" s="9">
        <v>9.0459999999999994</v>
      </c>
      <c r="D35" s="9">
        <v>77.703999999999994</v>
      </c>
      <c r="E35" s="9">
        <v>33.448</v>
      </c>
      <c r="F35" s="9">
        <v>20.170999999999999</v>
      </c>
      <c r="G35" s="9">
        <v>1.5269999999999999</v>
      </c>
      <c r="H35" s="9">
        <v>11.75</v>
      </c>
      <c r="I35" s="9">
        <v>19.634</v>
      </c>
      <c r="J35" s="9">
        <v>12.025</v>
      </c>
      <c r="K35" s="9">
        <v>0.28999999999999998</v>
      </c>
      <c r="L35" s="9">
        <v>7.3179999999999996</v>
      </c>
      <c r="S35" s="9">
        <v>507.173</v>
      </c>
      <c r="T35" s="9">
        <v>298.44600000000003</v>
      </c>
      <c r="U35" s="9">
        <v>467.65100000000001</v>
      </c>
      <c r="V35" s="9">
        <v>39.523000000000003</v>
      </c>
      <c r="W35" s="9">
        <v>450.84300000000002</v>
      </c>
      <c r="X35" s="9">
        <v>298.44600000000003</v>
      </c>
      <c r="Y35" s="9">
        <v>12.518000000000001</v>
      </c>
      <c r="Z35" s="9">
        <v>139.87799999999999</v>
      </c>
      <c r="AA35" s="9">
        <v>16.414999999999999</v>
      </c>
      <c r="AB35" s="9">
        <v>3.6110000000000002</v>
      </c>
      <c r="AC35" s="9">
        <v>1.514</v>
      </c>
      <c r="AD35" s="9">
        <v>11.29</v>
      </c>
      <c r="AE35" s="9">
        <v>39.915999999999997</v>
      </c>
      <c r="AF35" s="9">
        <v>13.196999999999999</v>
      </c>
      <c r="AG35" s="9">
        <v>1.996</v>
      </c>
      <c r="AH35" s="9">
        <v>24.722999999999999</v>
      </c>
      <c r="AI35" s="9">
        <v>315.255</v>
      </c>
      <c r="AJ35" s="9">
        <v>16.027999999999999</v>
      </c>
      <c r="AK35" s="9">
        <v>175.89099999999999</v>
      </c>
      <c r="AL35" s="9">
        <v>129.42400000000001</v>
      </c>
      <c r="AM35" s="9">
        <v>67.822000000000003</v>
      </c>
      <c r="AN35" s="9">
        <v>7.6589999999999998</v>
      </c>
      <c r="AO35" s="9">
        <v>53.942999999999998</v>
      </c>
      <c r="AP35" s="9">
        <v>111.21899999999999</v>
      </c>
      <c r="AQ35" s="9">
        <v>55.551000000000002</v>
      </c>
      <c r="AR35" s="9">
        <v>6.7140000000000004</v>
      </c>
      <c r="AS35" s="9">
        <v>48.954000000000001</v>
      </c>
      <c r="AT35" s="9">
        <v>18.206</v>
      </c>
      <c r="AU35" s="9">
        <v>12.271000000000001</v>
      </c>
      <c r="AV35" s="9">
        <v>0.94499999999999995</v>
      </c>
      <c r="AW35" s="9">
        <v>4.9889999999999999</v>
      </c>
      <c r="BC35" s="9">
        <v>420.98</v>
      </c>
      <c r="BD35" s="9">
        <v>237.59</v>
      </c>
      <c r="BE35" s="9">
        <v>387.86799999999999</v>
      </c>
      <c r="BF35" s="9">
        <v>33.113</v>
      </c>
      <c r="BG35" s="9">
        <v>375.08</v>
      </c>
      <c r="BH35" s="9">
        <v>237.59</v>
      </c>
      <c r="BI35" s="9">
        <v>11.914</v>
      </c>
      <c r="BJ35" s="9">
        <v>125.57599999999999</v>
      </c>
      <c r="BK35" s="9">
        <v>14.939</v>
      </c>
      <c r="BL35" s="9">
        <v>3.3279999999999998</v>
      </c>
      <c r="BM35" s="9">
        <v>1.514</v>
      </c>
      <c r="BN35" s="9">
        <v>10.097</v>
      </c>
      <c r="BO35" s="9">
        <v>30.962</v>
      </c>
      <c r="BP35" s="9">
        <v>9.4600000000000009</v>
      </c>
      <c r="BQ35" s="9">
        <v>1.996</v>
      </c>
      <c r="BR35" s="9">
        <v>19.506</v>
      </c>
      <c r="BS35" s="9">
        <v>250.37700000000001</v>
      </c>
      <c r="BT35" s="9">
        <v>15.423999999999999</v>
      </c>
      <c r="BU35" s="9">
        <v>155.179</v>
      </c>
      <c r="BV35" s="9">
        <v>102.99</v>
      </c>
      <c r="BW35" s="9">
        <v>49.01</v>
      </c>
      <c r="BX35" s="9">
        <v>6.226</v>
      </c>
      <c r="BY35" s="9">
        <v>47.755000000000003</v>
      </c>
      <c r="BZ35" s="9">
        <v>92.507999999999996</v>
      </c>
      <c r="CA35" s="9">
        <v>42.301000000000002</v>
      </c>
      <c r="CB35" s="9">
        <v>5.907</v>
      </c>
      <c r="CC35" s="9">
        <v>44.3</v>
      </c>
      <c r="CD35" s="9">
        <v>10.481999999999999</v>
      </c>
      <c r="CE35" s="9">
        <v>6.7089999999999996</v>
      </c>
      <c r="CF35" s="9">
        <v>0.31900000000000001</v>
      </c>
      <c r="CG35" s="9">
        <v>3.4540000000000002</v>
      </c>
      <c r="CM35" s="9">
        <v>795.99800000000005</v>
      </c>
      <c r="CN35" s="9">
        <v>406.51799999999997</v>
      </c>
      <c r="CO35" s="9">
        <v>621.06899999999996</v>
      </c>
      <c r="CP35" s="9">
        <v>174.929</v>
      </c>
      <c r="CQ35" s="9">
        <v>589.41999999999996</v>
      </c>
      <c r="CR35" s="9">
        <v>406.51799999999997</v>
      </c>
      <c r="CS35" s="9">
        <v>19.157</v>
      </c>
      <c r="CT35" s="9">
        <v>163.745</v>
      </c>
      <c r="CU35" s="9">
        <v>26.486000000000001</v>
      </c>
      <c r="CV35" s="9">
        <v>9.3689999999999998</v>
      </c>
      <c r="CW35" s="9">
        <v>3.7629999999999999</v>
      </c>
      <c r="CX35" s="9">
        <v>13.355</v>
      </c>
      <c r="CY35" s="9">
        <v>180.09200000000001</v>
      </c>
      <c r="CZ35" s="9">
        <v>22.28</v>
      </c>
      <c r="DA35" s="9">
        <v>1.2869999999999999</v>
      </c>
      <c r="DB35" s="9">
        <v>156.524</v>
      </c>
      <c r="DC35" s="9">
        <v>438.16699999999997</v>
      </c>
      <c r="DD35" s="9">
        <v>24.206</v>
      </c>
      <c r="DE35" s="9">
        <v>333.62400000000002</v>
      </c>
      <c r="DF35" s="9">
        <v>145.63</v>
      </c>
      <c r="DG35" s="9">
        <v>67.734999999999999</v>
      </c>
      <c r="DH35" s="9">
        <v>13.102</v>
      </c>
      <c r="DI35" s="9">
        <v>64.793000000000006</v>
      </c>
      <c r="DJ35" s="9">
        <v>121.16</v>
      </c>
      <c r="DK35" s="9">
        <v>52.884</v>
      </c>
      <c r="DL35" s="9">
        <v>10.81</v>
      </c>
      <c r="DM35" s="9">
        <v>57.465000000000003</v>
      </c>
      <c r="DN35" s="9">
        <v>24.471</v>
      </c>
      <c r="DO35" s="9">
        <v>14.851000000000001</v>
      </c>
      <c r="DP35" s="9">
        <v>2.2919999999999998</v>
      </c>
      <c r="DQ35" s="9">
        <v>7.3280000000000003</v>
      </c>
      <c r="DR35" s="9">
        <v>15.586</v>
      </c>
      <c r="DS35" s="9">
        <v>9.6129999999999995</v>
      </c>
      <c r="DT35" s="9">
        <v>1.0609999999999999</v>
      </c>
      <c r="DU35" s="9">
        <v>4.9119999999999999</v>
      </c>
      <c r="EB35" s="9">
        <v>378.78399999999999</v>
      </c>
      <c r="EC35" s="9">
        <v>211.97200000000001</v>
      </c>
      <c r="ED35" s="9">
        <v>348.93599999999998</v>
      </c>
      <c r="EE35" s="9">
        <v>29.847999999999999</v>
      </c>
      <c r="EF35" s="9">
        <v>338.03500000000003</v>
      </c>
      <c r="EG35" s="9">
        <v>211.97200000000001</v>
      </c>
      <c r="EH35" s="9">
        <v>12.875999999999999</v>
      </c>
      <c r="EI35" s="9">
        <v>113.188</v>
      </c>
      <c r="EJ35" s="9">
        <v>16.219000000000001</v>
      </c>
      <c r="EK35" s="9">
        <v>4.5199999999999996</v>
      </c>
      <c r="EL35" s="9">
        <v>3.0030000000000001</v>
      </c>
      <c r="EM35" s="9">
        <v>8.6959999999999997</v>
      </c>
      <c r="EN35" s="9">
        <v>24.529</v>
      </c>
      <c r="EO35" s="9">
        <v>6.3810000000000002</v>
      </c>
      <c r="EP35" s="9">
        <v>0.25</v>
      </c>
      <c r="EQ35" s="9">
        <v>17.899000000000001</v>
      </c>
      <c r="ER35" s="9">
        <v>222.87299999999999</v>
      </c>
      <c r="ES35" s="9">
        <v>16.129000000000001</v>
      </c>
      <c r="ET35" s="9">
        <v>139.78200000000001</v>
      </c>
      <c r="EU35" s="9">
        <v>107.005</v>
      </c>
      <c r="EV35" s="9">
        <v>54.399000000000001</v>
      </c>
      <c r="EW35" s="9">
        <v>10.874000000000001</v>
      </c>
      <c r="EX35" s="9">
        <v>41.731999999999999</v>
      </c>
      <c r="EY35" s="9">
        <v>91.254000000000005</v>
      </c>
      <c r="EZ35" s="9">
        <v>43.58</v>
      </c>
      <c r="FA35" s="9">
        <v>9.1219999999999999</v>
      </c>
      <c r="FB35" s="9">
        <v>38.552</v>
      </c>
      <c r="FC35" s="9">
        <v>15.750999999999999</v>
      </c>
      <c r="FD35" s="9">
        <v>10.818</v>
      </c>
      <c r="FE35" s="9">
        <v>1.7529999999999999</v>
      </c>
      <c r="FF35" s="9">
        <v>3.18</v>
      </c>
      <c r="FL35" s="9">
        <v>329.39699999999999</v>
      </c>
      <c r="FM35" s="9">
        <v>177.68</v>
      </c>
      <c r="FN35" s="9">
        <v>303.27999999999997</v>
      </c>
      <c r="FO35" s="9">
        <v>26.117000000000001</v>
      </c>
      <c r="FP35" s="9">
        <v>294.53300000000002</v>
      </c>
      <c r="FQ35" s="9">
        <v>177.68</v>
      </c>
      <c r="FR35" s="9">
        <v>11.917999999999999</v>
      </c>
      <c r="FS35" s="9">
        <v>104.935</v>
      </c>
      <c r="FT35" s="9">
        <v>14.263999999999999</v>
      </c>
      <c r="FU35" s="9">
        <v>3.5640000000000001</v>
      </c>
      <c r="FV35" s="9">
        <v>2.4950000000000001</v>
      </c>
      <c r="FW35" s="9">
        <v>8.2050000000000001</v>
      </c>
      <c r="FX35" s="9">
        <v>20.6</v>
      </c>
      <c r="FY35" s="9">
        <v>5.1829999999999998</v>
      </c>
      <c r="FZ35" s="9">
        <v>0.25</v>
      </c>
      <c r="GA35" s="9">
        <v>15.167</v>
      </c>
      <c r="GB35" s="9">
        <v>186.428</v>
      </c>
      <c r="GC35" s="9">
        <v>14.662000000000001</v>
      </c>
      <c r="GD35" s="9">
        <v>128.30799999999999</v>
      </c>
      <c r="GE35" s="9">
        <v>89.340999999999994</v>
      </c>
      <c r="GF35" s="9">
        <v>42.335999999999999</v>
      </c>
      <c r="GG35" s="9">
        <v>9.1769999999999996</v>
      </c>
      <c r="GH35" s="9">
        <v>37.828000000000003</v>
      </c>
      <c r="GI35" s="9">
        <v>78.988</v>
      </c>
      <c r="GJ35" s="9">
        <v>35.939</v>
      </c>
      <c r="GK35" s="9">
        <v>7.8959999999999999</v>
      </c>
      <c r="GL35" s="9">
        <v>35.152999999999999</v>
      </c>
      <c r="GM35" s="9">
        <v>10.353999999999999</v>
      </c>
      <c r="GN35" s="9">
        <v>6.3970000000000002</v>
      </c>
      <c r="GO35" s="9">
        <v>1.2809999999999999</v>
      </c>
      <c r="GP35" s="9">
        <v>2.6749999999999998</v>
      </c>
      <c r="GV35" s="9">
        <v>346.16399999999999</v>
      </c>
      <c r="GW35" s="9">
        <v>164.66399999999999</v>
      </c>
      <c r="GX35" s="9">
        <v>255.232</v>
      </c>
      <c r="GY35" s="9">
        <v>90.932000000000002</v>
      </c>
      <c r="GZ35" s="9">
        <v>239.74100000000001</v>
      </c>
      <c r="HA35" s="9">
        <v>164.66399999999999</v>
      </c>
      <c r="HB35" s="9">
        <v>6.7539999999999996</v>
      </c>
      <c r="HC35" s="9">
        <v>68.322999999999993</v>
      </c>
      <c r="HD35" s="9">
        <v>11.516999999999999</v>
      </c>
      <c r="HE35" s="9">
        <v>3.7570000000000001</v>
      </c>
      <c r="HF35" s="9">
        <v>1.4570000000000001</v>
      </c>
      <c r="HG35" s="9">
        <v>6.3029999999999999</v>
      </c>
      <c r="HH35" s="9">
        <v>94.906000000000006</v>
      </c>
      <c r="HI35" s="9">
        <v>11.734</v>
      </c>
      <c r="HJ35" s="9">
        <v>0.35099999999999998</v>
      </c>
      <c r="HK35" s="9">
        <v>82.820999999999998</v>
      </c>
      <c r="HL35" s="9">
        <v>180.155</v>
      </c>
      <c r="HM35" s="9">
        <v>8.5619999999999994</v>
      </c>
      <c r="HN35" s="9">
        <v>157.447</v>
      </c>
      <c r="HO35" s="9">
        <v>62.91</v>
      </c>
      <c r="HP35" s="9">
        <v>28.283000000000001</v>
      </c>
      <c r="HQ35" s="9">
        <v>3.976</v>
      </c>
      <c r="HR35" s="9">
        <v>30.651</v>
      </c>
      <c r="HS35" s="9">
        <v>52.100999999999999</v>
      </c>
      <c r="HT35" s="9">
        <v>21.789000000000001</v>
      </c>
      <c r="HU35" s="9">
        <v>2.653</v>
      </c>
      <c r="HV35" s="9">
        <v>27.66</v>
      </c>
      <c r="HW35" s="9">
        <v>10.808</v>
      </c>
      <c r="HX35" s="9">
        <v>6.4950000000000001</v>
      </c>
      <c r="HY35" s="9">
        <v>1.323</v>
      </c>
      <c r="HZ35" s="9">
        <v>2.9910000000000001</v>
      </c>
      <c r="IA35" s="9">
        <v>7.17</v>
      </c>
      <c r="IB35" s="9">
        <v>4.601</v>
      </c>
      <c r="IC35" s="9">
        <v>0.33200000000000002</v>
      </c>
      <c r="ID35" s="9">
        <v>2.2370000000000001</v>
      </c>
      <c r="IK35" s="9">
        <v>146.57300000000001</v>
      </c>
      <c r="IL35" s="9">
        <v>79.784999999999997</v>
      </c>
      <c r="IM35" s="9">
        <v>134.97999999999999</v>
      </c>
      <c r="IN35" s="9">
        <v>11.593</v>
      </c>
      <c r="IO35" s="9">
        <v>128.904</v>
      </c>
      <c r="IP35" s="9">
        <v>79.784999999999997</v>
      </c>
      <c r="IQ35" s="9">
        <v>4.7480000000000002</v>
      </c>
    </row>
    <row r="36" spans="1:251">
      <c r="A36" s="10">
        <v>37043</v>
      </c>
      <c r="B36" s="9">
        <v>74.817999999999998</v>
      </c>
      <c r="C36" s="9">
        <v>11.103</v>
      </c>
      <c r="D36" s="9">
        <v>86.313000000000002</v>
      </c>
      <c r="E36" s="9">
        <v>28.846</v>
      </c>
      <c r="F36" s="9">
        <v>16.408000000000001</v>
      </c>
      <c r="G36" s="9">
        <v>1.55</v>
      </c>
      <c r="H36" s="9">
        <v>10.888</v>
      </c>
      <c r="I36" s="9">
        <v>29.224</v>
      </c>
      <c r="J36" s="9">
        <v>18.372</v>
      </c>
      <c r="K36" s="9">
        <v>0.55100000000000005</v>
      </c>
      <c r="L36" s="9">
        <v>10.301</v>
      </c>
      <c r="S36" s="9">
        <v>518.83399999999995</v>
      </c>
      <c r="T36" s="9">
        <v>308.32400000000001</v>
      </c>
      <c r="U36" s="9">
        <v>482.76499999999999</v>
      </c>
      <c r="V36" s="9">
        <v>36.069000000000003</v>
      </c>
      <c r="W36" s="9">
        <v>463.21499999999997</v>
      </c>
      <c r="X36" s="9">
        <v>308.32400000000001</v>
      </c>
      <c r="Y36" s="9">
        <v>10.648</v>
      </c>
      <c r="Z36" s="9">
        <v>144.24199999999999</v>
      </c>
      <c r="AA36" s="9">
        <v>18.079000000000001</v>
      </c>
      <c r="AB36" s="9">
        <v>4.6500000000000004</v>
      </c>
      <c r="AC36" s="9">
        <v>1.1890000000000001</v>
      </c>
      <c r="AD36" s="9">
        <v>12.24</v>
      </c>
      <c r="AE36" s="9">
        <v>37.54</v>
      </c>
      <c r="AF36" s="9">
        <v>14.9</v>
      </c>
      <c r="AG36" s="9">
        <v>1.349</v>
      </c>
      <c r="AH36" s="9">
        <v>21.291</v>
      </c>
      <c r="AI36" s="9">
        <v>327.87400000000002</v>
      </c>
      <c r="AJ36" s="9">
        <v>13.186999999999999</v>
      </c>
      <c r="AK36" s="9">
        <v>177.773</v>
      </c>
      <c r="AL36" s="9">
        <v>139.47499999999999</v>
      </c>
      <c r="AM36" s="9">
        <v>71.316000000000003</v>
      </c>
      <c r="AN36" s="9">
        <v>11.073</v>
      </c>
      <c r="AO36" s="9">
        <v>57.085999999999999</v>
      </c>
      <c r="AP36" s="9">
        <v>125.312</v>
      </c>
      <c r="AQ36" s="9">
        <v>61.59</v>
      </c>
      <c r="AR36" s="9">
        <v>10.151</v>
      </c>
      <c r="AS36" s="9">
        <v>53.57</v>
      </c>
      <c r="AT36" s="9">
        <v>14.163</v>
      </c>
      <c r="AU36" s="9">
        <v>9.7260000000000009</v>
      </c>
      <c r="AV36" s="9">
        <v>0.92100000000000004</v>
      </c>
      <c r="AW36" s="9">
        <v>3.516</v>
      </c>
      <c r="BC36" s="9">
        <v>432.67</v>
      </c>
      <c r="BD36" s="9">
        <v>246.98099999999999</v>
      </c>
      <c r="BE36" s="9">
        <v>403.46499999999997</v>
      </c>
      <c r="BF36" s="9">
        <v>29.204999999999998</v>
      </c>
      <c r="BG36" s="9">
        <v>388.94799999999998</v>
      </c>
      <c r="BH36" s="9">
        <v>246.98099999999999</v>
      </c>
      <c r="BI36" s="9">
        <v>9.218</v>
      </c>
      <c r="BJ36" s="9">
        <v>132.749</v>
      </c>
      <c r="BK36" s="9">
        <v>15.823</v>
      </c>
      <c r="BL36" s="9">
        <v>3.198</v>
      </c>
      <c r="BM36" s="9">
        <v>0.91600000000000004</v>
      </c>
      <c r="BN36" s="9">
        <v>11.708</v>
      </c>
      <c r="BO36" s="9">
        <v>27.9</v>
      </c>
      <c r="BP36" s="9">
        <v>11.319000000000001</v>
      </c>
      <c r="BQ36" s="9">
        <v>1.0680000000000001</v>
      </c>
      <c r="BR36" s="9">
        <v>15.513</v>
      </c>
      <c r="BS36" s="9">
        <v>261.49799999999999</v>
      </c>
      <c r="BT36" s="9">
        <v>11.202</v>
      </c>
      <c r="BU36" s="9">
        <v>159.97</v>
      </c>
      <c r="BV36" s="9">
        <v>116.245</v>
      </c>
      <c r="BW36" s="9">
        <v>55.469000000000001</v>
      </c>
      <c r="BX36" s="9">
        <v>9.3260000000000005</v>
      </c>
      <c r="BY36" s="9">
        <v>51.45</v>
      </c>
      <c r="BZ36" s="9">
        <v>107.221</v>
      </c>
      <c r="CA36" s="9">
        <v>49.728999999999999</v>
      </c>
      <c r="CB36" s="9">
        <v>8.718</v>
      </c>
      <c r="CC36" s="9">
        <v>48.774000000000001</v>
      </c>
      <c r="CD36" s="9">
        <v>9.0239999999999991</v>
      </c>
      <c r="CE36" s="9">
        <v>5.74</v>
      </c>
      <c r="CF36" s="9">
        <v>0.60799999999999998</v>
      </c>
      <c r="CG36" s="9">
        <v>2.6760000000000002</v>
      </c>
      <c r="CM36" s="9">
        <v>798.59400000000005</v>
      </c>
      <c r="CN36" s="9">
        <v>408.512</v>
      </c>
      <c r="CO36" s="9">
        <v>616.66300000000001</v>
      </c>
      <c r="CP36" s="9">
        <v>181.93100000000001</v>
      </c>
      <c r="CQ36" s="9">
        <v>571.66499999999996</v>
      </c>
      <c r="CR36" s="9">
        <v>408.512</v>
      </c>
      <c r="CS36" s="9">
        <v>13.401</v>
      </c>
      <c r="CT36" s="9">
        <v>149.75200000000001</v>
      </c>
      <c r="CU36" s="9">
        <v>29.611999999999998</v>
      </c>
      <c r="CV36" s="9">
        <v>10.489000000000001</v>
      </c>
      <c r="CW36" s="9">
        <v>4.8159999999999998</v>
      </c>
      <c r="CX36" s="9">
        <v>14.307</v>
      </c>
      <c r="CY36" s="9">
        <v>197.31700000000001</v>
      </c>
      <c r="CZ36" s="9">
        <v>34.509</v>
      </c>
      <c r="DA36" s="9">
        <v>2.661</v>
      </c>
      <c r="DB36" s="9">
        <v>160.14699999999999</v>
      </c>
      <c r="DC36" s="9">
        <v>453.51</v>
      </c>
      <c r="DD36" s="9">
        <v>20.878</v>
      </c>
      <c r="DE36" s="9">
        <v>324.20600000000002</v>
      </c>
      <c r="DF36" s="9">
        <v>153.81299999999999</v>
      </c>
      <c r="DG36" s="9">
        <v>73.572999999999993</v>
      </c>
      <c r="DH36" s="9">
        <v>14.61</v>
      </c>
      <c r="DI36" s="9">
        <v>65.63</v>
      </c>
      <c r="DJ36" s="9">
        <v>133.327</v>
      </c>
      <c r="DK36" s="9">
        <v>60.179000000000002</v>
      </c>
      <c r="DL36" s="9">
        <v>12.606</v>
      </c>
      <c r="DM36" s="9">
        <v>60.542000000000002</v>
      </c>
      <c r="DN36" s="9">
        <v>20.484999999999999</v>
      </c>
      <c r="DO36" s="9">
        <v>13.394</v>
      </c>
      <c r="DP36" s="9">
        <v>2.004</v>
      </c>
      <c r="DQ36" s="9">
        <v>5.0880000000000001</v>
      </c>
      <c r="DR36" s="9">
        <v>14.302</v>
      </c>
      <c r="DS36" s="9">
        <v>9.5990000000000002</v>
      </c>
      <c r="DT36" s="9">
        <v>1.875</v>
      </c>
      <c r="DU36" s="9">
        <v>2.8279999999999998</v>
      </c>
      <c r="EB36" s="9">
        <v>371.84399999999999</v>
      </c>
      <c r="EC36" s="9">
        <v>215.36699999999999</v>
      </c>
      <c r="ED36" s="9">
        <v>338.83300000000003</v>
      </c>
      <c r="EE36" s="9">
        <v>33.01</v>
      </c>
      <c r="EF36" s="9">
        <v>322.16800000000001</v>
      </c>
      <c r="EG36" s="9">
        <v>215.36699999999999</v>
      </c>
      <c r="EH36" s="9">
        <v>8.8740000000000006</v>
      </c>
      <c r="EI36" s="9">
        <v>97.927000000000007</v>
      </c>
      <c r="EJ36" s="9">
        <v>17.332000000000001</v>
      </c>
      <c r="EK36" s="9">
        <v>4.8259999999999996</v>
      </c>
      <c r="EL36" s="9">
        <v>2.097</v>
      </c>
      <c r="EM36" s="9">
        <v>10.409000000000001</v>
      </c>
      <c r="EN36" s="9">
        <v>32.343000000000004</v>
      </c>
      <c r="EO36" s="9">
        <v>11.839</v>
      </c>
      <c r="EP36" s="9">
        <v>1.4550000000000001</v>
      </c>
      <c r="EQ36" s="9">
        <v>19.048999999999999</v>
      </c>
      <c r="ER36" s="9">
        <v>232.03299999999999</v>
      </c>
      <c r="ES36" s="9">
        <v>12.426</v>
      </c>
      <c r="ET36" s="9">
        <v>127.38500000000001</v>
      </c>
      <c r="EU36" s="9">
        <v>114.913</v>
      </c>
      <c r="EV36" s="9">
        <v>58.53</v>
      </c>
      <c r="EW36" s="9">
        <v>11.86</v>
      </c>
      <c r="EX36" s="9">
        <v>44.523000000000003</v>
      </c>
      <c r="EY36" s="9">
        <v>101.184</v>
      </c>
      <c r="EZ36" s="9">
        <v>49.113999999999997</v>
      </c>
      <c r="FA36" s="9">
        <v>10.593</v>
      </c>
      <c r="FB36" s="9">
        <v>41.476999999999997</v>
      </c>
      <c r="FC36" s="9">
        <v>13.728999999999999</v>
      </c>
      <c r="FD36" s="9">
        <v>9.4169999999999998</v>
      </c>
      <c r="FE36" s="9">
        <v>1.266</v>
      </c>
      <c r="FF36" s="9">
        <v>3.0459999999999998</v>
      </c>
      <c r="FL36" s="9">
        <v>323.55799999999999</v>
      </c>
      <c r="FM36" s="9">
        <v>182.49600000000001</v>
      </c>
      <c r="FN36" s="9">
        <v>294.988</v>
      </c>
      <c r="FO36" s="9">
        <v>28.57</v>
      </c>
      <c r="FP36" s="9">
        <v>280.74700000000001</v>
      </c>
      <c r="FQ36" s="9">
        <v>182.49600000000001</v>
      </c>
      <c r="FR36" s="9">
        <v>8.3650000000000002</v>
      </c>
      <c r="FS36" s="9">
        <v>89.885999999999996</v>
      </c>
      <c r="FT36" s="9">
        <v>16.198</v>
      </c>
      <c r="FU36" s="9">
        <v>4.3760000000000003</v>
      </c>
      <c r="FV36" s="9">
        <v>1.63</v>
      </c>
      <c r="FW36" s="9">
        <v>10.191000000000001</v>
      </c>
      <c r="FX36" s="9">
        <v>26.614000000000001</v>
      </c>
      <c r="FY36" s="9">
        <v>9.8650000000000002</v>
      </c>
      <c r="FZ36" s="9">
        <v>1.4550000000000001</v>
      </c>
      <c r="GA36" s="9">
        <v>15.294</v>
      </c>
      <c r="GB36" s="9">
        <v>196.73699999999999</v>
      </c>
      <c r="GC36" s="9">
        <v>11.45</v>
      </c>
      <c r="GD36" s="9">
        <v>115.371</v>
      </c>
      <c r="GE36" s="9">
        <v>98.951999999999998</v>
      </c>
      <c r="GF36" s="9">
        <v>47.377000000000002</v>
      </c>
      <c r="GG36" s="9">
        <v>10.422000000000001</v>
      </c>
      <c r="GH36" s="9">
        <v>41.152000000000001</v>
      </c>
      <c r="GI36" s="9">
        <v>86.784999999999997</v>
      </c>
      <c r="GJ36" s="9">
        <v>39.523000000000003</v>
      </c>
      <c r="GK36" s="9">
        <v>9.1560000000000006</v>
      </c>
      <c r="GL36" s="9">
        <v>38.106000000000002</v>
      </c>
      <c r="GM36" s="9">
        <v>12.167</v>
      </c>
      <c r="GN36" s="9">
        <v>7.8540000000000001</v>
      </c>
      <c r="GO36" s="9">
        <v>1.266</v>
      </c>
      <c r="GP36" s="9">
        <v>3.0459999999999998</v>
      </c>
      <c r="GV36" s="9">
        <v>355.18400000000003</v>
      </c>
      <c r="GW36" s="9">
        <v>167.43899999999999</v>
      </c>
      <c r="GX36" s="9">
        <v>254.71799999999999</v>
      </c>
      <c r="GY36" s="9">
        <v>100.46599999999999</v>
      </c>
      <c r="GZ36" s="9">
        <v>236.06100000000001</v>
      </c>
      <c r="HA36" s="9">
        <v>167.43899999999999</v>
      </c>
      <c r="HB36" s="9">
        <v>5.7930000000000001</v>
      </c>
      <c r="HC36" s="9">
        <v>62.83</v>
      </c>
      <c r="HD36" s="9">
        <v>11.289</v>
      </c>
      <c r="HE36" s="9">
        <v>4.2770000000000001</v>
      </c>
      <c r="HF36" s="9">
        <v>1.2430000000000001</v>
      </c>
      <c r="HG36" s="9">
        <v>5.77</v>
      </c>
      <c r="HH36" s="9">
        <v>107.833</v>
      </c>
      <c r="HI36" s="9">
        <v>14.38</v>
      </c>
      <c r="HJ36" s="9">
        <v>0.76300000000000001</v>
      </c>
      <c r="HK36" s="9">
        <v>92.69</v>
      </c>
      <c r="HL36" s="9">
        <v>186.095</v>
      </c>
      <c r="HM36" s="9">
        <v>7.798</v>
      </c>
      <c r="HN36" s="9">
        <v>161.29</v>
      </c>
      <c r="HO36" s="9">
        <v>66.908000000000001</v>
      </c>
      <c r="HP36" s="9">
        <v>31.600999999999999</v>
      </c>
      <c r="HQ36" s="9">
        <v>3.6539999999999999</v>
      </c>
      <c r="HR36" s="9">
        <v>31.652999999999999</v>
      </c>
      <c r="HS36" s="9">
        <v>54.755000000000003</v>
      </c>
      <c r="HT36" s="9">
        <v>23.706</v>
      </c>
      <c r="HU36" s="9">
        <v>3.331</v>
      </c>
      <c r="HV36" s="9">
        <v>27.716999999999999</v>
      </c>
      <c r="HW36" s="9">
        <v>12.154</v>
      </c>
      <c r="HX36" s="9">
        <v>7.8940000000000001</v>
      </c>
      <c r="HY36" s="9">
        <v>0.32300000000000001</v>
      </c>
      <c r="HZ36" s="9">
        <v>3.9359999999999999</v>
      </c>
      <c r="IA36" s="9">
        <v>5.9470000000000001</v>
      </c>
      <c r="IB36" s="9">
        <v>3.5179999999999998</v>
      </c>
      <c r="IC36" s="9">
        <v>0.47199999999999998</v>
      </c>
      <c r="ID36" s="9">
        <v>1.9570000000000001</v>
      </c>
      <c r="IK36" s="9">
        <v>147.68100000000001</v>
      </c>
      <c r="IL36" s="9">
        <v>86.19</v>
      </c>
      <c r="IM36" s="9">
        <v>136.30799999999999</v>
      </c>
      <c r="IN36" s="9">
        <v>11.374000000000001</v>
      </c>
      <c r="IO36" s="9">
        <v>130.22999999999999</v>
      </c>
      <c r="IP36" s="9">
        <v>86.19</v>
      </c>
      <c r="IQ36" s="9">
        <v>3.55</v>
      </c>
    </row>
    <row r="37" spans="1:251">
      <c r="A37" s="10">
        <v>37408</v>
      </c>
      <c r="B37" s="9">
        <v>76.903999999999996</v>
      </c>
      <c r="C37" s="9">
        <v>11.622</v>
      </c>
      <c r="D37" s="9">
        <v>78.150999999999996</v>
      </c>
      <c r="E37" s="9">
        <v>31.218</v>
      </c>
      <c r="F37" s="9">
        <v>19.462</v>
      </c>
      <c r="G37" s="9">
        <v>1.37</v>
      </c>
      <c r="H37" s="9">
        <v>10.385999999999999</v>
      </c>
      <c r="I37" s="9">
        <v>21.48</v>
      </c>
      <c r="J37" s="9">
        <v>14.03</v>
      </c>
      <c r="K37" s="9">
        <v>0.88700000000000001</v>
      </c>
      <c r="L37" s="9">
        <v>6.5629999999999997</v>
      </c>
      <c r="S37" s="9">
        <v>515.40300000000002</v>
      </c>
      <c r="T37" s="9">
        <v>296.45800000000003</v>
      </c>
      <c r="U37" s="9">
        <v>474.02499999999998</v>
      </c>
      <c r="V37" s="9">
        <v>41.377000000000002</v>
      </c>
      <c r="W37" s="9">
        <v>455.12700000000001</v>
      </c>
      <c r="X37" s="9">
        <v>296.45800000000003</v>
      </c>
      <c r="Y37" s="9">
        <v>8.4550000000000001</v>
      </c>
      <c r="Z37" s="9">
        <v>150.214</v>
      </c>
      <c r="AA37" s="9">
        <v>18.628</v>
      </c>
      <c r="AB37" s="9">
        <v>5.0279999999999996</v>
      </c>
      <c r="AC37" s="9">
        <v>2.589</v>
      </c>
      <c r="AD37" s="9">
        <v>11.010999999999999</v>
      </c>
      <c r="AE37" s="9">
        <v>41.646999999999998</v>
      </c>
      <c r="AF37" s="9">
        <v>13.87</v>
      </c>
      <c r="AG37" s="9">
        <v>1.59</v>
      </c>
      <c r="AH37" s="9">
        <v>26.187000000000001</v>
      </c>
      <c r="AI37" s="9">
        <v>315.35500000000002</v>
      </c>
      <c r="AJ37" s="9">
        <v>12.635</v>
      </c>
      <c r="AK37" s="9">
        <v>187.41200000000001</v>
      </c>
      <c r="AL37" s="9">
        <v>142.649</v>
      </c>
      <c r="AM37" s="9">
        <v>76.242999999999995</v>
      </c>
      <c r="AN37" s="9">
        <v>11.558</v>
      </c>
      <c r="AO37" s="9">
        <v>54.847999999999999</v>
      </c>
      <c r="AP37" s="9">
        <v>123.956</v>
      </c>
      <c r="AQ37" s="9">
        <v>62.718000000000004</v>
      </c>
      <c r="AR37" s="9">
        <v>10.77</v>
      </c>
      <c r="AS37" s="9">
        <v>50.468000000000004</v>
      </c>
      <c r="AT37" s="9">
        <v>18.692</v>
      </c>
      <c r="AU37" s="9">
        <v>13.525</v>
      </c>
      <c r="AV37" s="9">
        <v>0.78800000000000003</v>
      </c>
      <c r="AW37" s="9">
        <v>4.38</v>
      </c>
      <c r="BC37" s="9">
        <v>420.685</v>
      </c>
      <c r="BD37" s="9">
        <v>234.16900000000001</v>
      </c>
      <c r="BE37" s="9">
        <v>387.67500000000001</v>
      </c>
      <c r="BF37" s="9">
        <v>33.009</v>
      </c>
      <c r="BG37" s="9">
        <v>375.36900000000003</v>
      </c>
      <c r="BH37" s="9">
        <v>234.16900000000001</v>
      </c>
      <c r="BI37" s="9">
        <v>7.5679999999999996</v>
      </c>
      <c r="BJ37" s="9">
        <v>133.63200000000001</v>
      </c>
      <c r="BK37" s="9">
        <v>15.61</v>
      </c>
      <c r="BL37" s="9">
        <v>3.1110000000000002</v>
      </c>
      <c r="BM37" s="9">
        <v>2.3079999999999998</v>
      </c>
      <c r="BN37" s="9">
        <v>10.19</v>
      </c>
      <c r="BO37" s="9">
        <v>29.706</v>
      </c>
      <c r="BP37" s="9">
        <v>9.1950000000000003</v>
      </c>
      <c r="BQ37" s="9">
        <v>1.069</v>
      </c>
      <c r="BR37" s="9">
        <v>19.442</v>
      </c>
      <c r="BS37" s="9">
        <v>246.47499999999999</v>
      </c>
      <c r="BT37" s="9">
        <v>10.945</v>
      </c>
      <c r="BU37" s="9">
        <v>163.26400000000001</v>
      </c>
      <c r="BV37" s="9">
        <v>115.61799999999999</v>
      </c>
      <c r="BW37" s="9">
        <v>58.207000000000001</v>
      </c>
      <c r="BX37" s="9">
        <v>10.976000000000001</v>
      </c>
      <c r="BY37" s="9">
        <v>46.435000000000002</v>
      </c>
      <c r="BZ37" s="9">
        <v>101.158</v>
      </c>
      <c r="CA37" s="9">
        <v>48.658000000000001</v>
      </c>
      <c r="CB37" s="9">
        <v>10.188000000000001</v>
      </c>
      <c r="CC37" s="9">
        <v>42.311999999999998</v>
      </c>
      <c r="CD37" s="9">
        <v>14.46</v>
      </c>
      <c r="CE37" s="9">
        <v>9.5489999999999995</v>
      </c>
      <c r="CF37" s="9">
        <v>0.78800000000000003</v>
      </c>
      <c r="CG37" s="9">
        <v>4.1230000000000002</v>
      </c>
      <c r="CM37" s="9">
        <v>823.75800000000004</v>
      </c>
      <c r="CN37" s="9">
        <v>433.72899999999998</v>
      </c>
      <c r="CO37" s="9">
        <v>647.56200000000001</v>
      </c>
      <c r="CP37" s="9">
        <v>176.197</v>
      </c>
      <c r="CQ37" s="9">
        <v>605.75099999999998</v>
      </c>
      <c r="CR37" s="9">
        <v>433.72899999999998</v>
      </c>
      <c r="CS37" s="9">
        <v>15.44</v>
      </c>
      <c r="CT37" s="9">
        <v>156.583</v>
      </c>
      <c r="CU37" s="9">
        <v>24.088999999999999</v>
      </c>
      <c r="CV37" s="9">
        <v>11.452</v>
      </c>
      <c r="CW37" s="9">
        <v>3.476</v>
      </c>
      <c r="CX37" s="9">
        <v>9.1609999999999996</v>
      </c>
      <c r="CY37" s="9">
        <v>193.91800000000001</v>
      </c>
      <c r="CZ37" s="9">
        <v>30.359000000000002</v>
      </c>
      <c r="DA37" s="9">
        <v>2.444</v>
      </c>
      <c r="DB37" s="9">
        <v>161.11600000000001</v>
      </c>
      <c r="DC37" s="9">
        <v>475.54</v>
      </c>
      <c r="DD37" s="9">
        <v>21.359000000000002</v>
      </c>
      <c r="DE37" s="9">
        <v>326.86</v>
      </c>
      <c r="DF37" s="9">
        <v>170.62200000000001</v>
      </c>
      <c r="DG37" s="9">
        <v>78.712999999999994</v>
      </c>
      <c r="DH37" s="9">
        <v>16.663</v>
      </c>
      <c r="DI37" s="9">
        <v>75.245999999999995</v>
      </c>
      <c r="DJ37" s="9">
        <v>143.09100000000001</v>
      </c>
      <c r="DK37" s="9">
        <v>62.14</v>
      </c>
      <c r="DL37" s="9">
        <v>15.355</v>
      </c>
      <c r="DM37" s="9">
        <v>65.594999999999999</v>
      </c>
      <c r="DN37" s="9">
        <v>27.532</v>
      </c>
      <c r="DO37" s="9">
        <v>16.573</v>
      </c>
      <c r="DP37" s="9">
        <v>1.3080000000000001</v>
      </c>
      <c r="DQ37" s="9">
        <v>9.6509999999999998</v>
      </c>
      <c r="DR37" s="9">
        <v>17.440999999999999</v>
      </c>
      <c r="DS37" s="9">
        <v>11.29</v>
      </c>
      <c r="DT37" s="9">
        <v>1.292</v>
      </c>
      <c r="DU37" s="9">
        <v>4.8600000000000003</v>
      </c>
      <c r="EB37" s="9">
        <v>373.12200000000001</v>
      </c>
      <c r="EC37" s="9">
        <v>217.66399999999999</v>
      </c>
      <c r="ED37" s="9">
        <v>345.12200000000001</v>
      </c>
      <c r="EE37" s="9">
        <v>27.998999999999999</v>
      </c>
      <c r="EF37" s="9">
        <v>329.37799999999999</v>
      </c>
      <c r="EG37" s="9">
        <v>217.66399999999999</v>
      </c>
      <c r="EH37" s="9">
        <v>8.7279999999999998</v>
      </c>
      <c r="EI37" s="9">
        <v>102.986</v>
      </c>
      <c r="EJ37" s="9">
        <v>13.522</v>
      </c>
      <c r="EK37" s="9">
        <v>5.6859999999999999</v>
      </c>
      <c r="EL37" s="9">
        <v>2.1680000000000001</v>
      </c>
      <c r="EM37" s="9">
        <v>5.6669999999999998</v>
      </c>
      <c r="EN37" s="9">
        <v>30.222000000000001</v>
      </c>
      <c r="EO37" s="9">
        <v>10.058</v>
      </c>
      <c r="EP37" s="9">
        <v>1.349</v>
      </c>
      <c r="EQ37" s="9">
        <v>18.815000000000001</v>
      </c>
      <c r="ER37" s="9">
        <v>233.40899999999999</v>
      </c>
      <c r="ES37" s="9">
        <v>12.244999999999999</v>
      </c>
      <c r="ET37" s="9">
        <v>127.468</v>
      </c>
      <c r="EU37" s="9">
        <v>124.503</v>
      </c>
      <c r="EV37" s="9">
        <v>60.372999999999998</v>
      </c>
      <c r="EW37" s="9">
        <v>14.11</v>
      </c>
      <c r="EX37" s="9">
        <v>50.02</v>
      </c>
      <c r="EY37" s="9">
        <v>108.30500000000001</v>
      </c>
      <c r="EZ37" s="9">
        <v>50.08</v>
      </c>
      <c r="FA37" s="9">
        <v>13.076000000000001</v>
      </c>
      <c r="FB37" s="9">
        <v>45.149000000000001</v>
      </c>
      <c r="FC37" s="9">
        <v>16.198</v>
      </c>
      <c r="FD37" s="9">
        <v>10.292999999999999</v>
      </c>
      <c r="FE37" s="9">
        <v>1.034</v>
      </c>
      <c r="FF37" s="9">
        <v>4.87</v>
      </c>
      <c r="FL37" s="9">
        <v>314.35899999999998</v>
      </c>
      <c r="FM37" s="9">
        <v>174.279</v>
      </c>
      <c r="FN37" s="9">
        <v>289.274</v>
      </c>
      <c r="FO37" s="9">
        <v>25.085999999999999</v>
      </c>
      <c r="FP37" s="9">
        <v>276.63299999999998</v>
      </c>
      <c r="FQ37" s="9">
        <v>174.279</v>
      </c>
      <c r="FR37" s="9">
        <v>7.9980000000000002</v>
      </c>
      <c r="FS37" s="9">
        <v>94.355999999999995</v>
      </c>
      <c r="FT37" s="9">
        <v>11.91</v>
      </c>
      <c r="FU37" s="9">
        <v>4.8019999999999996</v>
      </c>
      <c r="FV37" s="9">
        <v>1.893</v>
      </c>
      <c r="FW37" s="9">
        <v>5.2149999999999999</v>
      </c>
      <c r="FX37" s="9">
        <v>25.815999999999999</v>
      </c>
      <c r="FY37" s="9">
        <v>7.8390000000000004</v>
      </c>
      <c r="FZ37" s="9">
        <v>1.0960000000000001</v>
      </c>
      <c r="GA37" s="9">
        <v>16.882000000000001</v>
      </c>
      <c r="GB37" s="9">
        <v>186.91900000000001</v>
      </c>
      <c r="GC37" s="9">
        <v>10.987</v>
      </c>
      <c r="GD37" s="9">
        <v>116.453</v>
      </c>
      <c r="GE37" s="9">
        <v>106.64100000000001</v>
      </c>
      <c r="GF37" s="9">
        <v>45.548000000000002</v>
      </c>
      <c r="GG37" s="9">
        <v>13.195</v>
      </c>
      <c r="GH37" s="9">
        <v>47.898000000000003</v>
      </c>
      <c r="GI37" s="9">
        <v>94.269000000000005</v>
      </c>
      <c r="GJ37" s="9">
        <v>38.853000000000002</v>
      </c>
      <c r="GK37" s="9">
        <v>12.16</v>
      </c>
      <c r="GL37" s="9">
        <v>43.255000000000003</v>
      </c>
      <c r="GM37" s="9">
        <v>12.372</v>
      </c>
      <c r="GN37" s="9">
        <v>6.6950000000000003</v>
      </c>
      <c r="GO37" s="9">
        <v>1.034</v>
      </c>
      <c r="GP37" s="9">
        <v>4.6420000000000003</v>
      </c>
      <c r="GV37" s="9">
        <v>353.84800000000001</v>
      </c>
      <c r="GW37" s="9">
        <v>180.16200000000001</v>
      </c>
      <c r="GX37" s="9">
        <v>260.166</v>
      </c>
      <c r="GY37" s="9">
        <v>93.682000000000002</v>
      </c>
      <c r="GZ37" s="9">
        <v>241.238</v>
      </c>
      <c r="HA37" s="9">
        <v>180.16200000000001</v>
      </c>
      <c r="HB37" s="9">
        <v>5.5220000000000002</v>
      </c>
      <c r="HC37" s="9">
        <v>55.554000000000002</v>
      </c>
      <c r="HD37" s="9">
        <v>8.4559999999999995</v>
      </c>
      <c r="HE37" s="9">
        <v>3.1989999999999998</v>
      </c>
      <c r="HF37" s="9">
        <v>1.1479999999999999</v>
      </c>
      <c r="HG37" s="9">
        <v>4.109</v>
      </c>
      <c r="HH37" s="9">
        <v>104.154</v>
      </c>
      <c r="HI37" s="9">
        <v>15.728999999999999</v>
      </c>
      <c r="HJ37" s="9">
        <v>0.81399999999999995</v>
      </c>
      <c r="HK37" s="9">
        <v>87.611000000000004</v>
      </c>
      <c r="HL37" s="9">
        <v>199.09</v>
      </c>
      <c r="HM37" s="9">
        <v>7.484</v>
      </c>
      <c r="HN37" s="9">
        <v>147.274</v>
      </c>
      <c r="HO37" s="9">
        <v>68.495999999999995</v>
      </c>
      <c r="HP37" s="9">
        <v>33.046999999999997</v>
      </c>
      <c r="HQ37" s="9">
        <v>3.109</v>
      </c>
      <c r="HR37" s="9">
        <v>32.340000000000003</v>
      </c>
      <c r="HS37" s="9">
        <v>55.57</v>
      </c>
      <c r="HT37" s="9">
        <v>24.408999999999999</v>
      </c>
      <c r="HU37" s="9">
        <v>2.5939999999999999</v>
      </c>
      <c r="HV37" s="9">
        <v>28.568000000000001</v>
      </c>
      <c r="HW37" s="9">
        <v>12.926</v>
      </c>
      <c r="HX37" s="9">
        <v>8.6389999999999993</v>
      </c>
      <c r="HY37" s="9">
        <v>0.51500000000000001</v>
      </c>
      <c r="HZ37" s="9">
        <v>3.7719999999999998</v>
      </c>
      <c r="IA37" s="9">
        <v>5.5979999999999999</v>
      </c>
      <c r="IB37" s="9">
        <v>3.1419999999999999</v>
      </c>
      <c r="IC37" s="9">
        <v>0.34200000000000003</v>
      </c>
      <c r="ID37" s="9">
        <v>2.1139999999999999</v>
      </c>
      <c r="IK37" s="9">
        <v>146.119</v>
      </c>
      <c r="IL37" s="9">
        <v>91.132000000000005</v>
      </c>
      <c r="IM37" s="9">
        <v>135.10900000000001</v>
      </c>
      <c r="IN37" s="9">
        <v>11.01</v>
      </c>
      <c r="IO37" s="9">
        <v>129.33099999999999</v>
      </c>
      <c r="IP37" s="9">
        <v>91.132000000000005</v>
      </c>
      <c r="IQ37" s="9">
        <v>3.2829999999999999</v>
      </c>
    </row>
    <row r="38" spans="1:251">
      <c r="A38" s="10">
        <v>37773</v>
      </c>
      <c r="B38" s="9">
        <v>78.912999999999997</v>
      </c>
      <c r="C38" s="9">
        <v>9.327</v>
      </c>
      <c r="D38" s="9">
        <v>75.227999999999994</v>
      </c>
      <c r="E38" s="9">
        <v>29.782</v>
      </c>
      <c r="F38" s="9">
        <v>18.05</v>
      </c>
      <c r="G38" s="9">
        <v>1.1879999999999999</v>
      </c>
      <c r="H38" s="9">
        <v>10.542999999999999</v>
      </c>
      <c r="I38" s="9">
        <v>24.367999999999999</v>
      </c>
      <c r="J38" s="9">
        <v>15.523</v>
      </c>
      <c r="K38" s="9">
        <v>1.238</v>
      </c>
      <c r="L38" s="9">
        <v>7.6079999999999997</v>
      </c>
      <c r="S38" s="9">
        <v>519.80899999999997</v>
      </c>
      <c r="T38" s="9">
        <v>305.02199999999999</v>
      </c>
      <c r="U38" s="9">
        <v>486.31400000000002</v>
      </c>
      <c r="V38" s="9">
        <v>33.496000000000002</v>
      </c>
      <c r="W38" s="9">
        <v>467.06400000000002</v>
      </c>
      <c r="X38" s="9">
        <v>305.02199999999999</v>
      </c>
      <c r="Y38" s="9">
        <v>15.009</v>
      </c>
      <c r="Z38" s="9">
        <v>147.03299999999999</v>
      </c>
      <c r="AA38" s="9">
        <v>15.67</v>
      </c>
      <c r="AB38" s="9">
        <v>6.0890000000000004</v>
      </c>
      <c r="AC38" s="9">
        <v>2.6360000000000001</v>
      </c>
      <c r="AD38" s="9">
        <v>6.9450000000000003</v>
      </c>
      <c r="AE38" s="9">
        <v>37.075000000000003</v>
      </c>
      <c r="AF38" s="9">
        <v>13.161</v>
      </c>
      <c r="AG38" s="9">
        <v>0.30599999999999999</v>
      </c>
      <c r="AH38" s="9">
        <v>23.609000000000002</v>
      </c>
      <c r="AI38" s="9">
        <v>324.27100000000002</v>
      </c>
      <c r="AJ38" s="9">
        <v>17.951000000000001</v>
      </c>
      <c r="AK38" s="9">
        <v>177.58699999999999</v>
      </c>
      <c r="AL38" s="9">
        <v>133.43600000000001</v>
      </c>
      <c r="AM38" s="9">
        <v>76.578999999999994</v>
      </c>
      <c r="AN38" s="9">
        <v>10.218999999999999</v>
      </c>
      <c r="AO38" s="9">
        <v>46.637999999999998</v>
      </c>
      <c r="AP38" s="9">
        <v>114.01600000000001</v>
      </c>
      <c r="AQ38" s="9">
        <v>63.62</v>
      </c>
      <c r="AR38" s="9">
        <v>9.0310000000000006</v>
      </c>
      <c r="AS38" s="9">
        <v>41.365000000000002</v>
      </c>
      <c r="AT38" s="9">
        <v>19.420000000000002</v>
      </c>
      <c r="AU38" s="9">
        <v>12.959</v>
      </c>
      <c r="AV38" s="9">
        <v>1.1879999999999999</v>
      </c>
      <c r="AW38" s="9">
        <v>5.2729999999999997</v>
      </c>
      <c r="BC38" s="9">
        <v>433.62</v>
      </c>
      <c r="BD38" s="9">
        <v>249.66200000000001</v>
      </c>
      <c r="BE38" s="9">
        <v>407.67700000000002</v>
      </c>
      <c r="BF38" s="9">
        <v>25.943000000000001</v>
      </c>
      <c r="BG38" s="9">
        <v>396.11599999999999</v>
      </c>
      <c r="BH38" s="9">
        <v>249.66200000000001</v>
      </c>
      <c r="BI38" s="9">
        <v>12.911</v>
      </c>
      <c r="BJ38" s="9">
        <v>133.54400000000001</v>
      </c>
      <c r="BK38" s="9">
        <v>12.109</v>
      </c>
      <c r="BL38" s="9">
        <v>4.0350000000000001</v>
      </c>
      <c r="BM38" s="9">
        <v>2.0350000000000001</v>
      </c>
      <c r="BN38" s="9">
        <v>6.0389999999999997</v>
      </c>
      <c r="BO38" s="9">
        <v>25.395</v>
      </c>
      <c r="BP38" s="9">
        <v>7.5259999999999998</v>
      </c>
      <c r="BQ38" s="9">
        <v>0.30599999999999999</v>
      </c>
      <c r="BR38" s="9">
        <v>17.562999999999999</v>
      </c>
      <c r="BS38" s="9">
        <v>261.22300000000001</v>
      </c>
      <c r="BT38" s="9">
        <v>15.252000000000001</v>
      </c>
      <c r="BU38" s="9">
        <v>157.14599999999999</v>
      </c>
      <c r="BV38" s="9">
        <v>103.06100000000001</v>
      </c>
      <c r="BW38" s="9">
        <v>52.927999999999997</v>
      </c>
      <c r="BX38" s="9">
        <v>9.2799999999999994</v>
      </c>
      <c r="BY38" s="9">
        <v>40.853000000000002</v>
      </c>
      <c r="BZ38" s="9">
        <v>90.841999999999999</v>
      </c>
      <c r="CA38" s="9">
        <v>45.078000000000003</v>
      </c>
      <c r="CB38" s="9">
        <v>9.0310000000000006</v>
      </c>
      <c r="CC38" s="9">
        <v>36.731999999999999</v>
      </c>
      <c r="CD38" s="9">
        <v>12.218999999999999</v>
      </c>
      <c r="CE38" s="9">
        <v>7.85</v>
      </c>
      <c r="CF38" s="9">
        <v>0.249</v>
      </c>
      <c r="CG38" s="9">
        <v>4.12</v>
      </c>
      <c r="CM38" s="9">
        <v>872.79</v>
      </c>
      <c r="CN38" s="9">
        <v>465.24799999999999</v>
      </c>
      <c r="CO38" s="9">
        <v>681.91399999999999</v>
      </c>
      <c r="CP38" s="9">
        <v>190.87700000000001</v>
      </c>
      <c r="CQ38" s="9">
        <v>641.40300000000002</v>
      </c>
      <c r="CR38" s="9">
        <v>465.24799999999999</v>
      </c>
      <c r="CS38" s="9">
        <v>15.391999999999999</v>
      </c>
      <c r="CT38" s="9">
        <v>160.762</v>
      </c>
      <c r="CU38" s="9">
        <v>20.885999999999999</v>
      </c>
      <c r="CV38" s="9">
        <v>9.7810000000000006</v>
      </c>
      <c r="CW38" s="9">
        <v>2.71</v>
      </c>
      <c r="CX38" s="9">
        <v>8.3949999999999996</v>
      </c>
      <c r="CY38" s="9">
        <v>210.50200000000001</v>
      </c>
      <c r="CZ38" s="9">
        <v>30.73</v>
      </c>
      <c r="DA38" s="9">
        <v>2.512</v>
      </c>
      <c r="DB38" s="9">
        <v>177.26</v>
      </c>
      <c r="DC38" s="9">
        <v>505.75900000000001</v>
      </c>
      <c r="DD38" s="9">
        <v>20.614000000000001</v>
      </c>
      <c r="DE38" s="9">
        <v>346.41699999999997</v>
      </c>
      <c r="DF38" s="9">
        <v>160.15700000000001</v>
      </c>
      <c r="DG38" s="9">
        <v>73.302000000000007</v>
      </c>
      <c r="DH38" s="9">
        <v>13.859</v>
      </c>
      <c r="DI38" s="9">
        <v>72.995999999999995</v>
      </c>
      <c r="DJ38" s="9">
        <v>139.88900000000001</v>
      </c>
      <c r="DK38" s="9">
        <v>62.326000000000001</v>
      </c>
      <c r="DL38" s="9">
        <v>12.228999999999999</v>
      </c>
      <c r="DM38" s="9">
        <v>65.334000000000003</v>
      </c>
      <c r="DN38" s="9">
        <v>20.268000000000001</v>
      </c>
      <c r="DO38" s="9">
        <v>10.977</v>
      </c>
      <c r="DP38" s="9">
        <v>1.629</v>
      </c>
      <c r="DQ38" s="9">
        <v>7.6619999999999999</v>
      </c>
      <c r="DR38" s="9">
        <v>16.286000000000001</v>
      </c>
      <c r="DS38" s="9">
        <v>9.3079999999999998</v>
      </c>
      <c r="DT38" s="9">
        <v>0.98899999999999999</v>
      </c>
      <c r="DU38" s="9">
        <v>5.99</v>
      </c>
      <c r="EB38" s="9">
        <v>377.73200000000003</v>
      </c>
      <c r="EC38" s="9">
        <v>222.119</v>
      </c>
      <c r="ED38" s="9">
        <v>351.78100000000001</v>
      </c>
      <c r="EE38" s="9">
        <v>25.951000000000001</v>
      </c>
      <c r="EF38" s="9">
        <v>335.38299999999998</v>
      </c>
      <c r="EG38" s="9">
        <v>222.119</v>
      </c>
      <c r="EH38" s="9">
        <v>8.4139999999999997</v>
      </c>
      <c r="EI38" s="9">
        <v>104.85</v>
      </c>
      <c r="EJ38" s="9">
        <v>12.022</v>
      </c>
      <c r="EK38" s="9">
        <v>5.4059999999999997</v>
      </c>
      <c r="EL38" s="9">
        <v>1.3919999999999999</v>
      </c>
      <c r="EM38" s="9">
        <v>5.2240000000000002</v>
      </c>
      <c r="EN38" s="9">
        <v>30.327000000000002</v>
      </c>
      <c r="EO38" s="9">
        <v>10.992000000000001</v>
      </c>
      <c r="EP38" s="9">
        <v>1.2609999999999999</v>
      </c>
      <c r="EQ38" s="9">
        <v>18.074000000000002</v>
      </c>
      <c r="ER38" s="9">
        <v>238.517</v>
      </c>
      <c r="ES38" s="9">
        <v>11.068</v>
      </c>
      <c r="ET38" s="9">
        <v>128.14699999999999</v>
      </c>
      <c r="EU38" s="9">
        <v>113.202</v>
      </c>
      <c r="EV38" s="9">
        <v>55.835000000000001</v>
      </c>
      <c r="EW38" s="9">
        <v>12.803000000000001</v>
      </c>
      <c r="EX38" s="9">
        <v>44.564</v>
      </c>
      <c r="EY38" s="9">
        <v>102.88800000000001</v>
      </c>
      <c r="EZ38" s="9">
        <v>50.359000000000002</v>
      </c>
      <c r="FA38" s="9">
        <v>11.454000000000001</v>
      </c>
      <c r="FB38" s="9">
        <v>41.075000000000003</v>
      </c>
      <c r="FC38" s="9">
        <v>10.314</v>
      </c>
      <c r="FD38" s="9">
        <v>5.476</v>
      </c>
      <c r="FE38" s="9">
        <v>1.349</v>
      </c>
      <c r="FF38" s="9">
        <v>3.4889999999999999</v>
      </c>
      <c r="FL38" s="9">
        <v>325.25</v>
      </c>
      <c r="FM38" s="9">
        <v>185.095</v>
      </c>
      <c r="FN38" s="9">
        <v>302.416</v>
      </c>
      <c r="FO38" s="9">
        <v>22.832999999999998</v>
      </c>
      <c r="FP38" s="9">
        <v>290.27499999999998</v>
      </c>
      <c r="FQ38" s="9">
        <v>185.095</v>
      </c>
      <c r="FR38" s="9">
        <v>7.6589999999999998</v>
      </c>
      <c r="FS38" s="9">
        <v>97.521000000000001</v>
      </c>
      <c r="FT38" s="9">
        <v>10.455</v>
      </c>
      <c r="FU38" s="9">
        <v>4.6289999999999996</v>
      </c>
      <c r="FV38" s="9">
        <v>1.1419999999999999</v>
      </c>
      <c r="FW38" s="9">
        <v>4.6840000000000002</v>
      </c>
      <c r="FX38" s="9">
        <v>24.518999999999998</v>
      </c>
      <c r="FY38" s="9">
        <v>7.5119999999999996</v>
      </c>
      <c r="FZ38" s="9">
        <v>1.2609999999999999</v>
      </c>
      <c r="GA38" s="9">
        <v>15.746</v>
      </c>
      <c r="GB38" s="9">
        <v>197.23599999999999</v>
      </c>
      <c r="GC38" s="9">
        <v>10.063000000000001</v>
      </c>
      <c r="GD38" s="9">
        <v>117.95099999999999</v>
      </c>
      <c r="GE38" s="9">
        <v>97.944999999999993</v>
      </c>
      <c r="GF38" s="9">
        <v>44.268999999999998</v>
      </c>
      <c r="GG38" s="9">
        <v>11.731</v>
      </c>
      <c r="GH38" s="9">
        <v>41.945</v>
      </c>
      <c r="GI38" s="9">
        <v>89.947999999999993</v>
      </c>
      <c r="GJ38" s="9">
        <v>41.11</v>
      </c>
      <c r="GK38" s="9">
        <v>10.381</v>
      </c>
      <c r="GL38" s="9">
        <v>38.456000000000003</v>
      </c>
      <c r="GM38" s="9">
        <v>7.9969999999999999</v>
      </c>
      <c r="GN38" s="9">
        <v>3.1589999999999998</v>
      </c>
      <c r="GO38" s="9">
        <v>1.349</v>
      </c>
      <c r="GP38" s="9">
        <v>3.4889999999999999</v>
      </c>
      <c r="GV38" s="9">
        <v>357.61200000000002</v>
      </c>
      <c r="GW38" s="9">
        <v>188.946</v>
      </c>
      <c r="GX38" s="9">
        <v>269.16000000000003</v>
      </c>
      <c r="GY38" s="9">
        <v>88.453000000000003</v>
      </c>
      <c r="GZ38" s="9">
        <v>253.09200000000001</v>
      </c>
      <c r="HA38" s="9">
        <v>188.946</v>
      </c>
      <c r="HB38" s="9">
        <v>4.0030000000000001</v>
      </c>
      <c r="HC38" s="9">
        <v>60.143000000000001</v>
      </c>
      <c r="HD38" s="9">
        <v>5.6449999999999996</v>
      </c>
      <c r="HE38" s="9">
        <v>2.35</v>
      </c>
      <c r="HF38" s="9">
        <v>0.68799999999999994</v>
      </c>
      <c r="HG38" s="9">
        <v>2.6080000000000001</v>
      </c>
      <c r="HH38" s="9">
        <v>98.875</v>
      </c>
      <c r="HI38" s="9">
        <v>13.718</v>
      </c>
      <c r="HJ38" s="9">
        <v>1.258</v>
      </c>
      <c r="HK38" s="9">
        <v>83.899000000000001</v>
      </c>
      <c r="HL38" s="9">
        <v>205.01400000000001</v>
      </c>
      <c r="HM38" s="9">
        <v>5.9489999999999998</v>
      </c>
      <c r="HN38" s="9">
        <v>146.649</v>
      </c>
      <c r="HO38" s="9">
        <v>68.251999999999995</v>
      </c>
      <c r="HP38" s="9">
        <v>32.820999999999998</v>
      </c>
      <c r="HQ38" s="9">
        <v>4.4039999999999999</v>
      </c>
      <c r="HR38" s="9">
        <v>31.027000000000001</v>
      </c>
      <c r="HS38" s="9">
        <v>55.676000000000002</v>
      </c>
      <c r="HT38" s="9">
        <v>25.253</v>
      </c>
      <c r="HU38" s="9">
        <v>4.0220000000000002</v>
      </c>
      <c r="HV38" s="9">
        <v>26.401</v>
      </c>
      <c r="HW38" s="9">
        <v>12.576000000000001</v>
      </c>
      <c r="HX38" s="9">
        <v>7.5679999999999996</v>
      </c>
      <c r="HY38" s="9">
        <v>0.38100000000000001</v>
      </c>
      <c r="HZ38" s="9">
        <v>4.6260000000000003</v>
      </c>
      <c r="IA38" s="9">
        <v>6.0279999999999996</v>
      </c>
      <c r="IB38" s="9">
        <v>3.911</v>
      </c>
      <c r="IC38" s="9">
        <v>0.32600000000000001</v>
      </c>
      <c r="ID38" s="9">
        <v>1.7909999999999999</v>
      </c>
      <c r="IK38" s="9">
        <v>144.78700000000001</v>
      </c>
      <c r="IL38" s="9">
        <v>87.911000000000001</v>
      </c>
      <c r="IM38" s="9">
        <v>136.29599999999999</v>
      </c>
      <c r="IN38" s="9">
        <v>8.4909999999999997</v>
      </c>
      <c r="IO38" s="9">
        <v>130.30500000000001</v>
      </c>
      <c r="IP38" s="9">
        <v>87.911000000000001</v>
      </c>
      <c r="IQ38" s="9">
        <v>2.3410000000000002</v>
      </c>
    </row>
    <row r="39" spans="1:251">
      <c r="A39" s="10">
        <v>38139</v>
      </c>
      <c r="B39" s="9">
        <v>86.757000000000005</v>
      </c>
      <c r="C39" s="9">
        <v>6.6710000000000003</v>
      </c>
      <c r="D39" s="9">
        <v>90.548000000000002</v>
      </c>
      <c r="E39" s="9">
        <v>32.832000000000001</v>
      </c>
      <c r="F39" s="9">
        <v>20.315999999999999</v>
      </c>
      <c r="G39" s="9">
        <v>1.8460000000000001</v>
      </c>
      <c r="H39" s="9">
        <v>10.669</v>
      </c>
      <c r="I39" s="9">
        <v>26.024999999999999</v>
      </c>
      <c r="J39" s="9">
        <v>14.914</v>
      </c>
      <c r="K39" s="9">
        <v>1.1140000000000001</v>
      </c>
      <c r="L39" s="9">
        <v>9.9969999999999999</v>
      </c>
      <c r="S39" s="9">
        <v>517.17999999999995</v>
      </c>
      <c r="T39" s="9">
        <v>309.00200000000001</v>
      </c>
      <c r="U39" s="9">
        <v>484.51799999999997</v>
      </c>
      <c r="V39" s="9">
        <v>32.662999999999997</v>
      </c>
      <c r="W39" s="9">
        <v>471.37400000000002</v>
      </c>
      <c r="X39" s="9">
        <v>309.00200000000001</v>
      </c>
      <c r="Y39" s="9">
        <v>10.137</v>
      </c>
      <c r="Z39" s="9">
        <v>152.23500000000001</v>
      </c>
      <c r="AA39" s="9">
        <v>13.972</v>
      </c>
      <c r="AB39" s="9">
        <v>3.5390000000000001</v>
      </c>
      <c r="AC39" s="9">
        <v>1.9790000000000001</v>
      </c>
      <c r="AD39" s="9">
        <v>8.4550000000000001</v>
      </c>
      <c r="AE39" s="9">
        <v>31.832999999999998</v>
      </c>
      <c r="AF39" s="9">
        <v>9.6050000000000004</v>
      </c>
      <c r="AG39" s="9">
        <v>0.95</v>
      </c>
      <c r="AH39" s="9">
        <v>21.279</v>
      </c>
      <c r="AI39" s="9">
        <v>322.14499999999998</v>
      </c>
      <c r="AJ39" s="9">
        <v>13.066000000000001</v>
      </c>
      <c r="AK39" s="9">
        <v>181.96899999999999</v>
      </c>
      <c r="AL39" s="9">
        <v>139.65799999999999</v>
      </c>
      <c r="AM39" s="9">
        <v>79.991</v>
      </c>
      <c r="AN39" s="9">
        <v>6.6520000000000001</v>
      </c>
      <c r="AO39" s="9">
        <v>53.015000000000001</v>
      </c>
      <c r="AP39" s="9">
        <v>121.54300000000001</v>
      </c>
      <c r="AQ39" s="9">
        <v>67.617000000000004</v>
      </c>
      <c r="AR39" s="9">
        <v>5.1079999999999997</v>
      </c>
      <c r="AS39" s="9">
        <v>48.819000000000003</v>
      </c>
      <c r="AT39" s="9">
        <v>18.114000000000001</v>
      </c>
      <c r="AU39" s="9">
        <v>12.374000000000001</v>
      </c>
      <c r="AV39" s="9">
        <v>1.544</v>
      </c>
      <c r="AW39" s="9">
        <v>4.1959999999999997</v>
      </c>
      <c r="BC39" s="9">
        <v>421.916</v>
      </c>
      <c r="BD39" s="9">
        <v>241.495</v>
      </c>
      <c r="BE39" s="9">
        <v>395.81799999999998</v>
      </c>
      <c r="BF39" s="9">
        <v>26.097999999999999</v>
      </c>
      <c r="BG39" s="9">
        <v>387.09100000000001</v>
      </c>
      <c r="BH39" s="9">
        <v>241.495</v>
      </c>
      <c r="BI39" s="9">
        <v>8.08</v>
      </c>
      <c r="BJ39" s="9">
        <v>137.51599999999999</v>
      </c>
      <c r="BK39" s="9">
        <v>11.6</v>
      </c>
      <c r="BL39" s="9">
        <v>2.0179999999999998</v>
      </c>
      <c r="BM39" s="9">
        <v>1.702</v>
      </c>
      <c r="BN39" s="9">
        <v>7.88</v>
      </c>
      <c r="BO39" s="9">
        <v>23.225000000000001</v>
      </c>
      <c r="BP39" s="9">
        <v>6.7089999999999996</v>
      </c>
      <c r="BQ39" s="9">
        <v>0.65800000000000003</v>
      </c>
      <c r="BR39" s="9">
        <v>15.858000000000001</v>
      </c>
      <c r="BS39" s="9">
        <v>250.22200000000001</v>
      </c>
      <c r="BT39" s="9">
        <v>10.44</v>
      </c>
      <c r="BU39" s="9">
        <v>161.25399999999999</v>
      </c>
      <c r="BV39" s="9">
        <v>106.831</v>
      </c>
      <c r="BW39" s="9">
        <v>56.213999999999999</v>
      </c>
      <c r="BX39" s="9">
        <v>4.3719999999999999</v>
      </c>
      <c r="BY39" s="9">
        <v>46.244</v>
      </c>
      <c r="BZ39" s="9">
        <v>96.641000000000005</v>
      </c>
      <c r="CA39" s="9">
        <v>49.637</v>
      </c>
      <c r="CB39" s="9">
        <v>3.456</v>
      </c>
      <c r="CC39" s="9">
        <v>43.548999999999999</v>
      </c>
      <c r="CD39" s="9">
        <v>10.19</v>
      </c>
      <c r="CE39" s="9">
        <v>6.5780000000000003</v>
      </c>
      <c r="CF39" s="9">
        <v>0.91600000000000004</v>
      </c>
      <c r="CG39" s="9">
        <v>2.6960000000000002</v>
      </c>
      <c r="CM39" s="9">
        <v>887.44399999999996</v>
      </c>
      <c r="CN39" s="9">
        <v>474.50099999999998</v>
      </c>
      <c r="CO39" s="9">
        <v>696.53899999999999</v>
      </c>
      <c r="CP39" s="9">
        <v>190.904</v>
      </c>
      <c r="CQ39" s="9">
        <v>652.88599999999997</v>
      </c>
      <c r="CR39" s="9">
        <v>474.50099999999998</v>
      </c>
      <c r="CS39" s="9">
        <v>15.539</v>
      </c>
      <c r="CT39" s="9">
        <v>162.846</v>
      </c>
      <c r="CU39" s="9">
        <v>15.512</v>
      </c>
      <c r="CV39" s="9">
        <v>8.5760000000000005</v>
      </c>
      <c r="CW39" s="9">
        <v>2.456</v>
      </c>
      <c r="CX39" s="9">
        <v>4.4790000000000001</v>
      </c>
      <c r="CY39" s="9">
        <v>219.04599999999999</v>
      </c>
      <c r="CZ39" s="9">
        <v>35.076999999999998</v>
      </c>
      <c r="DA39" s="9">
        <v>2.1909999999999998</v>
      </c>
      <c r="DB39" s="9">
        <v>181.77799999999999</v>
      </c>
      <c r="DC39" s="9">
        <v>518.15499999999997</v>
      </c>
      <c r="DD39" s="9">
        <v>20.186</v>
      </c>
      <c r="DE39" s="9">
        <v>349.10300000000001</v>
      </c>
      <c r="DF39" s="9">
        <v>177.25399999999999</v>
      </c>
      <c r="DG39" s="9">
        <v>84.613</v>
      </c>
      <c r="DH39" s="9">
        <v>11.202</v>
      </c>
      <c r="DI39" s="9">
        <v>81.438999999999993</v>
      </c>
      <c r="DJ39" s="9">
        <v>145.22499999999999</v>
      </c>
      <c r="DK39" s="9">
        <v>64.075000000000003</v>
      </c>
      <c r="DL39" s="9">
        <v>9.6359999999999992</v>
      </c>
      <c r="DM39" s="9">
        <v>71.513999999999996</v>
      </c>
      <c r="DN39" s="9">
        <v>32.029000000000003</v>
      </c>
      <c r="DO39" s="9">
        <v>20.536999999999999</v>
      </c>
      <c r="DP39" s="9">
        <v>1.5660000000000001</v>
      </c>
      <c r="DQ39" s="9">
        <v>9.9250000000000007</v>
      </c>
      <c r="DR39" s="9">
        <v>16.876000000000001</v>
      </c>
      <c r="DS39" s="9">
        <v>10.019</v>
      </c>
      <c r="DT39" s="9">
        <v>1.4610000000000001</v>
      </c>
      <c r="DU39" s="9">
        <v>5.3970000000000002</v>
      </c>
      <c r="EB39" s="9">
        <v>398.77499999999998</v>
      </c>
      <c r="EC39" s="9">
        <v>233.18600000000001</v>
      </c>
      <c r="ED39" s="9">
        <v>373.45499999999998</v>
      </c>
      <c r="EE39" s="9">
        <v>25.32</v>
      </c>
      <c r="EF39" s="9">
        <v>356.48200000000003</v>
      </c>
      <c r="EG39" s="9">
        <v>233.18600000000001</v>
      </c>
      <c r="EH39" s="9">
        <v>9.9420000000000002</v>
      </c>
      <c r="EI39" s="9">
        <v>113.354</v>
      </c>
      <c r="EJ39" s="9">
        <v>8.173</v>
      </c>
      <c r="EK39" s="9">
        <v>4.0030000000000001</v>
      </c>
      <c r="EL39" s="9">
        <v>0.50800000000000001</v>
      </c>
      <c r="EM39" s="9">
        <v>3.6619999999999999</v>
      </c>
      <c r="EN39" s="9">
        <v>34.119999999999997</v>
      </c>
      <c r="EO39" s="9">
        <v>12.97</v>
      </c>
      <c r="EP39" s="9">
        <v>0.80200000000000005</v>
      </c>
      <c r="EQ39" s="9">
        <v>20.347999999999999</v>
      </c>
      <c r="ER39" s="9">
        <v>250.15799999999999</v>
      </c>
      <c r="ES39" s="9">
        <v>11.252000000000001</v>
      </c>
      <c r="ET39" s="9">
        <v>137.36500000000001</v>
      </c>
      <c r="EU39" s="9">
        <v>133.63999999999999</v>
      </c>
      <c r="EV39" s="9">
        <v>66.575000000000003</v>
      </c>
      <c r="EW39" s="9">
        <v>10.44</v>
      </c>
      <c r="EX39" s="9">
        <v>56.625</v>
      </c>
      <c r="EY39" s="9">
        <v>113.185</v>
      </c>
      <c r="EZ39" s="9">
        <v>52.802999999999997</v>
      </c>
      <c r="FA39" s="9">
        <v>9.1549999999999994</v>
      </c>
      <c r="FB39" s="9">
        <v>51.226999999999997</v>
      </c>
      <c r="FC39" s="9">
        <v>20.454000000000001</v>
      </c>
      <c r="FD39" s="9">
        <v>13.772</v>
      </c>
      <c r="FE39" s="9">
        <v>1.2849999999999999</v>
      </c>
      <c r="FF39" s="9">
        <v>5.3970000000000002</v>
      </c>
      <c r="FL39" s="9">
        <v>341.47300000000001</v>
      </c>
      <c r="FM39" s="9">
        <v>192.81200000000001</v>
      </c>
      <c r="FN39" s="9">
        <v>320.88299999999998</v>
      </c>
      <c r="FO39" s="9">
        <v>20.59</v>
      </c>
      <c r="FP39" s="9">
        <v>308.75700000000001</v>
      </c>
      <c r="FQ39" s="9">
        <v>192.81200000000001</v>
      </c>
      <c r="FR39" s="9">
        <v>9.3840000000000003</v>
      </c>
      <c r="FS39" s="9">
        <v>106.56</v>
      </c>
      <c r="FT39" s="9">
        <v>8.173</v>
      </c>
      <c r="FU39" s="9">
        <v>4.0030000000000001</v>
      </c>
      <c r="FV39" s="9">
        <v>0.50800000000000001</v>
      </c>
      <c r="FW39" s="9">
        <v>3.6619999999999999</v>
      </c>
      <c r="FX39" s="9">
        <v>24.542999999999999</v>
      </c>
      <c r="FY39" s="9">
        <v>8.1229999999999993</v>
      </c>
      <c r="FZ39" s="9">
        <v>0.29299999999999998</v>
      </c>
      <c r="GA39" s="9">
        <v>16.126999999999999</v>
      </c>
      <c r="GB39" s="9">
        <v>204.93799999999999</v>
      </c>
      <c r="GC39" s="9">
        <v>10.185</v>
      </c>
      <c r="GD39" s="9">
        <v>126.35</v>
      </c>
      <c r="GE39" s="9">
        <v>116.122</v>
      </c>
      <c r="GF39" s="9">
        <v>55.148000000000003</v>
      </c>
      <c r="GG39" s="9">
        <v>9.1080000000000005</v>
      </c>
      <c r="GH39" s="9">
        <v>51.866</v>
      </c>
      <c r="GI39" s="9">
        <v>99.835999999999999</v>
      </c>
      <c r="GJ39" s="9">
        <v>44.686</v>
      </c>
      <c r="GK39" s="9">
        <v>8.09</v>
      </c>
      <c r="GL39" s="9">
        <v>47.06</v>
      </c>
      <c r="GM39" s="9">
        <v>16.286999999999999</v>
      </c>
      <c r="GN39" s="9">
        <v>10.462</v>
      </c>
      <c r="GO39" s="9">
        <v>1.0189999999999999</v>
      </c>
      <c r="GP39" s="9">
        <v>4.806</v>
      </c>
      <c r="GV39" s="9">
        <v>344.53899999999999</v>
      </c>
      <c r="GW39" s="9">
        <v>174.95400000000001</v>
      </c>
      <c r="GX39" s="9">
        <v>255.672</v>
      </c>
      <c r="GY39" s="9">
        <v>88.867000000000004</v>
      </c>
      <c r="GZ39" s="9">
        <v>242.43199999999999</v>
      </c>
      <c r="HA39" s="9">
        <v>174.95400000000001</v>
      </c>
      <c r="HB39" s="9">
        <v>5.1820000000000004</v>
      </c>
      <c r="HC39" s="9">
        <v>62.295000000000002</v>
      </c>
      <c r="HD39" s="9">
        <v>7.0830000000000002</v>
      </c>
      <c r="HE39" s="9">
        <v>2.9329999999999998</v>
      </c>
      <c r="HF39" s="9">
        <v>0.94299999999999995</v>
      </c>
      <c r="HG39" s="9">
        <v>3.2069999999999999</v>
      </c>
      <c r="HH39" s="9">
        <v>95.024000000000001</v>
      </c>
      <c r="HI39" s="9">
        <v>10.307</v>
      </c>
      <c r="HJ39" s="9">
        <v>0.83599999999999997</v>
      </c>
      <c r="HK39" s="9">
        <v>83.881</v>
      </c>
      <c r="HL39" s="9">
        <v>188.19499999999999</v>
      </c>
      <c r="HM39" s="9">
        <v>6.9619999999999997</v>
      </c>
      <c r="HN39" s="9">
        <v>149.38300000000001</v>
      </c>
      <c r="HO39" s="9">
        <v>74.679000000000002</v>
      </c>
      <c r="HP39" s="9">
        <v>37.927999999999997</v>
      </c>
      <c r="HQ39" s="9">
        <v>4.0750000000000002</v>
      </c>
      <c r="HR39" s="9">
        <v>32.677</v>
      </c>
      <c r="HS39" s="9">
        <v>61.423000000000002</v>
      </c>
      <c r="HT39" s="9">
        <v>29.373000000000001</v>
      </c>
      <c r="HU39" s="9">
        <v>3.2519999999999998</v>
      </c>
      <c r="HV39" s="9">
        <v>28.797999999999998</v>
      </c>
      <c r="HW39" s="9">
        <v>13.257</v>
      </c>
      <c r="HX39" s="9">
        <v>8.5549999999999997</v>
      </c>
      <c r="HY39" s="9">
        <v>0.82299999999999995</v>
      </c>
      <c r="HZ39" s="9">
        <v>3.879</v>
      </c>
      <c r="IA39" s="9">
        <v>7.7050000000000001</v>
      </c>
      <c r="IB39" s="9">
        <v>4.3090000000000002</v>
      </c>
      <c r="IC39" s="9">
        <v>0.60599999999999998</v>
      </c>
      <c r="ID39" s="9">
        <v>2.7890000000000001</v>
      </c>
      <c r="IK39" s="9">
        <v>141.34299999999999</v>
      </c>
      <c r="IL39" s="9">
        <v>85.975999999999999</v>
      </c>
      <c r="IM39" s="9">
        <v>130.559</v>
      </c>
      <c r="IN39" s="9">
        <v>10.784000000000001</v>
      </c>
      <c r="IO39" s="9">
        <v>126.129</v>
      </c>
      <c r="IP39" s="9">
        <v>85.975999999999999</v>
      </c>
      <c r="IQ39" s="9">
        <v>3.2589999999999999</v>
      </c>
    </row>
    <row r="40" spans="1:251">
      <c r="A40" s="10">
        <v>38504</v>
      </c>
      <c r="B40" s="9">
        <v>79.656999999999996</v>
      </c>
      <c r="C40" s="9">
        <v>10.988</v>
      </c>
      <c r="D40" s="9">
        <v>81.212999999999994</v>
      </c>
      <c r="E40" s="9">
        <v>33.674999999999997</v>
      </c>
      <c r="F40" s="9">
        <v>18.155999999999999</v>
      </c>
      <c r="G40" s="9">
        <v>3.0169999999999999</v>
      </c>
      <c r="H40" s="9">
        <v>12.503</v>
      </c>
      <c r="I40" s="9">
        <v>28.782</v>
      </c>
      <c r="J40" s="9">
        <v>16.026</v>
      </c>
      <c r="K40" s="9">
        <v>1.6220000000000001</v>
      </c>
      <c r="L40" s="9">
        <v>11.134</v>
      </c>
      <c r="S40" s="9">
        <v>517.85799999999995</v>
      </c>
      <c r="T40" s="9">
        <v>319.536</v>
      </c>
      <c r="U40" s="9">
        <v>488.77699999999999</v>
      </c>
      <c r="V40" s="9">
        <v>29.081</v>
      </c>
      <c r="W40" s="9">
        <v>472.03199999999998</v>
      </c>
      <c r="X40" s="9">
        <v>319.536</v>
      </c>
      <c r="Y40" s="9">
        <v>11.895</v>
      </c>
      <c r="Z40" s="9">
        <v>140.601</v>
      </c>
      <c r="AA40" s="9">
        <v>13.683999999999999</v>
      </c>
      <c r="AB40" s="9">
        <v>4.6509999999999998</v>
      </c>
      <c r="AC40" s="9">
        <v>1.234</v>
      </c>
      <c r="AD40" s="9">
        <v>7.7990000000000004</v>
      </c>
      <c r="AE40" s="9">
        <v>32.142000000000003</v>
      </c>
      <c r="AF40" s="9">
        <v>12.093999999999999</v>
      </c>
      <c r="AG40" s="9">
        <v>0.99299999999999999</v>
      </c>
      <c r="AH40" s="9">
        <v>19.055</v>
      </c>
      <c r="AI40" s="9">
        <v>336.28100000000001</v>
      </c>
      <c r="AJ40" s="9">
        <v>14.122</v>
      </c>
      <c r="AK40" s="9">
        <v>167.45500000000001</v>
      </c>
      <c r="AL40" s="9">
        <v>132.904</v>
      </c>
      <c r="AM40" s="9">
        <v>68.001000000000005</v>
      </c>
      <c r="AN40" s="9">
        <v>13.111000000000001</v>
      </c>
      <c r="AO40" s="9">
        <v>51.792000000000002</v>
      </c>
      <c r="AP40" s="9">
        <v>113.57599999999999</v>
      </c>
      <c r="AQ40" s="9">
        <v>56.701000000000001</v>
      </c>
      <c r="AR40" s="9">
        <v>10.093999999999999</v>
      </c>
      <c r="AS40" s="9">
        <v>46.780999999999999</v>
      </c>
      <c r="AT40" s="9">
        <v>19.327999999999999</v>
      </c>
      <c r="AU40" s="9">
        <v>11.3</v>
      </c>
      <c r="AV40" s="9">
        <v>3.0169999999999999</v>
      </c>
      <c r="AW40" s="9">
        <v>5.0110000000000001</v>
      </c>
      <c r="BC40" s="9">
        <v>426.59100000000001</v>
      </c>
      <c r="BD40" s="9">
        <v>254.928</v>
      </c>
      <c r="BE40" s="9">
        <v>404.69</v>
      </c>
      <c r="BF40" s="9">
        <v>21.902000000000001</v>
      </c>
      <c r="BG40" s="9">
        <v>391.67700000000002</v>
      </c>
      <c r="BH40" s="9">
        <v>254.928</v>
      </c>
      <c r="BI40" s="9">
        <v>10.093999999999999</v>
      </c>
      <c r="BJ40" s="9">
        <v>126.654</v>
      </c>
      <c r="BK40" s="9">
        <v>12.504</v>
      </c>
      <c r="BL40" s="9">
        <v>4.3620000000000001</v>
      </c>
      <c r="BM40" s="9">
        <v>1.234</v>
      </c>
      <c r="BN40" s="9">
        <v>6.9089999999999998</v>
      </c>
      <c r="BO40" s="9">
        <v>22.41</v>
      </c>
      <c r="BP40" s="9">
        <v>8.6509999999999998</v>
      </c>
      <c r="BQ40" s="9">
        <v>0.69099999999999995</v>
      </c>
      <c r="BR40" s="9">
        <v>13.068</v>
      </c>
      <c r="BS40" s="9">
        <v>267.94099999999997</v>
      </c>
      <c r="BT40" s="9">
        <v>12.02</v>
      </c>
      <c r="BU40" s="9">
        <v>146.631</v>
      </c>
      <c r="BV40" s="9">
        <v>104.004</v>
      </c>
      <c r="BW40" s="9">
        <v>47.697000000000003</v>
      </c>
      <c r="BX40" s="9">
        <v>10.634</v>
      </c>
      <c r="BY40" s="9">
        <v>45.671999999999997</v>
      </c>
      <c r="BZ40" s="9">
        <v>89.97</v>
      </c>
      <c r="CA40" s="9">
        <v>39.024999999999999</v>
      </c>
      <c r="CB40" s="9">
        <v>8.5350000000000001</v>
      </c>
      <c r="CC40" s="9">
        <v>42.41</v>
      </c>
      <c r="CD40" s="9">
        <v>14.032999999999999</v>
      </c>
      <c r="CE40" s="9">
        <v>8.6720000000000006</v>
      </c>
      <c r="CF40" s="9">
        <v>2.0990000000000002</v>
      </c>
      <c r="CG40" s="9">
        <v>3.2629999999999999</v>
      </c>
      <c r="CM40" s="9">
        <v>941.22699999999998</v>
      </c>
      <c r="CN40" s="9">
        <v>531.33900000000006</v>
      </c>
      <c r="CO40" s="9">
        <v>751.17100000000005</v>
      </c>
      <c r="CP40" s="9">
        <v>190.05699999999999</v>
      </c>
      <c r="CQ40" s="9">
        <v>707.55100000000004</v>
      </c>
      <c r="CR40" s="9">
        <v>531.33900000000006</v>
      </c>
      <c r="CS40" s="9">
        <v>17.747</v>
      </c>
      <c r="CT40" s="9">
        <v>158.465</v>
      </c>
      <c r="CU40" s="9">
        <v>12.861000000000001</v>
      </c>
      <c r="CV40" s="9">
        <v>7.1660000000000004</v>
      </c>
      <c r="CW40" s="9">
        <v>2.0089999999999999</v>
      </c>
      <c r="CX40" s="9">
        <v>3.6859999999999999</v>
      </c>
      <c r="CY40" s="9">
        <v>220.815</v>
      </c>
      <c r="CZ40" s="9">
        <v>36.454000000000001</v>
      </c>
      <c r="DA40" s="9">
        <v>1.5129999999999999</v>
      </c>
      <c r="DB40" s="9">
        <v>182.84899999999999</v>
      </c>
      <c r="DC40" s="9">
        <v>574.95899999999995</v>
      </c>
      <c r="DD40" s="9">
        <v>21.268999999999998</v>
      </c>
      <c r="DE40" s="9">
        <v>344.99900000000002</v>
      </c>
      <c r="DF40" s="9">
        <v>159.16999999999999</v>
      </c>
      <c r="DG40" s="9">
        <v>76.066999999999993</v>
      </c>
      <c r="DH40" s="9">
        <v>13.938000000000001</v>
      </c>
      <c r="DI40" s="9">
        <v>69.165000000000006</v>
      </c>
      <c r="DJ40" s="9">
        <v>136.863</v>
      </c>
      <c r="DK40" s="9">
        <v>61.896999999999998</v>
      </c>
      <c r="DL40" s="9">
        <v>13.382</v>
      </c>
      <c r="DM40" s="9">
        <v>61.584000000000003</v>
      </c>
      <c r="DN40" s="9">
        <v>22.306999999999999</v>
      </c>
      <c r="DO40" s="9">
        <v>14.17</v>
      </c>
      <c r="DP40" s="9">
        <v>0.55600000000000005</v>
      </c>
      <c r="DQ40" s="9">
        <v>7.5810000000000004</v>
      </c>
      <c r="DR40" s="9">
        <v>21.155000000000001</v>
      </c>
      <c r="DS40" s="9">
        <v>13.849</v>
      </c>
      <c r="DT40" s="9">
        <v>1.5069999999999999</v>
      </c>
      <c r="DU40" s="9">
        <v>5.7990000000000004</v>
      </c>
      <c r="EB40" s="9">
        <v>413.75799999999998</v>
      </c>
      <c r="EC40" s="9">
        <v>262.40800000000002</v>
      </c>
      <c r="ED40" s="9">
        <v>393.13900000000001</v>
      </c>
      <c r="EE40" s="9">
        <v>20.619</v>
      </c>
      <c r="EF40" s="9">
        <v>376.84500000000003</v>
      </c>
      <c r="EG40" s="9">
        <v>262.40800000000002</v>
      </c>
      <c r="EH40" s="9">
        <v>12.007</v>
      </c>
      <c r="EI40" s="9">
        <v>102.429</v>
      </c>
      <c r="EJ40" s="9">
        <v>7.2969999999999997</v>
      </c>
      <c r="EK40" s="9">
        <v>4.0279999999999996</v>
      </c>
      <c r="EL40" s="9">
        <v>0.53300000000000003</v>
      </c>
      <c r="EM40" s="9">
        <v>2.7360000000000002</v>
      </c>
      <c r="EN40" s="9">
        <v>29.616</v>
      </c>
      <c r="EO40" s="9">
        <v>12.266</v>
      </c>
      <c r="EP40" s="9">
        <v>0.73799999999999999</v>
      </c>
      <c r="EQ40" s="9">
        <v>16.611999999999998</v>
      </c>
      <c r="ER40" s="9">
        <v>278.702</v>
      </c>
      <c r="ES40" s="9">
        <v>13.279</v>
      </c>
      <c r="ET40" s="9">
        <v>121.777</v>
      </c>
      <c r="EU40" s="9">
        <v>116.58</v>
      </c>
      <c r="EV40" s="9">
        <v>60.442</v>
      </c>
      <c r="EW40" s="9">
        <v>13.679</v>
      </c>
      <c r="EX40" s="9">
        <v>42.459000000000003</v>
      </c>
      <c r="EY40" s="9">
        <v>102.745</v>
      </c>
      <c r="EZ40" s="9">
        <v>50.776000000000003</v>
      </c>
      <c r="FA40" s="9">
        <v>13.122999999999999</v>
      </c>
      <c r="FB40" s="9">
        <v>38.845999999999997</v>
      </c>
      <c r="FC40" s="9">
        <v>13.834</v>
      </c>
      <c r="FD40" s="9">
        <v>9.6660000000000004</v>
      </c>
      <c r="FE40" s="9">
        <v>0.55600000000000005</v>
      </c>
      <c r="FF40" s="9">
        <v>3.613</v>
      </c>
      <c r="FL40" s="9">
        <v>354.49599999999998</v>
      </c>
      <c r="FM40" s="9">
        <v>218.417</v>
      </c>
      <c r="FN40" s="9">
        <v>336.41899999999998</v>
      </c>
      <c r="FO40" s="9">
        <v>18.076000000000001</v>
      </c>
      <c r="FP40" s="9">
        <v>322.33800000000002</v>
      </c>
      <c r="FQ40" s="9">
        <v>218.417</v>
      </c>
      <c r="FR40" s="9">
        <v>10.425000000000001</v>
      </c>
      <c r="FS40" s="9">
        <v>93.495999999999995</v>
      </c>
      <c r="FT40" s="9">
        <v>6.7450000000000001</v>
      </c>
      <c r="FU40" s="9">
        <v>3.4750000000000001</v>
      </c>
      <c r="FV40" s="9">
        <v>0.53300000000000003</v>
      </c>
      <c r="FW40" s="9">
        <v>2.7360000000000002</v>
      </c>
      <c r="FX40" s="9">
        <v>25.413</v>
      </c>
      <c r="FY40" s="9">
        <v>10.606</v>
      </c>
      <c r="FZ40" s="9">
        <v>0.73799999999999999</v>
      </c>
      <c r="GA40" s="9">
        <v>14.069000000000001</v>
      </c>
      <c r="GB40" s="9">
        <v>232.49799999999999</v>
      </c>
      <c r="GC40" s="9">
        <v>11.696999999999999</v>
      </c>
      <c r="GD40" s="9">
        <v>110.301</v>
      </c>
      <c r="GE40" s="9">
        <v>98.947000000000003</v>
      </c>
      <c r="GF40" s="9">
        <v>45.731999999999999</v>
      </c>
      <c r="GG40" s="9">
        <v>12.552</v>
      </c>
      <c r="GH40" s="9">
        <v>40.662999999999997</v>
      </c>
      <c r="GI40" s="9">
        <v>88.003</v>
      </c>
      <c r="GJ40" s="9">
        <v>38.956000000000003</v>
      </c>
      <c r="GK40" s="9">
        <v>11.996</v>
      </c>
      <c r="GL40" s="9">
        <v>37.049999999999997</v>
      </c>
      <c r="GM40" s="9">
        <v>10.945</v>
      </c>
      <c r="GN40" s="9">
        <v>6.7759999999999998</v>
      </c>
      <c r="GO40" s="9">
        <v>0.55600000000000005</v>
      </c>
      <c r="GP40" s="9">
        <v>3.613</v>
      </c>
      <c r="GV40" s="9">
        <v>356.27800000000002</v>
      </c>
      <c r="GW40" s="9">
        <v>190.13800000000001</v>
      </c>
      <c r="GX40" s="9">
        <v>269.31</v>
      </c>
      <c r="GY40" s="9">
        <v>86.968000000000004</v>
      </c>
      <c r="GZ40" s="9">
        <v>254.52600000000001</v>
      </c>
      <c r="HA40" s="9">
        <v>190.13800000000001</v>
      </c>
      <c r="HB40" s="9">
        <v>4.2750000000000004</v>
      </c>
      <c r="HC40" s="9">
        <v>60.113999999999997</v>
      </c>
      <c r="HD40" s="9">
        <v>5.3460000000000001</v>
      </c>
      <c r="HE40" s="9">
        <v>3.157</v>
      </c>
      <c r="HF40" s="9">
        <v>0.997</v>
      </c>
      <c r="HG40" s="9">
        <v>1.1919999999999999</v>
      </c>
      <c r="HH40" s="9">
        <v>96.406999999999996</v>
      </c>
      <c r="HI40" s="9">
        <v>11.627000000000001</v>
      </c>
      <c r="HJ40" s="9">
        <v>0.64900000000000002</v>
      </c>
      <c r="HK40" s="9">
        <v>84.13</v>
      </c>
      <c r="HL40" s="9">
        <v>204.922</v>
      </c>
      <c r="HM40" s="9">
        <v>5.9210000000000003</v>
      </c>
      <c r="HN40" s="9">
        <v>145.43600000000001</v>
      </c>
      <c r="HO40" s="9">
        <v>66.156000000000006</v>
      </c>
      <c r="HP40" s="9">
        <v>34.194000000000003</v>
      </c>
      <c r="HQ40" s="9">
        <v>4.7789999999999999</v>
      </c>
      <c r="HR40" s="9">
        <v>27.184000000000001</v>
      </c>
      <c r="HS40" s="9">
        <v>54.927999999999997</v>
      </c>
      <c r="HT40" s="9">
        <v>27.003</v>
      </c>
      <c r="HU40" s="9">
        <v>3.6259999999999999</v>
      </c>
      <c r="HV40" s="9">
        <v>24.298999999999999</v>
      </c>
      <c r="HW40" s="9">
        <v>11.228999999999999</v>
      </c>
      <c r="HX40" s="9">
        <v>7.1909999999999998</v>
      </c>
      <c r="HY40" s="9">
        <v>1.153</v>
      </c>
      <c r="HZ40" s="9">
        <v>2.8839999999999999</v>
      </c>
      <c r="IA40" s="9">
        <v>5.2190000000000003</v>
      </c>
      <c r="IB40" s="9">
        <v>3.306</v>
      </c>
      <c r="IC40" s="9">
        <v>0.17699999999999999</v>
      </c>
      <c r="ID40" s="9">
        <v>1.736</v>
      </c>
      <c r="IK40" s="9">
        <v>148.96600000000001</v>
      </c>
      <c r="IL40" s="9">
        <v>95.096000000000004</v>
      </c>
      <c r="IM40" s="9">
        <v>140.31100000000001</v>
      </c>
      <c r="IN40" s="9">
        <v>8.6549999999999994</v>
      </c>
      <c r="IO40" s="9">
        <v>136.09200000000001</v>
      </c>
      <c r="IP40" s="9">
        <v>95.096000000000004</v>
      </c>
      <c r="IQ40" s="9">
        <v>2.3199999999999998</v>
      </c>
    </row>
    <row r="41" spans="1:251">
      <c r="A41" s="10">
        <v>38869</v>
      </c>
      <c r="B41" s="9">
        <v>81.221000000000004</v>
      </c>
      <c r="C41" s="9">
        <v>8.298</v>
      </c>
      <c r="D41" s="9">
        <v>73.471000000000004</v>
      </c>
      <c r="E41" s="9">
        <v>35.877000000000002</v>
      </c>
      <c r="F41" s="9">
        <v>20.225000000000001</v>
      </c>
      <c r="G41" s="9">
        <v>1.2030000000000001</v>
      </c>
      <c r="H41" s="9">
        <v>14.448</v>
      </c>
      <c r="I41" s="9">
        <v>24.283999999999999</v>
      </c>
      <c r="J41" s="9">
        <v>14.003</v>
      </c>
      <c r="K41" s="9">
        <v>0.56100000000000005</v>
      </c>
      <c r="L41" s="9">
        <v>9.7189999999999994</v>
      </c>
      <c r="S41" s="9">
        <v>546.87400000000002</v>
      </c>
      <c r="T41" s="9">
        <v>334.79700000000003</v>
      </c>
      <c r="U41" s="9">
        <v>519.14800000000002</v>
      </c>
      <c r="V41" s="9">
        <v>27.727</v>
      </c>
      <c r="W41" s="9">
        <v>500.45699999999999</v>
      </c>
      <c r="X41" s="9">
        <v>334.79700000000003</v>
      </c>
      <c r="Y41" s="9">
        <v>11.842000000000001</v>
      </c>
      <c r="Z41" s="9">
        <v>153.81800000000001</v>
      </c>
      <c r="AA41" s="9">
        <v>13.724</v>
      </c>
      <c r="AB41" s="9">
        <v>6.8659999999999997</v>
      </c>
      <c r="AC41" s="9">
        <v>1.1319999999999999</v>
      </c>
      <c r="AD41" s="9">
        <v>5.726</v>
      </c>
      <c r="AE41" s="9">
        <v>32.694000000000003</v>
      </c>
      <c r="AF41" s="9">
        <v>11.824999999999999</v>
      </c>
      <c r="AG41" s="9">
        <v>1.8939999999999999</v>
      </c>
      <c r="AH41" s="9">
        <v>18.975000000000001</v>
      </c>
      <c r="AI41" s="9">
        <v>353.488</v>
      </c>
      <c r="AJ41" s="9">
        <v>14.868</v>
      </c>
      <c r="AK41" s="9">
        <v>178.518</v>
      </c>
      <c r="AL41" s="9">
        <v>134.09</v>
      </c>
      <c r="AM41" s="9">
        <v>75.524000000000001</v>
      </c>
      <c r="AN41" s="9">
        <v>8.923</v>
      </c>
      <c r="AO41" s="9">
        <v>49.643000000000001</v>
      </c>
      <c r="AP41" s="9">
        <v>113.78400000000001</v>
      </c>
      <c r="AQ41" s="9">
        <v>61.250999999999998</v>
      </c>
      <c r="AR41" s="9">
        <v>8.0229999999999997</v>
      </c>
      <c r="AS41" s="9">
        <v>44.51</v>
      </c>
      <c r="AT41" s="9">
        <v>20.306000000000001</v>
      </c>
      <c r="AU41" s="9">
        <v>14.273</v>
      </c>
      <c r="AV41" s="9">
        <v>0.89900000000000002</v>
      </c>
      <c r="AW41" s="9">
        <v>5.133</v>
      </c>
      <c r="BC41" s="9">
        <v>455.49599999999998</v>
      </c>
      <c r="BD41" s="9">
        <v>267.22000000000003</v>
      </c>
      <c r="BE41" s="9">
        <v>433.31900000000002</v>
      </c>
      <c r="BF41" s="9">
        <v>22.177</v>
      </c>
      <c r="BG41" s="9">
        <v>419.35399999999998</v>
      </c>
      <c r="BH41" s="9">
        <v>267.22000000000003</v>
      </c>
      <c r="BI41" s="9">
        <v>11.279</v>
      </c>
      <c r="BJ41" s="9">
        <v>140.85499999999999</v>
      </c>
      <c r="BK41" s="9">
        <v>11.816000000000001</v>
      </c>
      <c r="BL41" s="9">
        <v>5.5670000000000002</v>
      </c>
      <c r="BM41" s="9">
        <v>1.1319999999999999</v>
      </c>
      <c r="BN41" s="9">
        <v>5.1159999999999997</v>
      </c>
      <c r="BO41" s="9">
        <v>24.326000000000001</v>
      </c>
      <c r="BP41" s="9">
        <v>8.3979999999999997</v>
      </c>
      <c r="BQ41" s="9">
        <v>1.8939999999999999</v>
      </c>
      <c r="BR41" s="9">
        <v>14.035</v>
      </c>
      <c r="BS41" s="9">
        <v>281.185</v>
      </c>
      <c r="BT41" s="9">
        <v>14.305</v>
      </c>
      <c r="BU41" s="9">
        <v>160.006</v>
      </c>
      <c r="BV41" s="9">
        <v>102.82299999999999</v>
      </c>
      <c r="BW41" s="9">
        <v>52.762999999999998</v>
      </c>
      <c r="BX41" s="9">
        <v>8.01</v>
      </c>
      <c r="BY41" s="9">
        <v>42.05</v>
      </c>
      <c r="BZ41" s="9">
        <v>88.938000000000002</v>
      </c>
      <c r="CA41" s="9">
        <v>43.415999999999997</v>
      </c>
      <c r="CB41" s="9">
        <v>7.11</v>
      </c>
      <c r="CC41" s="9">
        <v>38.411000000000001</v>
      </c>
      <c r="CD41" s="9">
        <v>13.885</v>
      </c>
      <c r="CE41" s="9">
        <v>9.3469999999999995</v>
      </c>
      <c r="CF41" s="9">
        <v>0.89900000000000002</v>
      </c>
      <c r="CG41" s="9">
        <v>3.6389999999999998</v>
      </c>
      <c r="CM41" s="9">
        <v>929.39099999999996</v>
      </c>
      <c r="CN41" s="9">
        <v>514.06200000000001</v>
      </c>
      <c r="CO41" s="9">
        <v>736.76099999999997</v>
      </c>
      <c r="CP41" s="9">
        <v>192.63</v>
      </c>
      <c r="CQ41" s="9">
        <v>690.03700000000003</v>
      </c>
      <c r="CR41" s="9">
        <v>514.06200000000001</v>
      </c>
      <c r="CS41" s="9">
        <v>11.179</v>
      </c>
      <c r="CT41" s="9">
        <v>164.79599999999999</v>
      </c>
      <c r="CU41" s="9">
        <v>15.831</v>
      </c>
      <c r="CV41" s="9">
        <v>7.4249999999999998</v>
      </c>
      <c r="CW41" s="9">
        <v>2.86</v>
      </c>
      <c r="CX41" s="9">
        <v>5.5460000000000003</v>
      </c>
      <c r="CY41" s="9">
        <v>223.523</v>
      </c>
      <c r="CZ41" s="9">
        <v>39.298999999999999</v>
      </c>
      <c r="DA41" s="9">
        <v>1.2310000000000001</v>
      </c>
      <c r="DB41" s="9">
        <v>182.99299999999999</v>
      </c>
      <c r="DC41" s="9">
        <v>560.78599999999994</v>
      </c>
      <c r="DD41" s="9">
        <v>15.27</v>
      </c>
      <c r="DE41" s="9">
        <v>353.33499999999998</v>
      </c>
      <c r="DF41" s="9">
        <v>165.92599999999999</v>
      </c>
      <c r="DG41" s="9">
        <v>97.305999999999997</v>
      </c>
      <c r="DH41" s="9">
        <v>13.788</v>
      </c>
      <c r="DI41" s="9">
        <v>54.832000000000001</v>
      </c>
      <c r="DJ41" s="9">
        <v>137.77799999999999</v>
      </c>
      <c r="DK41" s="9">
        <v>77.334000000000003</v>
      </c>
      <c r="DL41" s="9">
        <v>12.744</v>
      </c>
      <c r="DM41" s="9">
        <v>47.7</v>
      </c>
      <c r="DN41" s="9">
        <v>28.148</v>
      </c>
      <c r="DO41" s="9">
        <v>19.972000000000001</v>
      </c>
      <c r="DP41" s="9">
        <v>1.044</v>
      </c>
      <c r="DQ41" s="9">
        <v>7.1319999999999997</v>
      </c>
      <c r="DR41" s="9">
        <v>20.013999999999999</v>
      </c>
      <c r="DS41" s="9">
        <v>15.545999999999999</v>
      </c>
      <c r="DT41" s="9">
        <v>0.55300000000000005</v>
      </c>
      <c r="DU41" s="9">
        <v>3.915</v>
      </c>
      <c r="EB41" s="9">
        <v>403.1</v>
      </c>
      <c r="EC41" s="9">
        <v>245.34700000000001</v>
      </c>
      <c r="ED41" s="9">
        <v>377.524</v>
      </c>
      <c r="EE41" s="9">
        <v>25.576000000000001</v>
      </c>
      <c r="EF41" s="9">
        <v>361.029</v>
      </c>
      <c r="EG41" s="9">
        <v>245.34700000000001</v>
      </c>
      <c r="EH41" s="9">
        <v>5.1859999999999999</v>
      </c>
      <c r="EI41" s="9">
        <v>110.496</v>
      </c>
      <c r="EJ41" s="9">
        <v>8.234</v>
      </c>
      <c r="EK41" s="9">
        <v>3.7010000000000001</v>
      </c>
      <c r="EL41" s="9">
        <v>1.0209999999999999</v>
      </c>
      <c r="EM41" s="9">
        <v>3.512</v>
      </c>
      <c r="EN41" s="9">
        <v>33.838000000000001</v>
      </c>
      <c r="EO41" s="9">
        <v>12.794</v>
      </c>
      <c r="EP41" s="9">
        <v>0.747</v>
      </c>
      <c r="EQ41" s="9">
        <v>20.295999999999999</v>
      </c>
      <c r="ER41" s="9">
        <v>261.84199999999998</v>
      </c>
      <c r="ES41" s="9">
        <v>6.9539999999999997</v>
      </c>
      <c r="ET41" s="9">
        <v>134.304</v>
      </c>
      <c r="EU41" s="9">
        <v>119.32</v>
      </c>
      <c r="EV41" s="9">
        <v>73.558999999999997</v>
      </c>
      <c r="EW41" s="9">
        <v>11.412000000000001</v>
      </c>
      <c r="EX41" s="9">
        <v>34.35</v>
      </c>
      <c r="EY41" s="9">
        <v>100.471</v>
      </c>
      <c r="EZ41" s="9">
        <v>60.526000000000003</v>
      </c>
      <c r="FA41" s="9">
        <v>10.601000000000001</v>
      </c>
      <c r="FB41" s="9">
        <v>29.344000000000001</v>
      </c>
      <c r="FC41" s="9">
        <v>18.849</v>
      </c>
      <c r="FD41" s="9">
        <v>13.032999999999999</v>
      </c>
      <c r="FE41" s="9">
        <v>0.81100000000000005</v>
      </c>
      <c r="FF41" s="9">
        <v>5.0060000000000002</v>
      </c>
      <c r="FL41" s="9">
        <v>344.89100000000002</v>
      </c>
      <c r="FM41" s="9">
        <v>203.90100000000001</v>
      </c>
      <c r="FN41" s="9">
        <v>325.27499999999998</v>
      </c>
      <c r="FO41" s="9">
        <v>19.616</v>
      </c>
      <c r="FP41" s="9">
        <v>312.19600000000003</v>
      </c>
      <c r="FQ41" s="9">
        <v>203.90100000000001</v>
      </c>
      <c r="FR41" s="9">
        <v>4.3680000000000003</v>
      </c>
      <c r="FS41" s="9">
        <v>103.92700000000001</v>
      </c>
      <c r="FT41" s="9">
        <v>7.2220000000000004</v>
      </c>
      <c r="FU41" s="9">
        <v>2.9409999999999998</v>
      </c>
      <c r="FV41" s="9">
        <v>1.0209999999999999</v>
      </c>
      <c r="FW41" s="9">
        <v>3.26</v>
      </c>
      <c r="FX41" s="9">
        <v>25.472999999999999</v>
      </c>
      <c r="FY41" s="9">
        <v>10.138</v>
      </c>
      <c r="FZ41" s="9">
        <v>0.26</v>
      </c>
      <c r="GA41" s="9">
        <v>15.074999999999999</v>
      </c>
      <c r="GB41" s="9">
        <v>216.98</v>
      </c>
      <c r="GC41" s="9">
        <v>5.649</v>
      </c>
      <c r="GD41" s="9">
        <v>122.262</v>
      </c>
      <c r="GE41" s="9">
        <v>97.784000000000006</v>
      </c>
      <c r="GF41" s="9">
        <v>58.302</v>
      </c>
      <c r="GG41" s="9">
        <v>10.398</v>
      </c>
      <c r="GH41" s="9">
        <v>29.082999999999998</v>
      </c>
      <c r="GI41" s="9">
        <v>83.055999999999997</v>
      </c>
      <c r="GJ41" s="9">
        <v>48.271000000000001</v>
      </c>
      <c r="GK41" s="9">
        <v>9.5879999999999992</v>
      </c>
      <c r="GL41" s="9">
        <v>25.196999999999999</v>
      </c>
      <c r="GM41" s="9">
        <v>14.728</v>
      </c>
      <c r="GN41" s="9">
        <v>10.031000000000001</v>
      </c>
      <c r="GO41" s="9">
        <v>0.81100000000000005</v>
      </c>
      <c r="GP41" s="9">
        <v>3.8860000000000001</v>
      </c>
      <c r="GV41" s="9">
        <v>362.7</v>
      </c>
      <c r="GW41" s="9">
        <v>187.98500000000001</v>
      </c>
      <c r="GX41" s="9">
        <v>275.822</v>
      </c>
      <c r="GY41" s="9">
        <v>86.878</v>
      </c>
      <c r="GZ41" s="9">
        <v>254.09</v>
      </c>
      <c r="HA41" s="9">
        <v>187.98500000000001</v>
      </c>
      <c r="HB41" s="9">
        <v>4.0810000000000004</v>
      </c>
      <c r="HC41" s="9">
        <v>62.024000000000001</v>
      </c>
      <c r="HD41" s="9">
        <v>5.633</v>
      </c>
      <c r="HE41" s="9">
        <v>3.2480000000000002</v>
      </c>
      <c r="HF41" s="9">
        <v>0.76</v>
      </c>
      <c r="HG41" s="9">
        <v>1.625</v>
      </c>
      <c r="HH41" s="9">
        <v>102.977</v>
      </c>
      <c r="HI41" s="9">
        <v>18.484000000000002</v>
      </c>
      <c r="HJ41" s="9">
        <v>0.79200000000000004</v>
      </c>
      <c r="HK41" s="9">
        <v>83.700999999999993</v>
      </c>
      <c r="HL41" s="9">
        <v>209.71700000000001</v>
      </c>
      <c r="HM41" s="9">
        <v>5.633</v>
      </c>
      <c r="HN41" s="9">
        <v>147.35</v>
      </c>
      <c r="HO41" s="9">
        <v>70.704999999999998</v>
      </c>
      <c r="HP41" s="9">
        <v>38.54</v>
      </c>
      <c r="HQ41" s="9">
        <v>3.0649999999999999</v>
      </c>
      <c r="HR41" s="9">
        <v>29.1</v>
      </c>
      <c r="HS41" s="9">
        <v>59.41</v>
      </c>
      <c r="HT41" s="9">
        <v>30.260999999999999</v>
      </c>
      <c r="HU41" s="9">
        <v>2.4359999999999999</v>
      </c>
      <c r="HV41" s="9">
        <v>26.713000000000001</v>
      </c>
      <c r="HW41" s="9">
        <v>11.295999999999999</v>
      </c>
      <c r="HX41" s="9">
        <v>8.2789999999999999</v>
      </c>
      <c r="HY41" s="9">
        <v>0.629</v>
      </c>
      <c r="HZ41" s="9">
        <v>2.3879999999999999</v>
      </c>
      <c r="IA41" s="9">
        <v>7.9089999999999998</v>
      </c>
      <c r="IB41" s="9">
        <v>3.7189999999999999</v>
      </c>
      <c r="IC41" s="9">
        <v>0.161</v>
      </c>
      <c r="ID41" s="9">
        <v>4.0279999999999996</v>
      </c>
      <c r="IK41" s="9">
        <v>151.852</v>
      </c>
      <c r="IL41" s="9">
        <v>95.763000000000005</v>
      </c>
      <c r="IM41" s="9">
        <v>143.81899999999999</v>
      </c>
      <c r="IN41" s="9">
        <v>8.0340000000000007</v>
      </c>
      <c r="IO41" s="9">
        <v>137.39500000000001</v>
      </c>
      <c r="IP41" s="9">
        <v>95.763000000000005</v>
      </c>
      <c r="IQ41" s="9">
        <v>3.0609999999999999</v>
      </c>
    </row>
    <row r="42" spans="1:251">
      <c r="A42" s="10">
        <v>39234</v>
      </c>
      <c r="B42" s="9">
        <v>82.545000000000002</v>
      </c>
      <c r="C42" s="9">
        <v>10.446</v>
      </c>
      <c r="D42" s="9">
        <v>74.456000000000003</v>
      </c>
      <c r="E42" s="9">
        <v>39.002000000000002</v>
      </c>
      <c r="F42" s="9">
        <v>23.39</v>
      </c>
      <c r="G42" s="9">
        <v>1.474</v>
      </c>
      <c r="H42" s="9">
        <v>14.138</v>
      </c>
      <c r="I42" s="9">
        <v>26.052</v>
      </c>
      <c r="J42" s="9">
        <v>15.676</v>
      </c>
      <c r="K42" s="9">
        <v>0.40600000000000003</v>
      </c>
      <c r="L42" s="9">
        <v>9.9689999999999994</v>
      </c>
      <c r="S42" s="9">
        <v>521.81500000000005</v>
      </c>
      <c r="T42" s="9">
        <v>324.15499999999997</v>
      </c>
      <c r="U42" s="9">
        <v>498.274</v>
      </c>
      <c r="V42" s="9">
        <v>23.542000000000002</v>
      </c>
      <c r="W42" s="9">
        <v>480.78699999999998</v>
      </c>
      <c r="X42" s="9">
        <v>324.15499999999997</v>
      </c>
      <c r="Y42" s="9">
        <v>13.041</v>
      </c>
      <c r="Z42" s="9">
        <v>143.59100000000001</v>
      </c>
      <c r="AA42" s="9">
        <v>10.605</v>
      </c>
      <c r="AB42" s="9">
        <v>4.5789999999999997</v>
      </c>
      <c r="AC42" s="9">
        <v>0.68400000000000005</v>
      </c>
      <c r="AD42" s="9">
        <v>5.343</v>
      </c>
      <c r="AE42" s="9">
        <v>30.422000000000001</v>
      </c>
      <c r="AF42" s="9">
        <v>12.907999999999999</v>
      </c>
      <c r="AG42" s="9">
        <v>0.30099999999999999</v>
      </c>
      <c r="AH42" s="9">
        <v>17.213999999999999</v>
      </c>
      <c r="AI42" s="9">
        <v>341.642</v>
      </c>
      <c r="AJ42" s="9">
        <v>14.025</v>
      </c>
      <c r="AK42" s="9">
        <v>166.148</v>
      </c>
      <c r="AL42" s="9">
        <v>136.65</v>
      </c>
      <c r="AM42" s="9">
        <v>78.254000000000005</v>
      </c>
      <c r="AN42" s="9">
        <v>10.385999999999999</v>
      </c>
      <c r="AO42" s="9">
        <v>48.01</v>
      </c>
      <c r="AP42" s="9">
        <v>115.441</v>
      </c>
      <c r="AQ42" s="9">
        <v>63.96</v>
      </c>
      <c r="AR42" s="9">
        <v>9.2140000000000004</v>
      </c>
      <c r="AS42" s="9">
        <v>42.267000000000003</v>
      </c>
      <c r="AT42" s="9">
        <v>21.209</v>
      </c>
      <c r="AU42" s="9">
        <v>14.294</v>
      </c>
      <c r="AV42" s="9">
        <v>1.1719999999999999</v>
      </c>
      <c r="AW42" s="9">
        <v>5.7430000000000003</v>
      </c>
      <c r="BC42" s="9">
        <v>427.23700000000002</v>
      </c>
      <c r="BD42" s="9">
        <v>253.958</v>
      </c>
      <c r="BE42" s="9">
        <v>406.57900000000001</v>
      </c>
      <c r="BF42" s="9">
        <v>20.658999999999999</v>
      </c>
      <c r="BG42" s="9">
        <v>394.62200000000001</v>
      </c>
      <c r="BH42" s="9">
        <v>253.958</v>
      </c>
      <c r="BI42" s="9">
        <v>10.789</v>
      </c>
      <c r="BJ42" s="9">
        <v>129.875</v>
      </c>
      <c r="BK42" s="9">
        <v>9.64</v>
      </c>
      <c r="BL42" s="9">
        <v>3.6139999999999999</v>
      </c>
      <c r="BM42" s="9">
        <v>0.68400000000000005</v>
      </c>
      <c r="BN42" s="9">
        <v>5.343</v>
      </c>
      <c r="BO42" s="9">
        <v>22.975000000000001</v>
      </c>
      <c r="BP42" s="9">
        <v>8.343</v>
      </c>
      <c r="BQ42" s="9">
        <v>0</v>
      </c>
      <c r="BR42" s="9">
        <v>14.632</v>
      </c>
      <c r="BS42" s="9">
        <v>265.91399999999999</v>
      </c>
      <c r="BT42" s="9">
        <v>11.473000000000001</v>
      </c>
      <c r="BU42" s="9">
        <v>149.85</v>
      </c>
      <c r="BV42" s="9">
        <v>101.69</v>
      </c>
      <c r="BW42" s="9">
        <v>50.323</v>
      </c>
      <c r="BX42" s="9">
        <v>9.1180000000000003</v>
      </c>
      <c r="BY42" s="9">
        <v>42.249000000000002</v>
      </c>
      <c r="BZ42" s="9">
        <v>87.947999999999993</v>
      </c>
      <c r="CA42" s="9">
        <v>42.042000000000002</v>
      </c>
      <c r="CB42" s="9">
        <v>8.2349999999999994</v>
      </c>
      <c r="CC42" s="9">
        <v>37.670999999999999</v>
      </c>
      <c r="CD42" s="9">
        <v>13.742000000000001</v>
      </c>
      <c r="CE42" s="9">
        <v>8.2799999999999994</v>
      </c>
      <c r="CF42" s="9">
        <v>0.88300000000000001</v>
      </c>
      <c r="CG42" s="9">
        <v>4.5789999999999997</v>
      </c>
      <c r="CM42" s="9">
        <v>960.29200000000003</v>
      </c>
      <c r="CN42" s="9">
        <v>549.87300000000005</v>
      </c>
      <c r="CO42" s="9">
        <v>773.06100000000004</v>
      </c>
      <c r="CP42" s="9">
        <v>187.23099999999999</v>
      </c>
      <c r="CQ42" s="9">
        <v>736.65599999999995</v>
      </c>
      <c r="CR42" s="9">
        <v>549.87300000000005</v>
      </c>
      <c r="CS42" s="9">
        <v>11.486000000000001</v>
      </c>
      <c r="CT42" s="9">
        <v>175.298</v>
      </c>
      <c r="CU42" s="9">
        <v>10.584</v>
      </c>
      <c r="CV42" s="9">
        <v>4.9749999999999996</v>
      </c>
      <c r="CW42" s="9">
        <v>1.8009999999999999</v>
      </c>
      <c r="CX42" s="9">
        <v>3.8079999999999998</v>
      </c>
      <c r="CY42" s="9">
        <v>213.05199999999999</v>
      </c>
      <c r="CZ42" s="9">
        <v>31.43</v>
      </c>
      <c r="DA42" s="9">
        <v>1.306</v>
      </c>
      <c r="DB42" s="9">
        <v>180.316</v>
      </c>
      <c r="DC42" s="9">
        <v>586.27700000000004</v>
      </c>
      <c r="DD42" s="9">
        <v>14.592000000000001</v>
      </c>
      <c r="DE42" s="9">
        <v>359.42200000000003</v>
      </c>
      <c r="DF42" s="9">
        <v>178.04300000000001</v>
      </c>
      <c r="DG42" s="9">
        <v>102.721</v>
      </c>
      <c r="DH42" s="9">
        <v>10.638999999999999</v>
      </c>
      <c r="DI42" s="9">
        <v>64.683000000000007</v>
      </c>
      <c r="DJ42" s="9">
        <v>146.96</v>
      </c>
      <c r="DK42" s="9">
        <v>82.206000000000003</v>
      </c>
      <c r="DL42" s="9">
        <v>9.2560000000000002</v>
      </c>
      <c r="DM42" s="9">
        <v>55.497999999999998</v>
      </c>
      <c r="DN42" s="9">
        <v>31.082000000000001</v>
      </c>
      <c r="DO42" s="9">
        <v>20.513999999999999</v>
      </c>
      <c r="DP42" s="9">
        <v>1.383</v>
      </c>
      <c r="DQ42" s="9">
        <v>9.1850000000000005</v>
      </c>
      <c r="DR42" s="9">
        <v>15.153</v>
      </c>
      <c r="DS42" s="9">
        <v>9.7629999999999999</v>
      </c>
      <c r="DT42" s="9">
        <v>0.55500000000000005</v>
      </c>
      <c r="DU42" s="9">
        <v>4.835</v>
      </c>
      <c r="EB42" s="9">
        <v>416.71100000000001</v>
      </c>
      <c r="EC42" s="9">
        <v>271.27199999999999</v>
      </c>
      <c r="ED42" s="9">
        <v>399.572</v>
      </c>
      <c r="EE42" s="9">
        <v>17.138999999999999</v>
      </c>
      <c r="EF42" s="9">
        <v>390.53</v>
      </c>
      <c r="EG42" s="9">
        <v>271.27199999999999</v>
      </c>
      <c r="EH42" s="9">
        <v>7.1479999999999997</v>
      </c>
      <c r="EI42" s="9">
        <v>112.11</v>
      </c>
      <c r="EJ42" s="9">
        <v>4.6230000000000002</v>
      </c>
      <c r="EK42" s="9">
        <v>1.9419999999999999</v>
      </c>
      <c r="EL42" s="9">
        <v>0.75</v>
      </c>
      <c r="EM42" s="9">
        <v>1.93</v>
      </c>
      <c r="EN42" s="9">
        <v>21.559000000000001</v>
      </c>
      <c r="EO42" s="9">
        <v>7.1</v>
      </c>
      <c r="EP42" s="9">
        <v>0.22800000000000001</v>
      </c>
      <c r="EQ42" s="9">
        <v>14.231</v>
      </c>
      <c r="ER42" s="9">
        <v>280.31400000000002</v>
      </c>
      <c r="ES42" s="9">
        <v>8.1270000000000007</v>
      </c>
      <c r="ET42" s="9">
        <v>128.27099999999999</v>
      </c>
      <c r="EU42" s="9">
        <v>130.52000000000001</v>
      </c>
      <c r="EV42" s="9">
        <v>82.049000000000007</v>
      </c>
      <c r="EW42" s="9">
        <v>9.2159999999999993</v>
      </c>
      <c r="EX42" s="9">
        <v>39.255000000000003</v>
      </c>
      <c r="EY42" s="9">
        <v>111.76900000000001</v>
      </c>
      <c r="EZ42" s="9">
        <v>68.415999999999997</v>
      </c>
      <c r="FA42" s="9">
        <v>7.8330000000000002</v>
      </c>
      <c r="FB42" s="9">
        <v>35.520000000000003</v>
      </c>
      <c r="FC42" s="9">
        <v>18.751000000000001</v>
      </c>
      <c r="FD42" s="9">
        <v>13.632999999999999</v>
      </c>
      <c r="FE42" s="9">
        <v>1.383</v>
      </c>
      <c r="FF42" s="9">
        <v>3.7349999999999999</v>
      </c>
      <c r="FL42" s="9">
        <v>352.96199999999999</v>
      </c>
      <c r="FM42" s="9">
        <v>221.75299999999999</v>
      </c>
      <c r="FN42" s="9">
        <v>338.23599999999999</v>
      </c>
      <c r="FO42" s="9">
        <v>14.724</v>
      </c>
      <c r="FP42" s="9">
        <v>331.84199999999998</v>
      </c>
      <c r="FQ42" s="9">
        <v>221.75299999999999</v>
      </c>
      <c r="FR42" s="9">
        <v>6.6340000000000003</v>
      </c>
      <c r="FS42" s="9">
        <v>103.455</v>
      </c>
      <c r="FT42" s="9">
        <v>4.1130000000000004</v>
      </c>
      <c r="FU42" s="9">
        <v>1.67</v>
      </c>
      <c r="FV42" s="9">
        <v>0.51200000000000001</v>
      </c>
      <c r="FW42" s="9">
        <v>1.93</v>
      </c>
      <c r="FX42" s="9">
        <v>17.007000000000001</v>
      </c>
      <c r="FY42" s="9">
        <v>4.7240000000000002</v>
      </c>
      <c r="FZ42" s="9">
        <v>0.22800000000000001</v>
      </c>
      <c r="GA42" s="9">
        <v>12.054</v>
      </c>
      <c r="GB42" s="9">
        <v>228.148</v>
      </c>
      <c r="GC42" s="9">
        <v>7.3739999999999997</v>
      </c>
      <c r="GD42" s="9">
        <v>117.44</v>
      </c>
      <c r="GE42" s="9">
        <v>105.797</v>
      </c>
      <c r="GF42" s="9">
        <v>64.674000000000007</v>
      </c>
      <c r="GG42" s="9">
        <v>7.7530000000000001</v>
      </c>
      <c r="GH42" s="9">
        <v>33.371000000000002</v>
      </c>
      <c r="GI42" s="9">
        <v>91.531999999999996</v>
      </c>
      <c r="GJ42" s="9">
        <v>54.866999999999997</v>
      </c>
      <c r="GK42" s="9">
        <v>6.6130000000000004</v>
      </c>
      <c r="GL42" s="9">
        <v>30.052</v>
      </c>
      <c r="GM42" s="9">
        <v>14.265000000000001</v>
      </c>
      <c r="GN42" s="9">
        <v>9.8059999999999992</v>
      </c>
      <c r="GO42" s="9">
        <v>1.139</v>
      </c>
      <c r="GP42" s="9">
        <v>3.319</v>
      </c>
      <c r="GV42" s="9">
        <v>360.52199999999999</v>
      </c>
      <c r="GW42" s="9">
        <v>190.44300000000001</v>
      </c>
      <c r="GX42" s="9">
        <v>272.37299999999999</v>
      </c>
      <c r="GY42" s="9">
        <v>88.149000000000001</v>
      </c>
      <c r="GZ42" s="9">
        <v>251.90899999999999</v>
      </c>
      <c r="HA42" s="9">
        <v>190.44300000000001</v>
      </c>
      <c r="HB42" s="9">
        <v>4.2300000000000004</v>
      </c>
      <c r="HC42" s="9">
        <v>57.235999999999997</v>
      </c>
      <c r="HD42" s="9">
        <v>6.157</v>
      </c>
      <c r="HE42" s="9">
        <v>3.8</v>
      </c>
      <c r="HF42" s="9">
        <v>0.30599999999999999</v>
      </c>
      <c r="HG42" s="9">
        <v>2.052</v>
      </c>
      <c r="HH42" s="9">
        <v>102.455</v>
      </c>
      <c r="HI42" s="9">
        <v>16.664000000000001</v>
      </c>
      <c r="HJ42" s="9">
        <v>1.1819999999999999</v>
      </c>
      <c r="HK42" s="9">
        <v>84.608999999999995</v>
      </c>
      <c r="HL42" s="9">
        <v>210.90700000000001</v>
      </c>
      <c r="HM42" s="9">
        <v>5.7169999999999996</v>
      </c>
      <c r="HN42" s="9">
        <v>143.89699999999999</v>
      </c>
      <c r="HO42" s="9">
        <v>68.370999999999995</v>
      </c>
      <c r="HP42" s="9">
        <v>33.356000000000002</v>
      </c>
      <c r="HQ42" s="9">
        <v>2.8820000000000001</v>
      </c>
      <c r="HR42" s="9">
        <v>32.133000000000003</v>
      </c>
      <c r="HS42" s="9">
        <v>56.222999999999999</v>
      </c>
      <c r="HT42" s="9">
        <v>25.943000000000001</v>
      </c>
      <c r="HU42" s="9">
        <v>2.2429999999999999</v>
      </c>
      <c r="HV42" s="9">
        <v>28.036999999999999</v>
      </c>
      <c r="HW42" s="9">
        <v>12.148</v>
      </c>
      <c r="HX42" s="9">
        <v>7.4130000000000003</v>
      </c>
      <c r="HY42" s="9">
        <v>0.63900000000000001</v>
      </c>
      <c r="HZ42" s="9">
        <v>4.0960000000000001</v>
      </c>
      <c r="IA42" s="9">
        <v>7.9649999999999999</v>
      </c>
      <c r="IB42" s="9">
        <v>4.4139999999999997</v>
      </c>
      <c r="IC42" s="9">
        <v>0.497</v>
      </c>
      <c r="ID42" s="9">
        <v>3.0550000000000002</v>
      </c>
      <c r="IK42" s="9">
        <v>146.679</v>
      </c>
      <c r="IL42" s="9">
        <v>91.99</v>
      </c>
      <c r="IM42" s="9">
        <v>136.935</v>
      </c>
      <c r="IN42" s="9">
        <v>9.7439999999999998</v>
      </c>
      <c r="IO42" s="9">
        <v>129.73400000000001</v>
      </c>
      <c r="IP42" s="9">
        <v>91.99</v>
      </c>
      <c r="IQ42" s="9">
        <v>2.6989999999999998</v>
      </c>
    </row>
    <row r="43" spans="1:251">
      <c r="A43" s="20" t="s">
        <v>2059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K43" s="9"/>
      <c r="IL43" s="9"/>
      <c r="IM43" s="9"/>
      <c r="IN43" s="9"/>
      <c r="IO43" s="9"/>
      <c r="IP43" s="9"/>
      <c r="IQ43" s="9"/>
    </row>
    <row r="44" spans="1:251">
      <c r="A44" s="10">
        <v>38504</v>
      </c>
      <c r="B44" s="73">
        <v>73.570999999999998</v>
      </c>
      <c r="C44" s="73">
        <v>10.467000000000001</v>
      </c>
      <c r="D44" s="73">
        <v>78.328000000000003</v>
      </c>
      <c r="E44" s="73">
        <v>32.311999999999998</v>
      </c>
      <c r="F44" s="73">
        <v>16.794</v>
      </c>
      <c r="G44" s="73">
        <v>2.74</v>
      </c>
      <c r="H44" s="73">
        <v>11.893000000000001</v>
      </c>
      <c r="I44" s="73">
        <v>27.094000000000001</v>
      </c>
      <c r="J44" s="73">
        <v>15.106</v>
      </c>
      <c r="K44" s="73">
        <v>1.5269999999999999</v>
      </c>
      <c r="L44" s="73">
        <v>10.15</v>
      </c>
      <c r="M44" s="73">
        <v>16.327999999999999</v>
      </c>
      <c r="N44" s="73">
        <v>10.622</v>
      </c>
      <c r="O44" s="73">
        <v>21.507999999999999</v>
      </c>
      <c r="P44" s="73">
        <v>5.4429999999999996</v>
      </c>
      <c r="Q44" s="73">
        <v>3.6709999999999998</v>
      </c>
      <c r="R44" s="73">
        <v>0.311</v>
      </c>
      <c r="S44" s="73">
        <v>534.52700000000004</v>
      </c>
      <c r="T44" s="73">
        <v>325.49200000000002</v>
      </c>
      <c r="U44" s="73">
        <v>494.31900000000002</v>
      </c>
      <c r="V44" s="73">
        <v>29.356000000000002</v>
      </c>
      <c r="W44" s="73">
        <v>480.214</v>
      </c>
      <c r="X44" s="73">
        <v>325.49200000000002</v>
      </c>
      <c r="Y44" s="73">
        <v>11.601000000000001</v>
      </c>
      <c r="Z44" s="73">
        <v>140.41399999999999</v>
      </c>
      <c r="AA44" s="73">
        <v>13.821999999999999</v>
      </c>
      <c r="AB44" s="73">
        <v>4.3879999999999999</v>
      </c>
      <c r="AC44" s="73">
        <v>1.34</v>
      </c>
      <c r="AD44" s="73">
        <v>7.6950000000000003</v>
      </c>
      <c r="AE44" s="73">
        <v>33.078000000000003</v>
      </c>
      <c r="AF44" s="73">
        <v>12.423</v>
      </c>
      <c r="AG44" s="73">
        <v>0.97799999999999998</v>
      </c>
      <c r="AH44" s="73">
        <v>19.343</v>
      </c>
      <c r="AI44" s="73">
        <v>346.09399999999999</v>
      </c>
      <c r="AJ44" s="73">
        <v>13.919</v>
      </c>
      <c r="AK44" s="73">
        <v>168.71100000000001</v>
      </c>
      <c r="AL44" s="73">
        <v>124.464</v>
      </c>
      <c r="AM44" s="73">
        <v>62.436</v>
      </c>
      <c r="AN44" s="73">
        <v>12.375</v>
      </c>
      <c r="AO44" s="73">
        <v>47.991999999999997</v>
      </c>
      <c r="AP44" s="73">
        <v>107.01900000000001</v>
      </c>
      <c r="AQ44" s="73">
        <v>52.134999999999998</v>
      </c>
      <c r="AR44" s="73">
        <v>9.6349999999999998</v>
      </c>
      <c r="AS44" s="73">
        <v>43.588999999999999</v>
      </c>
      <c r="AT44" s="73">
        <v>17.445</v>
      </c>
      <c r="AU44" s="73">
        <v>10.301</v>
      </c>
      <c r="AV44" s="73">
        <v>2.74</v>
      </c>
      <c r="AW44" s="73">
        <v>4.4029999999999996</v>
      </c>
      <c r="AX44" s="73">
        <v>7.4139999999999997</v>
      </c>
      <c r="AY44" s="73">
        <v>5.8040000000000003</v>
      </c>
      <c r="AZ44" s="73">
        <v>10.852</v>
      </c>
      <c r="BA44" s="73">
        <v>2.3650000000000002</v>
      </c>
      <c r="BB44" s="73">
        <v>1.661</v>
      </c>
      <c r="BC44" s="73">
        <v>435.358</v>
      </c>
      <c r="BD44" s="73">
        <v>256.76100000000002</v>
      </c>
      <c r="BE44" s="73">
        <v>404.221</v>
      </c>
      <c r="BF44" s="73">
        <v>21.93</v>
      </c>
      <c r="BG44" s="73">
        <v>394.46699999999998</v>
      </c>
      <c r="BH44" s="73">
        <v>256.76100000000002</v>
      </c>
      <c r="BI44" s="73">
        <v>9.7189999999999994</v>
      </c>
      <c r="BJ44" s="73">
        <v>125.28100000000001</v>
      </c>
      <c r="BK44" s="73">
        <v>12.625</v>
      </c>
      <c r="BL44" s="73">
        <v>4.1130000000000004</v>
      </c>
      <c r="BM44" s="73">
        <v>1.34</v>
      </c>
      <c r="BN44" s="73">
        <v>6.774</v>
      </c>
      <c r="BO44" s="73">
        <v>22.163</v>
      </c>
      <c r="BP44" s="73">
        <v>8.3469999999999995</v>
      </c>
      <c r="BQ44" s="73">
        <v>0.66</v>
      </c>
      <c r="BR44" s="73">
        <v>13.156000000000001</v>
      </c>
      <c r="BS44" s="73">
        <v>272.44299999999998</v>
      </c>
      <c r="BT44" s="73">
        <v>11.718999999999999</v>
      </c>
      <c r="BU44" s="73">
        <v>146.18199999999999</v>
      </c>
      <c r="BV44" s="73">
        <v>100.43300000000001</v>
      </c>
      <c r="BW44" s="73">
        <v>45.942999999999998</v>
      </c>
      <c r="BX44" s="73">
        <v>10.464</v>
      </c>
      <c r="BY44" s="73">
        <v>42.66</v>
      </c>
      <c r="BZ44" s="73">
        <v>87.712999999999994</v>
      </c>
      <c r="CA44" s="73">
        <v>37.905000000000001</v>
      </c>
      <c r="CB44" s="73">
        <v>8.5079999999999991</v>
      </c>
      <c r="CC44" s="73">
        <v>39.933</v>
      </c>
      <c r="CD44" s="73">
        <v>12.72</v>
      </c>
      <c r="CE44" s="73">
        <v>8.0380000000000003</v>
      </c>
      <c r="CF44" s="73">
        <v>1.9550000000000001</v>
      </c>
      <c r="CG44" s="73">
        <v>2.7269999999999999</v>
      </c>
      <c r="CH44" s="73">
        <v>6.1020000000000003</v>
      </c>
      <c r="CI44" s="73">
        <v>5.0129999999999999</v>
      </c>
      <c r="CJ44" s="73">
        <v>9.2059999999999995</v>
      </c>
      <c r="CK44" s="73">
        <v>1.909</v>
      </c>
      <c r="CL44" s="73">
        <v>1.3660000000000001</v>
      </c>
      <c r="CM44" s="73">
        <v>943.51700000000005</v>
      </c>
      <c r="CN44" s="73">
        <v>521.38699999999994</v>
      </c>
      <c r="CO44" s="73">
        <v>735.46299999999997</v>
      </c>
      <c r="CP44" s="73">
        <v>189.87799999999999</v>
      </c>
      <c r="CQ44" s="73">
        <v>695.49300000000005</v>
      </c>
      <c r="CR44" s="73">
        <v>521.38699999999994</v>
      </c>
      <c r="CS44" s="73">
        <v>18.638000000000002</v>
      </c>
      <c r="CT44" s="73">
        <v>152.63999999999999</v>
      </c>
      <c r="CU44" s="73">
        <v>12.879</v>
      </c>
      <c r="CV44" s="73">
        <v>7.0460000000000003</v>
      </c>
      <c r="CW44" s="73">
        <v>2.0259999999999998</v>
      </c>
      <c r="CX44" s="73">
        <v>3.8079999999999998</v>
      </c>
      <c r="CY44" s="73">
        <v>220.25200000000001</v>
      </c>
      <c r="CZ44" s="73">
        <v>35.753</v>
      </c>
      <c r="DA44" s="73">
        <v>1.6830000000000001</v>
      </c>
      <c r="DB44" s="73">
        <v>182.36199999999999</v>
      </c>
      <c r="DC44" s="73">
        <v>571.68100000000004</v>
      </c>
      <c r="DD44" s="73">
        <v>22.346</v>
      </c>
      <c r="DE44" s="73">
        <v>340.86799999999999</v>
      </c>
      <c r="DF44" s="73">
        <v>145.06200000000001</v>
      </c>
      <c r="DG44" s="73">
        <v>68.402000000000001</v>
      </c>
      <c r="DH44" s="73">
        <v>12.382999999999999</v>
      </c>
      <c r="DI44" s="73">
        <v>64.097999999999999</v>
      </c>
      <c r="DJ44" s="73">
        <v>123.42</v>
      </c>
      <c r="DK44" s="73">
        <v>55.156999999999996</v>
      </c>
      <c r="DL44" s="73">
        <v>11.888</v>
      </c>
      <c r="DM44" s="73">
        <v>56.374000000000002</v>
      </c>
      <c r="DN44" s="73">
        <v>21.641999999999999</v>
      </c>
      <c r="DO44" s="73">
        <v>13.244999999999999</v>
      </c>
      <c r="DP44" s="73">
        <v>0.495</v>
      </c>
      <c r="DQ44" s="73">
        <v>7.7240000000000002</v>
      </c>
      <c r="DR44" s="73">
        <v>19.044</v>
      </c>
      <c r="DS44" s="73">
        <v>13.176</v>
      </c>
      <c r="DT44" s="73">
        <v>1.2969999999999999</v>
      </c>
      <c r="DU44" s="73">
        <v>4.5709999999999997</v>
      </c>
      <c r="DV44" s="73">
        <v>14.893000000000001</v>
      </c>
      <c r="DW44" s="73">
        <v>8.6219999999999999</v>
      </c>
      <c r="DX44" s="73">
        <v>18.177</v>
      </c>
      <c r="DY44" s="73">
        <v>5.3380000000000001</v>
      </c>
      <c r="DZ44" s="73">
        <v>0.17699999999999999</v>
      </c>
      <c r="EA44" s="73">
        <v>0</v>
      </c>
      <c r="EB44" s="73">
        <v>415.07100000000003</v>
      </c>
      <c r="EC44" s="73">
        <v>261.84800000000001</v>
      </c>
      <c r="ED44" s="73">
        <v>387.21600000000001</v>
      </c>
      <c r="EE44" s="73">
        <v>20.803000000000001</v>
      </c>
      <c r="EF44" s="73">
        <v>371.16500000000002</v>
      </c>
      <c r="EG44" s="73">
        <v>261.84800000000001</v>
      </c>
      <c r="EH44" s="73">
        <v>12.414999999999999</v>
      </c>
      <c r="EI44" s="73">
        <v>96.331999999999994</v>
      </c>
      <c r="EJ44" s="73">
        <v>7.46</v>
      </c>
      <c r="EK44" s="73">
        <v>3.7810000000000001</v>
      </c>
      <c r="EL44" s="73">
        <v>0.93</v>
      </c>
      <c r="EM44" s="73">
        <v>2.7490000000000001</v>
      </c>
      <c r="EN44" s="73">
        <v>29.963999999999999</v>
      </c>
      <c r="EO44" s="73">
        <v>12.84</v>
      </c>
      <c r="EP44" s="73">
        <v>1.0369999999999999</v>
      </c>
      <c r="EQ44" s="73">
        <v>16.087</v>
      </c>
      <c r="ER44" s="73">
        <v>281.85199999999998</v>
      </c>
      <c r="ES44" s="73">
        <v>14.382</v>
      </c>
      <c r="ET44" s="73">
        <v>116.584</v>
      </c>
      <c r="EU44" s="73">
        <v>104.77</v>
      </c>
      <c r="EV44" s="73">
        <v>53.384999999999998</v>
      </c>
      <c r="EW44" s="73">
        <v>12.154999999999999</v>
      </c>
      <c r="EX44" s="73">
        <v>39.229999999999997</v>
      </c>
      <c r="EY44" s="73">
        <v>91.227999999999994</v>
      </c>
      <c r="EZ44" s="73">
        <v>44.37</v>
      </c>
      <c r="FA44" s="73">
        <v>11.66</v>
      </c>
      <c r="FB44" s="73">
        <v>35.198</v>
      </c>
      <c r="FC44" s="73">
        <v>13.542</v>
      </c>
      <c r="FD44" s="73">
        <v>9.0150000000000006</v>
      </c>
      <c r="FE44" s="73">
        <v>0.495</v>
      </c>
      <c r="FF44" s="73">
        <v>4.032</v>
      </c>
      <c r="FG44" s="73">
        <v>6.4820000000000002</v>
      </c>
      <c r="FH44" s="73">
        <v>2.2530000000000001</v>
      </c>
      <c r="FI44" s="73">
        <v>7.0519999999999996</v>
      </c>
      <c r="FJ44" s="73">
        <v>1.6819999999999999</v>
      </c>
      <c r="FK44" s="73">
        <v>0</v>
      </c>
      <c r="FL44" s="73">
        <v>347.22199999999998</v>
      </c>
      <c r="FM44" s="73">
        <v>212.81800000000001</v>
      </c>
      <c r="FN44" s="73">
        <v>323.05599999999998</v>
      </c>
      <c r="FO44" s="73">
        <v>18.338999999999999</v>
      </c>
      <c r="FP44" s="73">
        <v>309.81200000000001</v>
      </c>
      <c r="FQ44" s="73">
        <v>212.81800000000001</v>
      </c>
      <c r="FR44" s="73">
        <v>10.339</v>
      </c>
      <c r="FS44" s="73">
        <v>86.084999999999994</v>
      </c>
      <c r="FT44" s="73">
        <v>6.9059999999999997</v>
      </c>
      <c r="FU44" s="73">
        <v>3.2269999999999999</v>
      </c>
      <c r="FV44" s="73">
        <v>0.93</v>
      </c>
      <c r="FW44" s="73">
        <v>2.7490000000000001</v>
      </c>
      <c r="FX44" s="73">
        <v>25.247</v>
      </c>
      <c r="FY44" s="73">
        <v>10.587</v>
      </c>
      <c r="FZ44" s="73">
        <v>1.0369999999999999</v>
      </c>
      <c r="GA44" s="73">
        <v>13.622999999999999</v>
      </c>
      <c r="GB44" s="73">
        <v>229.38300000000001</v>
      </c>
      <c r="GC44" s="73">
        <v>12.307</v>
      </c>
      <c r="GD44" s="73">
        <v>103.872</v>
      </c>
      <c r="GE44" s="73">
        <v>93.320999999999998</v>
      </c>
      <c r="GF44" s="73">
        <v>43.86</v>
      </c>
      <c r="GG44" s="73">
        <v>11.978999999999999</v>
      </c>
      <c r="GH44" s="73">
        <v>37.482999999999997</v>
      </c>
      <c r="GI44" s="73">
        <v>81.677999999999997</v>
      </c>
      <c r="GJ44" s="73">
        <v>36.744</v>
      </c>
      <c r="GK44" s="73">
        <v>11.484</v>
      </c>
      <c r="GL44" s="73">
        <v>33.451000000000001</v>
      </c>
      <c r="GM44" s="73">
        <v>11.643000000000001</v>
      </c>
      <c r="GN44" s="73">
        <v>7.1159999999999997</v>
      </c>
      <c r="GO44" s="73">
        <v>0.495</v>
      </c>
      <c r="GP44" s="73">
        <v>4.032</v>
      </c>
      <c r="GQ44" s="73">
        <v>5.2569999999999997</v>
      </c>
      <c r="GR44" s="73">
        <v>1.66</v>
      </c>
      <c r="GS44" s="73">
        <v>5.827</v>
      </c>
      <c r="GT44" s="73">
        <v>1.0900000000000001</v>
      </c>
      <c r="GU44" s="73">
        <v>0</v>
      </c>
      <c r="GV44" s="73">
        <v>367.17099999999999</v>
      </c>
      <c r="GW44" s="73">
        <v>192.786</v>
      </c>
      <c r="GX44" s="73">
        <v>272.86200000000002</v>
      </c>
      <c r="GY44" s="73">
        <v>88.686999999999998</v>
      </c>
      <c r="GZ44" s="73">
        <v>257.697</v>
      </c>
      <c r="HA44" s="73">
        <v>192.786</v>
      </c>
      <c r="HB44" s="73">
        <v>4.1459999999999999</v>
      </c>
      <c r="HC44" s="73">
        <v>59.982999999999997</v>
      </c>
      <c r="HD44" s="73">
        <v>5.3929999999999998</v>
      </c>
      <c r="HE44" s="73">
        <v>3.387</v>
      </c>
      <c r="HF44" s="73">
        <v>0.95699999999999996</v>
      </c>
      <c r="HG44" s="73">
        <v>1.0489999999999999</v>
      </c>
      <c r="HH44" s="73">
        <v>99.24</v>
      </c>
      <c r="HI44" s="73">
        <v>12.558999999999999</v>
      </c>
      <c r="HJ44" s="73">
        <v>0.56000000000000005</v>
      </c>
      <c r="HK44" s="73">
        <v>86.120999999999995</v>
      </c>
      <c r="HL44" s="73">
        <v>211.239</v>
      </c>
      <c r="HM44" s="73">
        <v>5.6630000000000003</v>
      </c>
      <c r="HN44" s="73">
        <v>147.524</v>
      </c>
      <c r="HO44" s="73">
        <v>64.510999999999996</v>
      </c>
      <c r="HP44" s="73">
        <v>32.648000000000003</v>
      </c>
      <c r="HQ44" s="73">
        <v>4.2359999999999998</v>
      </c>
      <c r="HR44" s="73">
        <v>27.084</v>
      </c>
      <c r="HS44" s="73">
        <v>53.892000000000003</v>
      </c>
      <c r="HT44" s="73">
        <v>26.440999999999999</v>
      </c>
      <c r="HU44" s="73">
        <v>3.0760000000000001</v>
      </c>
      <c r="HV44" s="73">
        <v>24.087</v>
      </c>
      <c r="HW44" s="73">
        <v>10.619</v>
      </c>
      <c r="HX44" s="73">
        <v>6.2069999999999999</v>
      </c>
      <c r="HY44" s="73">
        <v>1.159</v>
      </c>
      <c r="HZ44" s="73">
        <v>2.9969999999999999</v>
      </c>
      <c r="IA44" s="73">
        <v>5.1639999999999997</v>
      </c>
      <c r="IB44" s="73">
        <v>3.399</v>
      </c>
      <c r="IC44" s="73">
        <v>0.124</v>
      </c>
      <c r="ID44" s="73">
        <v>1.641</v>
      </c>
      <c r="IE44" s="73">
        <v>4.8410000000000002</v>
      </c>
      <c r="IF44" s="73">
        <v>2.7450000000000001</v>
      </c>
      <c r="IG44" s="73">
        <v>5.6219999999999999</v>
      </c>
      <c r="IH44" s="73">
        <v>1.9630000000000001</v>
      </c>
      <c r="II44" s="73">
        <v>0.54300000000000004</v>
      </c>
      <c r="IJ44" s="73">
        <v>0</v>
      </c>
      <c r="IK44" s="73">
        <v>151.42400000000001</v>
      </c>
      <c r="IL44" s="73">
        <v>96.1</v>
      </c>
      <c r="IM44" s="73">
        <v>140.84</v>
      </c>
      <c r="IN44" s="73">
        <v>8.3829999999999991</v>
      </c>
      <c r="IO44" s="73">
        <v>136.69900000000001</v>
      </c>
      <c r="IP44" s="73">
        <v>96.1</v>
      </c>
      <c r="IQ44" s="73">
        <v>2.339</v>
      </c>
    </row>
    <row r="45" spans="1:251">
      <c r="A45" s="10">
        <v>38869</v>
      </c>
      <c r="B45" s="73">
        <v>73.256</v>
      </c>
      <c r="C45" s="73">
        <v>6.593</v>
      </c>
      <c r="D45" s="73">
        <v>67.447000000000003</v>
      </c>
      <c r="E45" s="73">
        <v>33.045000000000002</v>
      </c>
      <c r="F45" s="73">
        <v>19.007999999999999</v>
      </c>
      <c r="G45" s="73">
        <v>0.86899999999999999</v>
      </c>
      <c r="H45" s="73">
        <v>12.958</v>
      </c>
      <c r="I45" s="73">
        <v>24.131</v>
      </c>
      <c r="J45" s="73">
        <v>13.377000000000001</v>
      </c>
      <c r="K45" s="73">
        <v>0.55200000000000005</v>
      </c>
      <c r="L45" s="73">
        <v>8.89</v>
      </c>
      <c r="M45" s="73">
        <v>19.995999999999999</v>
      </c>
      <c r="N45" s="73">
        <v>16.254999999999999</v>
      </c>
      <c r="O45" s="73">
        <v>24.898</v>
      </c>
      <c r="P45" s="73">
        <v>11.353</v>
      </c>
      <c r="Q45" s="73">
        <v>2.6349999999999998</v>
      </c>
      <c r="R45" s="73">
        <v>1.3120000000000001</v>
      </c>
      <c r="S45" s="73">
        <v>550.947</v>
      </c>
      <c r="T45" s="73">
        <v>333.60300000000001</v>
      </c>
      <c r="U45" s="73">
        <v>513.11</v>
      </c>
      <c r="V45" s="73">
        <v>29.012</v>
      </c>
      <c r="W45" s="73">
        <v>495.13900000000001</v>
      </c>
      <c r="X45" s="73">
        <v>333.60300000000001</v>
      </c>
      <c r="Y45" s="73">
        <v>11.657999999999999</v>
      </c>
      <c r="Z45" s="73">
        <v>148.125</v>
      </c>
      <c r="AA45" s="73">
        <v>14.494999999999999</v>
      </c>
      <c r="AB45" s="73">
        <v>7.0250000000000004</v>
      </c>
      <c r="AC45" s="73">
        <v>1.387</v>
      </c>
      <c r="AD45" s="73">
        <v>5.7910000000000004</v>
      </c>
      <c r="AE45" s="73">
        <v>34.531999999999996</v>
      </c>
      <c r="AF45" s="73">
        <v>12.699</v>
      </c>
      <c r="AG45" s="73">
        <v>1.925</v>
      </c>
      <c r="AH45" s="73">
        <v>19.908000000000001</v>
      </c>
      <c r="AI45" s="73">
        <v>355.59199999999998</v>
      </c>
      <c r="AJ45" s="73">
        <v>15.263</v>
      </c>
      <c r="AK45" s="73">
        <v>175.536</v>
      </c>
      <c r="AL45" s="73">
        <v>117.622</v>
      </c>
      <c r="AM45" s="73">
        <v>66.397999999999996</v>
      </c>
      <c r="AN45" s="73">
        <v>6.94</v>
      </c>
      <c r="AO45" s="73">
        <v>43.216000000000001</v>
      </c>
      <c r="AP45" s="73">
        <v>100.55800000000001</v>
      </c>
      <c r="AQ45" s="73">
        <v>54.06</v>
      </c>
      <c r="AR45" s="73">
        <v>6.3550000000000004</v>
      </c>
      <c r="AS45" s="73">
        <v>39.284999999999997</v>
      </c>
      <c r="AT45" s="73">
        <v>17.065000000000001</v>
      </c>
      <c r="AU45" s="73">
        <v>12.337999999999999</v>
      </c>
      <c r="AV45" s="73">
        <v>0.58499999999999996</v>
      </c>
      <c r="AW45" s="73">
        <v>3.931</v>
      </c>
      <c r="AX45" s="73">
        <v>6.78</v>
      </c>
      <c r="AY45" s="73">
        <v>4.556</v>
      </c>
      <c r="AZ45" s="73">
        <v>8.8249999999999993</v>
      </c>
      <c r="BA45" s="73">
        <v>2.5110000000000001</v>
      </c>
      <c r="BB45" s="73">
        <v>1.0669999999999999</v>
      </c>
      <c r="BC45" s="73">
        <v>445.64600000000002</v>
      </c>
      <c r="BD45" s="73">
        <v>257.86399999999998</v>
      </c>
      <c r="BE45" s="73">
        <v>416.55900000000003</v>
      </c>
      <c r="BF45" s="73">
        <v>22.433</v>
      </c>
      <c r="BG45" s="73">
        <v>404.41399999999999</v>
      </c>
      <c r="BH45" s="73">
        <v>257.86399999999998</v>
      </c>
      <c r="BI45" s="73">
        <v>11.127000000000001</v>
      </c>
      <c r="BJ45" s="73">
        <v>133.66999999999999</v>
      </c>
      <c r="BK45" s="73">
        <v>12.433999999999999</v>
      </c>
      <c r="BL45" s="73">
        <v>5.6230000000000002</v>
      </c>
      <c r="BM45" s="73">
        <v>1.387</v>
      </c>
      <c r="BN45" s="73">
        <v>5.1310000000000002</v>
      </c>
      <c r="BO45" s="73">
        <v>24.189</v>
      </c>
      <c r="BP45" s="73">
        <v>8.2739999999999991</v>
      </c>
      <c r="BQ45" s="73">
        <v>1.925</v>
      </c>
      <c r="BR45" s="73">
        <v>13.989000000000001</v>
      </c>
      <c r="BS45" s="73">
        <v>273.43799999999999</v>
      </c>
      <c r="BT45" s="73">
        <v>14.731999999999999</v>
      </c>
      <c r="BU45" s="73">
        <v>154.501</v>
      </c>
      <c r="BV45" s="73">
        <v>92.432000000000002</v>
      </c>
      <c r="BW45" s="73">
        <v>48.357999999999997</v>
      </c>
      <c r="BX45" s="73">
        <v>6.3520000000000003</v>
      </c>
      <c r="BY45" s="73">
        <v>36.941000000000003</v>
      </c>
      <c r="BZ45" s="73">
        <v>80.236999999999995</v>
      </c>
      <c r="CA45" s="73">
        <v>40.000999999999998</v>
      </c>
      <c r="CB45" s="73">
        <v>5.7670000000000003</v>
      </c>
      <c r="CC45" s="73">
        <v>33.898000000000003</v>
      </c>
      <c r="CD45" s="73">
        <v>12.195</v>
      </c>
      <c r="CE45" s="73">
        <v>8.3569999999999993</v>
      </c>
      <c r="CF45" s="73">
        <v>0.58499999999999996</v>
      </c>
      <c r="CG45" s="73">
        <v>3.0430000000000001</v>
      </c>
      <c r="CH45" s="73">
        <v>4.6100000000000003</v>
      </c>
      <c r="CI45" s="73">
        <v>2.9750000000000001</v>
      </c>
      <c r="CJ45" s="73">
        <v>6.6539999999999999</v>
      </c>
      <c r="CK45" s="73">
        <v>0.93</v>
      </c>
      <c r="CL45" s="73">
        <v>0.78</v>
      </c>
      <c r="CM45" s="73">
        <v>946.68700000000001</v>
      </c>
      <c r="CN45" s="73">
        <v>506.21</v>
      </c>
      <c r="CO45" s="73">
        <v>732.63199999999995</v>
      </c>
      <c r="CP45" s="73">
        <v>194.97399999999999</v>
      </c>
      <c r="CQ45" s="73">
        <v>685.70600000000002</v>
      </c>
      <c r="CR45" s="73">
        <v>506.21</v>
      </c>
      <c r="CS45" s="73">
        <v>11.423999999999999</v>
      </c>
      <c r="CT45" s="73">
        <v>165.07599999999999</v>
      </c>
      <c r="CU45" s="73">
        <v>15.977</v>
      </c>
      <c r="CV45" s="73">
        <v>7.1849999999999996</v>
      </c>
      <c r="CW45" s="73">
        <v>2.669</v>
      </c>
      <c r="CX45" s="73">
        <v>6.1230000000000002</v>
      </c>
      <c r="CY45" s="73">
        <v>229.17599999999999</v>
      </c>
      <c r="CZ45" s="73">
        <v>42.737000000000002</v>
      </c>
      <c r="DA45" s="73">
        <v>1.212</v>
      </c>
      <c r="DB45" s="73">
        <v>184.97</v>
      </c>
      <c r="DC45" s="73">
        <v>562.28899999999999</v>
      </c>
      <c r="DD45" s="73">
        <v>15.305999999999999</v>
      </c>
      <c r="DE45" s="73">
        <v>360.59300000000002</v>
      </c>
      <c r="DF45" s="73">
        <v>159.69900000000001</v>
      </c>
      <c r="DG45" s="73">
        <v>90.468000000000004</v>
      </c>
      <c r="DH45" s="73">
        <v>14.451000000000001</v>
      </c>
      <c r="DI45" s="73">
        <v>52.74</v>
      </c>
      <c r="DJ45" s="73">
        <v>131.65799999999999</v>
      </c>
      <c r="DK45" s="73">
        <v>71.415000000000006</v>
      </c>
      <c r="DL45" s="73">
        <v>13.503</v>
      </c>
      <c r="DM45" s="73">
        <v>45.225000000000001</v>
      </c>
      <c r="DN45" s="73">
        <v>28.041</v>
      </c>
      <c r="DO45" s="73">
        <v>19.052</v>
      </c>
      <c r="DP45" s="73">
        <v>0.94699999999999995</v>
      </c>
      <c r="DQ45" s="73">
        <v>7.5149999999999997</v>
      </c>
      <c r="DR45" s="73">
        <v>18.859000000000002</v>
      </c>
      <c r="DS45" s="73">
        <v>13.949</v>
      </c>
      <c r="DT45" s="73">
        <v>0.64600000000000002</v>
      </c>
      <c r="DU45" s="73">
        <v>3.8029999999999999</v>
      </c>
      <c r="DV45" s="73">
        <v>15.827999999999999</v>
      </c>
      <c r="DW45" s="73">
        <v>8.4990000000000006</v>
      </c>
      <c r="DX45" s="73">
        <v>19.081</v>
      </c>
      <c r="DY45" s="73">
        <v>5.2460000000000004</v>
      </c>
      <c r="DZ45" s="73">
        <v>2.0409999999999999</v>
      </c>
      <c r="EA45" s="73">
        <v>0.46100000000000002</v>
      </c>
      <c r="EB45" s="73">
        <v>415.34699999999998</v>
      </c>
      <c r="EC45" s="73">
        <v>244.56899999999999</v>
      </c>
      <c r="ED45" s="73">
        <v>380.96300000000002</v>
      </c>
      <c r="EE45" s="73">
        <v>26.236999999999998</v>
      </c>
      <c r="EF45" s="73">
        <v>361.61700000000002</v>
      </c>
      <c r="EG45" s="73">
        <v>244.56899999999999</v>
      </c>
      <c r="EH45" s="73">
        <v>5.2960000000000003</v>
      </c>
      <c r="EI45" s="73">
        <v>111.52200000000001</v>
      </c>
      <c r="EJ45" s="73">
        <v>8.5869999999999997</v>
      </c>
      <c r="EK45" s="73">
        <v>3.7490000000000001</v>
      </c>
      <c r="EL45" s="73">
        <v>0.81499999999999995</v>
      </c>
      <c r="EM45" s="73">
        <v>4.0220000000000002</v>
      </c>
      <c r="EN45" s="73">
        <v>37.225999999999999</v>
      </c>
      <c r="EO45" s="73">
        <v>15.826000000000001</v>
      </c>
      <c r="EP45" s="73">
        <v>0.745</v>
      </c>
      <c r="EQ45" s="73">
        <v>20.655000000000001</v>
      </c>
      <c r="ER45" s="73">
        <v>267.65800000000002</v>
      </c>
      <c r="ES45" s="73">
        <v>6.8559999999999999</v>
      </c>
      <c r="ET45" s="73">
        <v>139.107</v>
      </c>
      <c r="EU45" s="73">
        <v>114.65300000000001</v>
      </c>
      <c r="EV45" s="73">
        <v>68.442999999999998</v>
      </c>
      <c r="EW45" s="73">
        <v>11.778</v>
      </c>
      <c r="EX45" s="73">
        <v>33.082000000000001</v>
      </c>
      <c r="EY45" s="73">
        <v>95.676000000000002</v>
      </c>
      <c r="EZ45" s="73">
        <v>56.031999999999996</v>
      </c>
      <c r="FA45" s="73">
        <v>11.07</v>
      </c>
      <c r="FB45" s="73">
        <v>27.509</v>
      </c>
      <c r="FC45" s="73">
        <v>18.977</v>
      </c>
      <c r="FD45" s="73">
        <v>12.41</v>
      </c>
      <c r="FE45" s="73">
        <v>0.70799999999999996</v>
      </c>
      <c r="FF45" s="73">
        <v>5.5730000000000004</v>
      </c>
      <c r="FG45" s="73">
        <v>7.9169999999999998</v>
      </c>
      <c r="FH45" s="73">
        <v>1.7250000000000001</v>
      </c>
      <c r="FI45" s="73">
        <v>8.1479999999999997</v>
      </c>
      <c r="FJ45" s="73">
        <v>1.4950000000000001</v>
      </c>
      <c r="FK45" s="73">
        <v>1.351</v>
      </c>
      <c r="FL45" s="73">
        <v>349.36399999999998</v>
      </c>
      <c r="FM45" s="73">
        <v>200.08500000000001</v>
      </c>
      <c r="FN45" s="73">
        <v>323.14</v>
      </c>
      <c r="FO45" s="73">
        <v>19.620999999999999</v>
      </c>
      <c r="FP45" s="73">
        <v>308.37400000000002</v>
      </c>
      <c r="FQ45" s="73">
        <v>200.08500000000001</v>
      </c>
      <c r="FR45" s="73">
        <v>4.2869999999999999</v>
      </c>
      <c r="FS45" s="73">
        <v>103.77200000000001</v>
      </c>
      <c r="FT45" s="73">
        <v>7.34</v>
      </c>
      <c r="FU45" s="73">
        <v>2.8420000000000001</v>
      </c>
      <c r="FV45" s="73">
        <v>0.81499999999999995</v>
      </c>
      <c r="FW45" s="73">
        <v>3.6819999999999999</v>
      </c>
      <c r="FX45" s="73">
        <v>27.277000000000001</v>
      </c>
      <c r="FY45" s="73">
        <v>12.154</v>
      </c>
      <c r="FZ45" s="73">
        <v>0.246</v>
      </c>
      <c r="GA45" s="73">
        <v>14.877000000000001</v>
      </c>
      <c r="GB45" s="73">
        <v>218.036</v>
      </c>
      <c r="GC45" s="73">
        <v>5.3479999999999999</v>
      </c>
      <c r="GD45" s="73">
        <v>124.554</v>
      </c>
      <c r="GE45" s="73">
        <v>96.066000000000003</v>
      </c>
      <c r="GF45" s="73">
        <v>55.893000000000001</v>
      </c>
      <c r="GG45" s="73">
        <v>10.827999999999999</v>
      </c>
      <c r="GH45" s="73">
        <v>28.614999999999998</v>
      </c>
      <c r="GI45" s="73">
        <v>80.317999999999998</v>
      </c>
      <c r="GJ45" s="73">
        <v>45.686999999999998</v>
      </c>
      <c r="GK45" s="73">
        <v>10.119999999999999</v>
      </c>
      <c r="GL45" s="73">
        <v>24.067</v>
      </c>
      <c r="GM45" s="73">
        <v>15.747999999999999</v>
      </c>
      <c r="GN45" s="73">
        <v>10.206</v>
      </c>
      <c r="GO45" s="73">
        <v>0.70799999999999996</v>
      </c>
      <c r="GP45" s="73">
        <v>4.548</v>
      </c>
      <c r="GQ45" s="73">
        <v>6.3730000000000002</v>
      </c>
      <c r="GR45" s="73">
        <v>1.4259999999999999</v>
      </c>
      <c r="GS45" s="73">
        <v>6.6029999999999998</v>
      </c>
      <c r="GT45" s="73">
        <v>1.196</v>
      </c>
      <c r="GU45" s="73">
        <v>0.73</v>
      </c>
      <c r="GV45" s="73">
        <v>376.40100000000001</v>
      </c>
      <c r="GW45" s="73">
        <v>194.94300000000001</v>
      </c>
      <c r="GX45" s="73">
        <v>283.16899999999998</v>
      </c>
      <c r="GY45" s="73">
        <v>86.97</v>
      </c>
      <c r="GZ45" s="73">
        <v>262.846</v>
      </c>
      <c r="HA45" s="73">
        <v>194.94300000000001</v>
      </c>
      <c r="HB45" s="73">
        <v>4.4560000000000004</v>
      </c>
      <c r="HC45" s="73">
        <v>61.722000000000001</v>
      </c>
      <c r="HD45" s="73">
        <v>5.3979999999999997</v>
      </c>
      <c r="HE45" s="73">
        <v>3.105</v>
      </c>
      <c r="HF45" s="73">
        <v>0.72099999999999997</v>
      </c>
      <c r="HG45" s="73">
        <v>1.5720000000000001</v>
      </c>
      <c r="HH45" s="73">
        <v>103.76900000000001</v>
      </c>
      <c r="HI45" s="73">
        <v>18.942</v>
      </c>
      <c r="HJ45" s="73">
        <v>0.98299999999999998</v>
      </c>
      <c r="HK45" s="73">
        <v>83.692999999999998</v>
      </c>
      <c r="HL45" s="73">
        <v>218.684</v>
      </c>
      <c r="HM45" s="73">
        <v>6.16</v>
      </c>
      <c r="HN45" s="73">
        <v>147.61099999999999</v>
      </c>
      <c r="HO45" s="73">
        <v>58.579000000000001</v>
      </c>
      <c r="HP45" s="73">
        <v>30.960999999999999</v>
      </c>
      <c r="HQ45" s="73">
        <v>2.5859999999999999</v>
      </c>
      <c r="HR45" s="73">
        <v>24.684000000000001</v>
      </c>
      <c r="HS45" s="73">
        <v>49.682000000000002</v>
      </c>
      <c r="HT45" s="73">
        <v>24.39</v>
      </c>
      <c r="HU45" s="73">
        <v>2.0270000000000001</v>
      </c>
      <c r="HV45" s="73">
        <v>22.917000000000002</v>
      </c>
      <c r="HW45" s="73">
        <v>8.8970000000000002</v>
      </c>
      <c r="HX45" s="73">
        <v>6.5709999999999997</v>
      </c>
      <c r="HY45" s="73">
        <v>0.55900000000000005</v>
      </c>
      <c r="HZ45" s="73">
        <v>1.7669999999999999</v>
      </c>
      <c r="IA45" s="73">
        <v>7.0860000000000003</v>
      </c>
      <c r="IB45" s="73">
        <v>3.258</v>
      </c>
      <c r="IC45" s="73">
        <v>0.16600000000000001</v>
      </c>
      <c r="ID45" s="73">
        <v>3.492</v>
      </c>
      <c r="IE45" s="73">
        <v>4.3879999999999999</v>
      </c>
      <c r="IF45" s="73">
        <v>3.9460000000000002</v>
      </c>
      <c r="IG45" s="73">
        <v>6.2629999999999999</v>
      </c>
      <c r="IH45" s="73">
        <v>2.0699999999999998</v>
      </c>
      <c r="II45" s="73">
        <v>0.34699999999999998</v>
      </c>
      <c r="IJ45" s="73">
        <v>0.17</v>
      </c>
      <c r="IK45" s="73">
        <v>156.02600000000001</v>
      </c>
      <c r="IL45" s="73">
        <v>98.566000000000003</v>
      </c>
      <c r="IM45" s="73">
        <v>145.63999999999999</v>
      </c>
      <c r="IN45" s="73">
        <v>7.9340000000000002</v>
      </c>
      <c r="IO45" s="73">
        <v>140.11099999999999</v>
      </c>
      <c r="IP45" s="73">
        <v>98.566000000000003</v>
      </c>
      <c r="IQ45" s="73">
        <v>3.34</v>
      </c>
    </row>
    <row r="46" spans="1:251">
      <c r="A46" s="10">
        <v>39234</v>
      </c>
      <c r="B46" s="73">
        <v>76.414000000000001</v>
      </c>
      <c r="C46" s="73">
        <v>9.5250000000000004</v>
      </c>
      <c r="D46" s="73">
        <v>71.599999999999994</v>
      </c>
      <c r="E46" s="73">
        <v>36.110999999999997</v>
      </c>
      <c r="F46" s="73">
        <v>20.786000000000001</v>
      </c>
      <c r="G46" s="73">
        <v>1.3</v>
      </c>
      <c r="H46" s="73">
        <v>13.372999999999999</v>
      </c>
      <c r="I46" s="73">
        <v>25.13</v>
      </c>
      <c r="J46" s="73">
        <v>14.47</v>
      </c>
      <c r="K46" s="73">
        <v>0.34499999999999997</v>
      </c>
      <c r="L46" s="73">
        <v>9.6240000000000006</v>
      </c>
      <c r="M46" s="73">
        <v>12.923</v>
      </c>
      <c r="N46" s="73">
        <v>10.473000000000001</v>
      </c>
      <c r="O46" s="73">
        <v>17.472999999999999</v>
      </c>
      <c r="P46" s="73">
        <v>5.9219999999999997</v>
      </c>
      <c r="Q46" s="73">
        <v>2.2959999999999998</v>
      </c>
      <c r="R46" s="73">
        <v>0.69099999999999995</v>
      </c>
      <c r="S46" s="73">
        <v>547.88900000000001</v>
      </c>
      <c r="T46" s="73">
        <v>333.39299999999997</v>
      </c>
      <c r="U46" s="73">
        <v>515.89300000000003</v>
      </c>
      <c r="V46" s="73">
        <v>24.09</v>
      </c>
      <c r="W46" s="73">
        <v>499.32400000000001</v>
      </c>
      <c r="X46" s="73">
        <v>333.39299999999997</v>
      </c>
      <c r="Y46" s="73">
        <v>13.083</v>
      </c>
      <c r="Z46" s="73">
        <v>151.21199999999999</v>
      </c>
      <c r="AA46" s="73">
        <v>11.395</v>
      </c>
      <c r="AB46" s="73">
        <v>5.0369999999999999</v>
      </c>
      <c r="AC46" s="73">
        <v>0.73</v>
      </c>
      <c r="AD46" s="73">
        <v>5.1980000000000004</v>
      </c>
      <c r="AE46" s="73">
        <v>31.33</v>
      </c>
      <c r="AF46" s="73">
        <v>13.167999999999999</v>
      </c>
      <c r="AG46" s="73">
        <v>0.35899999999999999</v>
      </c>
      <c r="AH46" s="73">
        <v>17.803000000000001</v>
      </c>
      <c r="AI46" s="73">
        <v>354.84699999999998</v>
      </c>
      <c r="AJ46" s="73">
        <v>14.457000000000001</v>
      </c>
      <c r="AK46" s="73">
        <v>176.179</v>
      </c>
      <c r="AL46" s="73">
        <v>127.342</v>
      </c>
      <c r="AM46" s="73">
        <v>71.884</v>
      </c>
      <c r="AN46" s="73">
        <v>9.359</v>
      </c>
      <c r="AO46" s="73">
        <v>45.442</v>
      </c>
      <c r="AP46" s="73">
        <v>108.51300000000001</v>
      </c>
      <c r="AQ46" s="73">
        <v>59.154000000000003</v>
      </c>
      <c r="AR46" s="73">
        <v>8.3539999999999992</v>
      </c>
      <c r="AS46" s="73">
        <v>40.348999999999997</v>
      </c>
      <c r="AT46" s="73">
        <v>18.829000000000001</v>
      </c>
      <c r="AU46" s="73">
        <v>12.73</v>
      </c>
      <c r="AV46" s="73">
        <v>1.0049999999999999</v>
      </c>
      <c r="AW46" s="73">
        <v>5.0940000000000003</v>
      </c>
      <c r="AX46" s="73">
        <v>5.84</v>
      </c>
      <c r="AY46" s="73">
        <v>2.4060000000000001</v>
      </c>
      <c r="AZ46" s="73">
        <v>7.9059999999999997</v>
      </c>
      <c r="BA46" s="73">
        <v>0.34</v>
      </c>
      <c r="BB46" s="73">
        <v>0.65600000000000003</v>
      </c>
      <c r="BC46" s="73">
        <v>443.61700000000002</v>
      </c>
      <c r="BD46" s="73">
        <v>257.88499999999999</v>
      </c>
      <c r="BE46" s="73">
        <v>417.54599999999999</v>
      </c>
      <c r="BF46" s="73">
        <v>21.103000000000002</v>
      </c>
      <c r="BG46" s="73">
        <v>405.77800000000002</v>
      </c>
      <c r="BH46" s="73">
        <v>257.88499999999999</v>
      </c>
      <c r="BI46" s="73">
        <v>10.878</v>
      </c>
      <c r="BJ46" s="73">
        <v>136.36699999999999</v>
      </c>
      <c r="BK46" s="73">
        <v>10.476000000000001</v>
      </c>
      <c r="BL46" s="73">
        <v>4.117</v>
      </c>
      <c r="BM46" s="73">
        <v>0.73</v>
      </c>
      <c r="BN46" s="73">
        <v>5.1980000000000004</v>
      </c>
      <c r="BO46" s="73">
        <v>23.472999999999999</v>
      </c>
      <c r="BP46" s="73">
        <v>8.298</v>
      </c>
      <c r="BQ46" s="73">
        <v>0</v>
      </c>
      <c r="BR46" s="73">
        <v>15.175000000000001</v>
      </c>
      <c r="BS46" s="73">
        <v>272.238</v>
      </c>
      <c r="BT46" s="73">
        <v>11.608000000000001</v>
      </c>
      <c r="BU46" s="73">
        <v>158.35300000000001</v>
      </c>
      <c r="BV46" s="73">
        <v>99.707999999999998</v>
      </c>
      <c r="BW46" s="73">
        <v>49.692</v>
      </c>
      <c r="BX46" s="73">
        <v>8.4849999999999994</v>
      </c>
      <c r="BY46" s="73">
        <v>40.875</v>
      </c>
      <c r="BZ46" s="73">
        <v>86.480999999999995</v>
      </c>
      <c r="CA46" s="73">
        <v>41.412999999999997</v>
      </c>
      <c r="CB46" s="73">
        <v>7.6639999999999997</v>
      </c>
      <c r="CC46" s="73">
        <v>36.747999999999998</v>
      </c>
      <c r="CD46" s="73">
        <v>13.227</v>
      </c>
      <c r="CE46" s="73">
        <v>8.2789999999999999</v>
      </c>
      <c r="CF46" s="73">
        <v>0.82099999999999995</v>
      </c>
      <c r="CG46" s="73">
        <v>4.1269999999999998</v>
      </c>
      <c r="CH46" s="73">
        <v>3.89</v>
      </c>
      <c r="CI46" s="73">
        <v>1.4179999999999999</v>
      </c>
      <c r="CJ46" s="73">
        <v>4.968</v>
      </c>
      <c r="CK46" s="73">
        <v>0.34</v>
      </c>
      <c r="CL46" s="73">
        <v>0.65600000000000003</v>
      </c>
      <c r="CM46" s="73">
        <v>979.827</v>
      </c>
      <c r="CN46" s="73">
        <v>553.697</v>
      </c>
      <c r="CO46" s="73">
        <v>776.44200000000001</v>
      </c>
      <c r="CP46" s="73">
        <v>186.21199999999999</v>
      </c>
      <c r="CQ46" s="73">
        <v>742.24900000000002</v>
      </c>
      <c r="CR46" s="73">
        <v>553.697</v>
      </c>
      <c r="CS46" s="73">
        <v>12.106</v>
      </c>
      <c r="CT46" s="73">
        <v>174.125</v>
      </c>
      <c r="CU46" s="73">
        <v>10.202</v>
      </c>
      <c r="CV46" s="73">
        <v>4.7389999999999999</v>
      </c>
      <c r="CW46" s="73">
        <v>1.718</v>
      </c>
      <c r="CX46" s="73">
        <v>3.7450000000000001</v>
      </c>
      <c r="CY46" s="73">
        <v>212.97900000000001</v>
      </c>
      <c r="CZ46" s="73">
        <v>31.774000000000001</v>
      </c>
      <c r="DA46" s="73">
        <v>1.42</v>
      </c>
      <c r="DB46" s="73">
        <v>179.32900000000001</v>
      </c>
      <c r="DC46" s="73">
        <v>596.90200000000004</v>
      </c>
      <c r="DD46" s="73">
        <v>15.688000000000001</v>
      </c>
      <c r="DE46" s="73">
        <v>359.108</v>
      </c>
      <c r="DF46" s="73">
        <v>166.274</v>
      </c>
      <c r="DG46" s="73">
        <v>93.816999999999993</v>
      </c>
      <c r="DH46" s="73">
        <v>9.3320000000000007</v>
      </c>
      <c r="DI46" s="73">
        <v>62.664999999999999</v>
      </c>
      <c r="DJ46" s="73">
        <v>137.642</v>
      </c>
      <c r="DK46" s="73">
        <v>75.174000000000007</v>
      </c>
      <c r="DL46" s="73">
        <v>8.125</v>
      </c>
      <c r="DM46" s="73">
        <v>53.881999999999998</v>
      </c>
      <c r="DN46" s="73">
        <v>28.632000000000001</v>
      </c>
      <c r="DO46" s="73">
        <v>18.641999999999999</v>
      </c>
      <c r="DP46" s="73">
        <v>1.208</v>
      </c>
      <c r="DQ46" s="73">
        <v>8.782</v>
      </c>
      <c r="DR46" s="73">
        <v>16.556999999999999</v>
      </c>
      <c r="DS46" s="73">
        <v>11.098000000000001</v>
      </c>
      <c r="DT46" s="73">
        <v>0.44800000000000001</v>
      </c>
      <c r="DU46" s="73">
        <v>4.5990000000000002</v>
      </c>
      <c r="DV46" s="73">
        <v>14.398</v>
      </c>
      <c r="DW46" s="73">
        <v>8.1289999999999996</v>
      </c>
      <c r="DX46" s="73">
        <v>17.173999999999999</v>
      </c>
      <c r="DY46" s="73">
        <v>5.3529999999999998</v>
      </c>
      <c r="DZ46" s="73">
        <v>0.46100000000000002</v>
      </c>
      <c r="EA46" s="73">
        <v>0.41199999999999998</v>
      </c>
      <c r="EB46" s="73">
        <v>425.89499999999998</v>
      </c>
      <c r="EC46" s="73">
        <v>275.32900000000001</v>
      </c>
      <c r="ED46" s="73">
        <v>402.68900000000002</v>
      </c>
      <c r="EE46" s="73">
        <v>17.114000000000001</v>
      </c>
      <c r="EF46" s="73">
        <v>394.24099999999999</v>
      </c>
      <c r="EG46" s="73">
        <v>275.32900000000001</v>
      </c>
      <c r="EH46" s="73">
        <v>7.867</v>
      </c>
      <c r="EI46" s="73">
        <v>110.72499999999999</v>
      </c>
      <c r="EJ46" s="73">
        <v>4.3810000000000002</v>
      </c>
      <c r="EK46" s="73">
        <v>1.8660000000000001</v>
      </c>
      <c r="EL46" s="73">
        <v>0.61599999999999999</v>
      </c>
      <c r="EM46" s="73">
        <v>1.899</v>
      </c>
      <c r="EN46" s="73">
        <v>21.5</v>
      </c>
      <c r="EO46" s="73">
        <v>6.9</v>
      </c>
      <c r="EP46" s="73">
        <v>0.316</v>
      </c>
      <c r="EQ46" s="73">
        <v>14.282999999999999</v>
      </c>
      <c r="ER46" s="73">
        <v>287.04700000000003</v>
      </c>
      <c r="ES46" s="73">
        <v>9.2439999999999998</v>
      </c>
      <c r="ET46" s="73">
        <v>127.452</v>
      </c>
      <c r="EU46" s="73">
        <v>119.919</v>
      </c>
      <c r="EV46" s="73">
        <v>73.918000000000006</v>
      </c>
      <c r="EW46" s="73">
        <v>8.3490000000000002</v>
      </c>
      <c r="EX46" s="73">
        <v>37.296999999999997</v>
      </c>
      <c r="EY46" s="73">
        <v>102.72799999999999</v>
      </c>
      <c r="EZ46" s="73">
        <v>61.343000000000004</v>
      </c>
      <c r="FA46" s="73">
        <v>7.141</v>
      </c>
      <c r="FB46" s="73">
        <v>33.887999999999998</v>
      </c>
      <c r="FC46" s="73">
        <v>17.190999999999999</v>
      </c>
      <c r="FD46" s="73">
        <v>12.574999999999999</v>
      </c>
      <c r="FE46" s="73">
        <v>1.208</v>
      </c>
      <c r="FF46" s="73">
        <v>3.4079999999999999</v>
      </c>
      <c r="FG46" s="73">
        <v>5.774</v>
      </c>
      <c r="FH46" s="73">
        <v>2.1520000000000001</v>
      </c>
      <c r="FI46" s="73">
        <v>6.0919999999999996</v>
      </c>
      <c r="FJ46" s="73">
        <v>1.833</v>
      </c>
      <c r="FK46" s="73">
        <v>0.35499999999999998</v>
      </c>
      <c r="FL46" s="73">
        <v>354.697</v>
      </c>
      <c r="FM46" s="73">
        <v>220.81800000000001</v>
      </c>
      <c r="FN46" s="73">
        <v>335.21199999999999</v>
      </c>
      <c r="FO46" s="73">
        <v>14.63</v>
      </c>
      <c r="FP46" s="73">
        <v>329.38</v>
      </c>
      <c r="FQ46" s="73">
        <v>220.81800000000001</v>
      </c>
      <c r="FR46" s="73">
        <v>7.3070000000000004</v>
      </c>
      <c r="FS46" s="73">
        <v>100.93600000000001</v>
      </c>
      <c r="FT46" s="73">
        <v>3.7759999999999998</v>
      </c>
      <c r="FU46" s="73">
        <v>1.593</v>
      </c>
      <c r="FV46" s="73">
        <v>0.28399999999999997</v>
      </c>
      <c r="FW46" s="73">
        <v>1.899</v>
      </c>
      <c r="FX46" s="73">
        <v>17.004999999999999</v>
      </c>
      <c r="FY46" s="73">
        <v>4.5579999999999998</v>
      </c>
      <c r="FZ46" s="73">
        <v>0.316</v>
      </c>
      <c r="GA46" s="73">
        <v>12.131</v>
      </c>
      <c r="GB46" s="73">
        <v>229.64699999999999</v>
      </c>
      <c r="GC46" s="73">
        <v>8.3510000000000009</v>
      </c>
      <c r="GD46" s="73">
        <v>115.511</v>
      </c>
      <c r="GE46" s="73">
        <v>100.393</v>
      </c>
      <c r="GF46" s="73">
        <v>60.564999999999998</v>
      </c>
      <c r="GG46" s="73">
        <v>7.1379999999999999</v>
      </c>
      <c r="GH46" s="73">
        <v>32.334000000000003</v>
      </c>
      <c r="GI46" s="73">
        <v>86.655000000000001</v>
      </c>
      <c r="GJ46" s="73">
        <v>50.981999999999999</v>
      </c>
      <c r="GK46" s="73">
        <v>6.056</v>
      </c>
      <c r="GL46" s="73">
        <v>29.262</v>
      </c>
      <c r="GM46" s="73">
        <v>13.738</v>
      </c>
      <c r="GN46" s="73">
        <v>9.5830000000000002</v>
      </c>
      <c r="GO46" s="73">
        <v>1.0820000000000001</v>
      </c>
      <c r="GP46" s="73">
        <v>3.0720000000000001</v>
      </c>
      <c r="GQ46" s="73">
        <v>4.5359999999999996</v>
      </c>
      <c r="GR46" s="73">
        <v>1.1879999999999999</v>
      </c>
      <c r="GS46" s="73">
        <v>4.8550000000000004</v>
      </c>
      <c r="GT46" s="73">
        <v>0.86899999999999999</v>
      </c>
      <c r="GU46" s="73">
        <v>0.35499999999999998</v>
      </c>
      <c r="GV46" s="73">
        <v>375.68400000000003</v>
      </c>
      <c r="GW46" s="73">
        <v>197.648</v>
      </c>
      <c r="GX46" s="73">
        <v>282.46100000000001</v>
      </c>
      <c r="GY46" s="73">
        <v>88.376000000000005</v>
      </c>
      <c r="GZ46" s="73">
        <v>260.82900000000001</v>
      </c>
      <c r="HA46" s="73">
        <v>197.648</v>
      </c>
      <c r="HB46" s="73">
        <v>4.2919999999999998</v>
      </c>
      <c r="HC46" s="73">
        <v>58.543999999999997</v>
      </c>
      <c r="HD46" s="73">
        <v>7.101</v>
      </c>
      <c r="HE46" s="73">
        <v>4.5670000000000002</v>
      </c>
      <c r="HF46" s="73">
        <v>0.32900000000000001</v>
      </c>
      <c r="HG46" s="73">
        <v>2.2050000000000001</v>
      </c>
      <c r="HH46" s="73">
        <v>103.253</v>
      </c>
      <c r="HI46" s="73">
        <v>17.411000000000001</v>
      </c>
      <c r="HJ46" s="73">
        <v>1.1379999999999999</v>
      </c>
      <c r="HK46" s="73">
        <v>84.703999999999994</v>
      </c>
      <c r="HL46" s="73">
        <v>220.501</v>
      </c>
      <c r="HM46" s="73">
        <v>5.7590000000000003</v>
      </c>
      <c r="HN46" s="73">
        <v>147.185</v>
      </c>
      <c r="HO46" s="73">
        <v>61.402000000000001</v>
      </c>
      <c r="HP46" s="73">
        <v>29.077999999999999</v>
      </c>
      <c r="HQ46" s="73">
        <v>2.2890000000000001</v>
      </c>
      <c r="HR46" s="73">
        <v>29.885999999999999</v>
      </c>
      <c r="HS46" s="73">
        <v>50.697000000000003</v>
      </c>
      <c r="HT46" s="73">
        <v>23.335999999999999</v>
      </c>
      <c r="HU46" s="73">
        <v>1.7989999999999999</v>
      </c>
      <c r="HV46" s="73">
        <v>25.414000000000001</v>
      </c>
      <c r="HW46" s="73">
        <v>10.705</v>
      </c>
      <c r="HX46" s="73">
        <v>5.742</v>
      </c>
      <c r="HY46" s="73">
        <v>0.49</v>
      </c>
      <c r="HZ46" s="73">
        <v>4.4729999999999999</v>
      </c>
      <c r="IA46" s="73">
        <v>8.4559999999999995</v>
      </c>
      <c r="IB46" s="73">
        <v>4.4089999999999998</v>
      </c>
      <c r="IC46" s="73">
        <v>0.84399999999999997</v>
      </c>
      <c r="ID46" s="73">
        <v>2.7909999999999999</v>
      </c>
      <c r="IE46" s="73">
        <v>4.5019999999999998</v>
      </c>
      <c r="IF46" s="73">
        <v>2.2400000000000002</v>
      </c>
      <c r="IG46" s="73">
        <v>4.8479999999999999</v>
      </c>
      <c r="IH46" s="73">
        <v>1.8939999999999999</v>
      </c>
      <c r="II46" s="73">
        <v>0.14899999999999999</v>
      </c>
      <c r="IJ46" s="73">
        <v>0.41199999999999998</v>
      </c>
      <c r="IK46" s="73">
        <v>156.55600000000001</v>
      </c>
      <c r="IL46" s="73">
        <v>98.546999999999997</v>
      </c>
      <c r="IM46" s="73">
        <v>144.755</v>
      </c>
      <c r="IN46" s="73">
        <v>10.148999999999999</v>
      </c>
      <c r="IO46" s="73">
        <v>137.22499999999999</v>
      </c>
      <c r="IP46" s="73">
        <v>98.546999999999997</v>
      </c>
      <c r="IQ46" s="73">
        <v>2.794</v>
      </c>
    </row>
    <row r="47" spans="1:251">
      <c r="A47" s="10">
        <v>39600</v>
      </c>
      <c r="B47" s="73">
        <v>84.66</v>
      </c>
      <c r="C47" s="73">
        <v>8.3539999999999992</v>
      </c>
      <c r="D47" s="73">
        <v>62.396000000000001</v>
      </c>
      <c r="E47" s="73">
        <v>35.987000000000002</v>
      </c>
      <c r="F47" s="73">
        <v>24.288</v>
      </c>
      <c r="G47" s="73">
        <v>0.99199999999999999</v>
      </c>
      <c r="H47" s="73">
        <v>10.212</v>
      </c>
      <c r="I47" s="73">
        <v>27.837</v>
      </c>
      <c r="J47" s="73">
        <v>17.317</v>
      </c>
      <c r="K47" s="73">
        <v>0.6</v>
      </c>
      <c r="L47" s="73">
        <v>8.7189999999999994</v>
      </c>
      <c r="M47" s="73">
        <v>14.504</v>
      </c>
      <c r="N47" s="73">
        <v>11.555999999999999</v>
      </c>
      <c r="O47" s="73">
        <v>18.91</v>
      </c>
      <c r="P47" s="73">
        <v>7.15</v>
      </c>
      <c r="Q47" s="73">
        <v>2.4510000000000001</v>
      </c>
      <c r="R47" s="73">
        <v>1.2010000000000001</v>
      </c>
      <c r="S47" s="73">
        <v>565.49300000000005</v>
      </c>
      <c r="T47" s="73">
        <v>349.935</v>
      </c>
      <c r="U47" s="73">
        <v>529.25699999999995</v>
      </c>
      <c r="V47" s="73">
        <v>25.693999999999999</v>
      </c>
      <c r="W47" s="73">
        <v>511.92399999999998</v>
      </c>
      <c r="X47" s="73">
        <v>349.935</v>
      </c>
      <c r="Y47" s="73">
        <v>12.31</v>
      </c>
      <c r="Z47" s="73">
        <v>147.08799999999999</v>
      </c>
      <c r="AA47" s="73">
        <v>10.46</v>
      </c>
      <c r="AB47" s="73">
        <v>5.452</v>
      </c>
      <c r="AC47" s="73">
        <v>0.39100000000000001</v>
      </c>
      <c r="AD47" s="73">
        <v>4.617</v>
      </c>
      <c r="AE47" s="73">
        <v>35.158999999999999</v>
      </c>
      <c r="AF47" s="73">
        <v>14.473000000000001</v>
      </c>
      <c r="AG47" s="73">
        <v>0.83199999999999996</v>
      </c>
      <c r="AH47" s="73">
        <v>19.853999999999999</v>
      </c>
      <c r="AI47" s="73">
        <v>372.53</v>
      </c>
      <c r="AJ47" s="73">
        <v>13.532999999999999</v>
      </c>
      <c r="AK47" s="73">
        <v>173.35</v>
      </c>
      <c r="AL47" s="73">
        <v>130.91800000000001</v>
      </c>
      <c r="AM47" s="73">
        <v>80.364000000000004</v>
      </c>
      <c r="AN47" s="73">
        <v>8.5640000000000001</v>
      </c>
      <c r="AO47" s="73">
        <v>40.563000000000002</v>
      </c>
      <c r="AP47" s="73">
        <v>110.645</v>
      </c>
      <c r="AQ47" s="73">
        <v>65.962000000000003</v>
      </c>
      <c r="AR47" s="73">
        <v>7.9720000000000004</v>
      </c>
      <c r="AS47" s="73">
        <v>35.777999999999999</v>
      </c>
      <c r="AT47" s="73">
        <v>20.273</v>
      </c>
      <c r="AU47" s="73">
        <v>14.401999999999999</v>
      </c>
      <c r="AV47" s="73">
        <v>0.59099999999999997</v>
      </c>
      <c r="AW47" s="73">
        <v>4.7850000000000001</v>
      </c>
      <c r="AX47" s="73">
        <v>7.9489999999999998</v>
      </c>
      <c r="AY47" s="73">
        <v>6.08</v>
      </c>
      <c r="AZ47" s="73">
        <v>10.541</v>
      </c>
      <c r="BA47" s="73">
        <v>3.488</v>
      </c>
      <c r="BB47" s="73">
        <v>1.4279999999999999</v>
      </c>
      <c r="BC47" s="73">
        <v>451.71699999999998</v>
      </c>
      <c r="BD47" s="73">
        <v>270.73</v>
      </c>
      <c r="BE47" s="73">
        <v>424.02</v>
      </c>
      <c r="BF47" s="73">
        <v>19.798999999999999</v>
      </c>
      <c r="BG47" s="73">
        <v>412.697</v>
      </c>
      <c r="BH47" s="73">
        <v>270.73</v>
      </c>
      <c r="BI47" s="73">
        <v>11.539</v>
      </c>
      <c r="BJ47" s="73">
        <v>128.63399999999999</v>
      </c>
      <c r="BK47" s="73">
        <v>7.2530000000000001</v>
      </c>
      <c r="BL47" s="73">
        <v>3.1520000000000001</v>
      </c>
      <c r="BM47" s="73">
        <v>0</v>
      </c>
      <c r="BN47" s="73">
        <v>4.101</v>
      </c>
      <c r="BO47" s="73">
        <v>25.663</v>
      </c>
      <c r="BP47" s="73">
        <v>9.9649999999999999</v>
      </c>
      <c r="BQ47" s="73">
        <v>0.83199999999999996</v>
      </c>
      <c r="BR47" s="73">
        <v>14.865</v>
      </c>
      <c r="BS47" s="73">
        <v>285.83600000000001</v>
      </c>
      <c r="BT47" s="73">
        <v>12.372</v>
      </c>
      <c r="BU47" s="73">
        <v>149.04499999999999</v>
      </c>
      <c r="BV47" s="73">
        <v>100.732</v>
      </c>
      <c r="BW47" s="73">
        <v>57.786999999999999</v>
      </c>
      <c r="BX47" s="73">
        <v>8.1530000000000005</v>
      </c>
      <c r="BY47" s="73">
        <v>33.749000000000002</v>
      </c>
      <c r="BZ47" s="73">
        <v>87.474999999999994</v>
      </c>
      <c r="CA47" s="73">
        <v>48.963000000000001</v>
      </c>
      <c r="CB47" s="73">
        <v>7.5609999999999999</v>
      </c>
      <c r="CC47" s="73">
        <v>30.402000000000001</v>
      </c>
      <c r="CD47" s="73">
        <v>13.257</v>
      </c>
      <c r="CE47" s="73">
        <v>8.8239999999999998</v>
      </c>
      <c r="CF47" s="73">
        <v>0.59099999999999997</v>
      </c>
      <c r="CG47" s="73">
        <v>3.347</v>
      </c>
      <c r="CH47" s="73">
        <v>6.1050000000000004</v>
      </c>
      <c r="CI47" s="73">
        <v>4.4640000000000004</v>
      </c>
      <c r="CJ47" s="73">
        <v>7.8979999999999997</v>
      </c>
      <c r="CK47" s="73">
        <v>2.6709999999999998</v>
      </c>
      <c r="CL47" s="73">
        <v>1.0429999999999999</v>
      </c>
      <c r="CM47" s="73">
        <v>1001.373</v>
      </c>
      <c r="CN47" s="73">
        <v>560.31299999999999</v>
      </c>
      <c r="CO47" s="73">
        <v>792.11</v>
      </c>
      <c r="CP47" s="73">
        <v>186.321</v>
      </c>
      <c r="CQ47" s="73">
        <v>753.7</v>
      </c>
      <c r="CR47" s="73">
        <v>560.31299999999999</v>
      </c>
      <c r="CS47" s="73">
        <v>16.771999999999998</v>
      </c>
      <c r="CT47" s="73">
        <v>172.99</v>
      </c>
      <c r="CU47" s="73">
        <v>9.6159999999999997</v>
      </c>
      <c r="CV47" s="73">
        <v>5.6360000000000001</v>
      </c>
      <c r="CW47" s="73">
        <v>0.93200000000000005</v>
      </c>
      <c r="CX47" s="73">
        <v>3.048</v>
      </c>
      <c r="CY47" s="73">
        <v>219.04900000000001</v>
      </c>
      <c r="CZ47" s="73">
        <v>36.399000000000001</v>
      </c>
      <c r="DA47" s="73">
        <v>2.9249999999999998</v>
      </c>
      <c r="DB47" s="73">
        <v>179.416</v>
      </c>
      <c r="DC47" s="73">
        <v>612.99</v>
      </c>
      <c r="DD47" s="73">
        <v>20.875</v>
      </c>
      <c r="DE47" s="73">
        <v>357.80399999999997</v>
      </c>
      <c r="DF47" s="73">
        <v>179.77500000000001</v>
      </c>
      <c r="DG47" s="73">
        <v>99.43</v>
      </c>
      <c r="DH47" s="73">
        <v>8.3729999999999993</v>
      </c>
      <c r="DI47" s="73">
        <v>69.703999999999994</v>
      </c>
      <c r="DJ47" s="73">
        <v>144.505</v>
      </c>
      <c r="DK47" s="73">
        <v>78.653999999999996</v>
      </c>
      <c r="DL47" s="73">
        <v>7.2889999999999997</v>
      </c>
      <c r="DM47" s="73">
        <v>56.948999999999998</v>
      </c>
      <c r="DN47" s="73">
        <v>35.270000000000003</v>
      </c>
      <c r="DO47" s="73">
        <v>20.777000000000001</v>
      </c>
      <c r="DP47" s="73">
        <v>1.0840000000000001</v>
      </c>
      <c r="DQ47" s="73">
        <v>12.756</v>
      </c>
      <c r="DR47" s="73">
        <v>18.826000000000001</v>
      </c>
      <c r="DS47" s="73">
        <v>12.488</v>
      </c>
      <c r="DT47" s="73">
        <v>0</v>
      </c>
      <c r="DU47" s="73">
        <v>5.8259999999999996</v>
      </c>
      <c r="DV47" s="73">
        <v>19.007999999999999</v>
      </c>
      <c r="DW47" s="73">
        <v>9.7040000000000006</v>
      </c>
      <c r="DX47" s="73">
        <v>22.942</v>
      </c>
      <c r="DY47" s="73">
        <v>5.77</v>
      </c>
      <c r="DZ47" s="73">
        <v>2.2669999999999999</v>
      </c>
      <c r="EA47" s="73">
        <v>0.51200000000000001</v>
      </c>
      <c r="EB47" s="73">
        <v>421.26600000000002</v>
      </c>
      <c r="EC47" s="73">
        <v>267.62099999999998</v>
      </c>
      <c r="ED47" s="73">
        <v>396.61200000000002</v>
      </c>
      <c r="EE47" s="73">
        <v>16.747</v>
      </c>
      <c r="EF47" s="73">
        <v>386.30399999999997</v>
      </c>
      <c r="EG47" s="73">
        <v>267.62099999999998</v>
      </c>
      <c r="EH47" s="73">
        <v>8.5640000000000001</v>
      </c>
      <c r="EI47" s="73">
        <v>109.029</v>
      </c>
      <c r="EJ47" s="73">
        <v>5.2130000000000001</v>
      </c>
      <c r="EK47" s="73">
        <v>1.54</v>
      </c>
      <c r="EL47" s="73">
        <v>0.625</v>
      </c>
      <c r="EM47" s="73">
        <v>3.048</v>
      </c>
      <c r="EN47" s="73">
        <v>22.931999999999999</v>
      </c>
      <c r="EO47" s="73">
        <v>9.8580000000000005</v>
      </c>
      <c r="EP47" s="73">
        <v>0.59499999999999997</v>
      </c>
      <c r="EQ47" s="73">
        <v>12.478999999999999</v>
      </c>
      <c r="ER47" s="73">
        <v>282.54399999999998</v>
      </c>
      <c r="ES47" s="73">
        <v>9.7840000000000007</v>
      </c>
      <c r="ET47" s="73">
        <v>126.23099999999999</v>
      </c>
      <c r="EU47" s="73">
        <v>128.16399999999999</v>
      </c>
      <c r="EV47" s="73">
        <v>77.421999999999997</v>
      </c>
      <c r="EW47" s="73">
        <v>7.2169999999999996</v>
      </c>
      <c r="EX47" s="73">
        <v>42.093000000000004</v>
      </c>
      <c r="EY47" s="73">
        <v>109.598</v>
      </c>
      <c r="EZ47" s="73">
        <v>64.844999999999999</v>
      </c>
      <c r="FA47" s="73">
        <v>6.452</v>
      </c>
      <c r="FB47" s="73">
        <v>37.021000000000001</v>
      </c>
      <c r="FC47" s="73">
        <v>18.565999999999999</v>
      </c>
      <c r="FD47" s="73">
        <v>12.577</v>
      </c>
      <c r="FE47" s="73">
        <v>0.76500000000000001</v>
      </c>
      <c r="FF47" s="73">
        <v>5.0720000000000001</v>
      </c>
      <c r="FG47" s="73">
        <v>6.8170000000000002</v>
      </c>
      <c r="FH47" s="73">
        <v>2.7080000000000002</v>
      </c>
      <c r="FI47" s="73">
        <v>7.9080000000000004</v>
      </c>
      <c r="FJ47" s="73">
        <v>1.617</v>
      </c>
      <c r="FK47" s="73">
        <v>1.4319999999999999</v>
      </c>
      <c r="FL47" s="73">
        <v>358.23700000000002</v>
      </c>
      <c r="FM47" s="73">
        <v>225.14</v>
      </c>
      <c r="FN47" s="73">
        <v>338.77199999999999</v>
      </c>
      <c r="FO47" s="73">
        <v>13.872999999999999</v>
      </c>
      <c r="FP47" s="73">
        <v>333.13600000000002</v>
      </c>
      <c r="FQ47" s="73">
        <v>225.14</v>
      </c>
      <c r="FR47" s="73">
        <v>7.7519999999999998</v>
      </c>
      <c r="FS47" s="73">
        <v>99.503</v>
      </c>
      <c r="FT47" s="73">
        <v>4.25</v>
      </c>
      <c r="FU47" s="73">
        <v>0.57699999999999996</v>
      </c>
      <c r="FV47" s="73">
        <v>0.625</v>
      </c>
      <c r="FW47" s="73">
        <v>3.048</v>
      </c>
      <c r="FX47" s="73">
        <v>16</v>
      </c>
      <c r="FY47" s="73">
        <v>5.8010000000000002</v>
      </c>
      <c r="FZ47" s="73">
        <v>0.59499999999999997</v>
      </c>
      <c r="GA47" s="73">
        <v>9.6050000000000004</v>
      </c>
      <c r="GB47" s="73">
        <v>233.792</v>
      </c>
      <c r="GC47" s="73">
        <v>8.9710000000000001</v>
      </c>
      <c r="GD47" s="73">
        <v>113.831</v>
      </c>
      <c r="GE47" s="73">
        <v>110.31699999999999</v>
      </c>
      <c r="GF47" s="73">
        <v>64.676000000000002</v>
      </c>
      <c r="GG47" s="73">
        <v>6.1059999999999999</v>
      </c>
      <c r="GH47" s="73">
        <v>38.649000000000001</v>
      </c>
      <c r="GI47" s="73">
        <v>96.94</v>
      </c>
      <c r="GJ47" s="73">
        <v>55.137999999999998</v>
      </c>
      <c r="GK47" s="73">
        <v>5.3419999999999996</v>
      </c>
      <c r="GL47" s="73">
        <v>35.575000000000003</v>
      </c>
      <c r="GM47" s="73">
        <v>13.377000000000001</v>
      </c>
      <c r="GN47" s="73">
        <v>9.5380000000000003</v>
      </c>
      <c r="GO47" s="73">
        <v>0.76500000000000001</v>
      </c>
      <c r="GP47" s="73">
        <v>3.0739999999999998</v>
      </c>
      <c r="GQ47" s="73">
        <v>4.851</v>
      </c>
      <c r="GR47" s="73">
        <v>1.6419999999999999</v>
      </c>
      <c r="GS47" s="73">
        <v>5.5919999999999996</v>
      </c>
      <c r="GT47" s="73">
        <v>0.90100000000000002</v>
      </c>
      <c r="GU47" s="73">
        <v>0.88500000000000001</v>
      </c>
      <c r="GV47" s="73">
        <v>380.911</v>
      </c>
      <c r="GW47" s="73">
        <v>203.809</v>
      </c>
      <c r="GX47" s="73">
        <v>287.14299999999997</v>
      </c>
      <c r="GY47" s="73">
        <v>87.465000000000003</v>
      </c>
      <c r="GZ47" s="73">
        <v>271.50599999999997</v>
      </c>
      <c r="HA47" s="73">
        <v>203.809</v>
      </c>
      <c r="HB47" s="73">
        <v>4.0309999999999997</v>
      </c>
      <c r="HC47" s="73">
        <v>63.064</v>
      </c>
      <c r="HD47" s="73">
        <v>5.3949999999999996</v>
      </c>
      <c r="HE47" s="73">
        <v>3.3679999999999999</v>
      </c>
      <c r="HF47" s="73">
        <v>0.47099999999999997</v>
      </c>
      <c r="HG47" s="73">
        <v>1.5549999999999999</v>
      </c>
      <c r="HH47" s="73">
        <v>98.308000000000007</v>
      </c>
      <c r="HI47" s="73">
        <v>12.87</v>
      </c>
      <c r="HJ47" s="73">
        <v>1.1830000000000001</v>
      </c>
      <c r="HK47" s="73">
        <v>84.254999999999995</v>
      </c>
      <c r="HL47" s="73">
        <v>221.98099999999999</v>
      </c>
      <c r="HM47" s="73">
        <v>5.9119999999999999</v>
      </c>
      <c r="HN47" s="73">
        <v>151.304</v>
      </c>
      <c r="HO47" s="73">
        <v>65.463999999999999</v>
      </c>
      <c r="HP47" s="73">
        <v>35.628</v>
      </c>
      <c r="HQ47" s="73">
        <v>3.464</v>
      </c>
      <c r="HR47" s="73">
        <v>26.177</v>
      </c>
      <c r="HS47" s="73">
        <v>52.972000000000001</v>
      </c>
      <c r="HT47" s="73">
        <v>28.148</v>
      </c>
      <c r="HU47" s="73">
        <v>3.101</v>
      </c>
      <c r="HV47" s="73">
        <v>21.527999999999999</v>
      </c>
      <c r="HW47" s="73">
        <v>12.492000000000001</v>
      </c>
      <c r="HX47" s="73">
        <v>7.4809999999999999</v>
      </c>
      <c r="HY47" s="73">
        <v>0.36299999999999999</v>
      </c>
      <c r="HZ47" s="73">
        <v>4.649</v>
      </c>
      <c r="IA47" s="73">
        <v>3.9079999999999999</v>
      </c>
      <c r="IB47" s="73">
        <v>2.3370000000000002</v>
      </c>
      <c r="IC47" s="73">
        <v>0</v>
      </c>
      <c r="ID47" s="73">
        <v>1.571</v>
      </c>
      <c r="IE47" s="73">
        <v>5.702</v>
      </c>
      <c r="IF47" s="73">
        <v>1.7150000000000001</v>
      </c>
      <c r="IG47" s="73">
        <v>6.3040000000000003</v>
      </c>
      <c r="IH47" s="73">
        <v>1.113</v>
      </c>
      <c r="II47" s="73">
        <v>0.19500000000000001</v>
      </c>
      <c r="IJ47" s="73">
        <v>0</v>
      </c>
      <c r="IK47" s="73">
        <v>158.96799999999999</v>
      </c>
      <c r="IL47" s="73">
        <v>103.821</v>
      </c>
      <c r="IM47" s="73">
        <v>149.37299999999999</v>
      </c>
      <c r="IN47" s="73">
        <v>7.1870000000000003</v>
      </c>
      <c r="IO47" s="73">
        <v>143.77799999999999</v>
      </c>
      <c r="IP47" s="73">
        <v>103.821</v>
      </c>
      <c r="IQ47" s="73">
        <v>2.3199999999999998</v>
      </c>
    </row>
    <row r="48" spans="1:251">
      <c r="A48" s="10">
        <v>39965</v>
      </c>
      <c r="B48" s="73">
        <v>85.87</v>
      </c>
      <c r="C48" s="73">
        <v>5.5039999999999996</v>
      </c>
      <c r="D48" s="73">
        <v>78.158000000000001</v>
      </c>
      <c r="E48" s="73">
        <v>35.46</v>
      </c>
      <c r="F48" s="73">
        <v>23.064</v>
      </c>
      <c r="G48" s="73">
        <v>2.012</v>
      </c>
      <c r="H48" s="73">
        <v>10.385</v>
      </c>
      <c r="I48" s="73">
        <v>27.497</v>
      </c>
      <c r="J48" s="73">
        <v>15.417</v>
      </c>
      <c r="K48" s="73">
        <v>1.5089999999999999</v>
      </c>
      <c r="L48" s="73">
        <v>9.3330000000000002</v>
      </c>
      <c r="M48" s="73">
        <v>16.061</v>
      </c>
      <c r="N48" s="73">
        <v>14.163</v>
      </c>
      <c r="O48" s="73">
        <v>23.844000000000001</v>
      </c>
      <c r="P48" s="73">
        <v>6.3810000000000002</v>
      </c>
      <c r="Q48" s="73">
        <v>2.2789999999999999</v>
      </c>
      <c r="R48" s="73">
        <v>1.238</v>
      </c>
      <c r="S48" s="73">
        <v>564.78200000000004</v>
      </c>
      <c r="T48" s="73">
        <v>342.16</v>
      </c>
      <c r="U48" s="73">
        <v>526.44100000000003</v>
      </c>
      <c r="V48" s="73">
        <v>28.373000000000001</v>
      </c>
      <c r="W48" s="73">
        <v>501.863</v>
      </c>
      <c r="X48" s="73">
        <v>342.16</v>
      </c>
      <c r="Y48" s="73">
        <v>8.7899999999999991</v>
      </c>
      <c r="Z48" s="73">
        <v>148.44499999999999</v>
      </c>
      <c r="AA48" s="73">
        <v>21.713000000000001</v>
      </c>
      <c r="AB48" s="73">
        <v>9.9309999999999992</v>
      </c>
      <c r="AC48" s="73">
        <v>4.024</v>
      </c>
      <c r="AD48" s="73">
        <v>7.758</v>
      </c>
      <c r="AE48" s="73">
        <v>34.219000000000001</v>
      </c>
      <c r="AF48" s="73">
        <v>17.116</v>
      </c>
      <c r="AG48" s="73">
        <v>1.0429999999999999</v>
      </c>
      <c r="AH48" s="73">
        <v>15.548999999999999</v>
      </c>
      <c r="AI48" s="73">
        <v>373.22699999999998</v>
      </c>
      <c r="AJ48" s="73">
        <v>13.856</v>
      </c>
      <c r="AK48" s="73">
        <v>173.66499999999999</v>
      </c>
      <c r="AL48" s="73">
        <v>127.998</v>
      </c>
      <c r="AM48" s="73">
        <v>76.001999999999995</v>
      </c>
      <c r="AN48" s="73">
        <v>5.3959999999999999</v>
      </c>
      <c r="AO48" s="73">
        <v>45.226999999999997</v>
      </c>
      <c r="AP48" s="73">
        <v>108.063</v>
      </c>
      <c r="AQ48" s="73">
        <v>60.548999999999999</v>
      </c>
      <c r="AR48" s="73">
        <v>4.7350000000000003</v>
      </c>
      <c r="AS48" s="73">
        <v>41.405999999999999</v>
      </c>
      <c r="AT48" s="73">
        <v>19.934999999999999</v>
      </c>
      <c r="AU48" s="73">
        <v>15.452999999999999</v>
      </c>
      <c r="AV48" s="73">
        <v>0.66100000000000003</v>
      </c>
      <c r="AW48" s="73">
        <v>3.8210000000000002</v>
      </c>
      <c r="AX48" s="73">
        <v>6.9870000000000001</v>
      </c>
      <c r="AY48" s="73">
        <v>4.0339999999999998</v>
      </c>
      <c r="AZ48" s="73">
        <v>9.968</v>
      </c>
      <c r="BA48" s="73">
        <v>1.0529999999999999</v>
      </c>
      <c r="BB48" s="73">
        <v>1.3720000000000001</v>
      </c>
      <c r="BC48" s="73">
        <v>452.05599999999998</v>
      </c>
      <c r="BD48" s="73">
        <v>261.86500000000001</v>
      </c>
      <c r="BE48" s="73">
        <v>419.17099999999999</v>
      </c>
      <c r="BF48" s="73">
        <v>24.463999999999999</v>
      </c>
      <c r="BG48" s="73">
        <v>400.96300000000002</v>
      </c>
      <c r="BH48" s="73">
        <v>261.86500000000001</v>
      </c>
      <c r="BI48" s="73">
        <v>6.4649999999999999</v>
      </c>
      <c r="BJ48" s="73">
        <v>130.631</v>
      </c>
      <c r="BK48" s="73">
        <v>19.795999999999999</v>
      </c>
      <c r="BL48" s="73">
        <v>9.0020000000000007</v>
      </c>
      <c r="BM48" s="73">
        <v>3.5310000000000001</v>
      </c>
      <c r="BN48" s="73">
        <v>7.2619999999999996</v>
      </c>
      <c r="BO48" s="73">
        <v>24.878</v>
      </c>
      <c r="BP48" s="73">
        <v>11.208</v>
      </c>
      <c r="BQ48" s="73">
        <v>0.57799999999999996</v>
      </c>
      <c r="BR48" s="73">
        <v>13.092000000000001</v>
      </c>
      <c r="BS48" s="73">
        <v>285.52800000000002</v>
      </c>
      <c r="BT48" s="73">
        <v>10.574999999999999</v>
      </c>
      <c r="BU48" s="73">
        <v>152.898</v>
      </c>
      <c r="BV48" s="73">
        <v>106.815</v>
      </c>
      <c r="BW48" s="73">
        <v>61.325000000000003</v>
      </c>
      <c r="BX48" s="73">
        <v>4.2169999999999996</v>
      </c>
      <c r="BY48" s="73">
        <v>40.792999999999999</v>
      </c>
      <c r="BZ48" s="73">
        <v>91.561999999999998</v>
      </c>
      <c r="CA48" s="73">
        <v>48.755000000000003</v>
      </c>
      <c r="CB48" s="73">
        <v>3.66</v>
      </c>
      <c r="CC48" s="73">
        <v>38.667000000000002</v>
      </c>
      <c r="CD48" s="73">
        <v>15.253</v>
      </c>
      <c r="CE48" s="73">
        <v>12.57</v>
      </c>
      <c r="CF48" s="73">
        <v>0.55700000000000005</v>
      </c>
      <c r="CG48" s="73">
        <v>2.1259999999999999</v>
      </c>
      <c r="CH48" s="73">
        <v>6.4189999999999996</v>
      </c>
      <c r="CI48" s="73">
        <v>3.0550000000000002</v>
      </c>
      <c r="CJ48" s="73">
        <v>8.4209999999999994</v>
      </c>
      <c r="CK48" s="73">
        <v>1.0529999999999999</v>
      </c>
      <c r="CL48" s="73">
        <v>0.48</v>
      </c>
      <c r="CM48" s="73">
        <v>1036.9090000000001</v>
      </c>
      <c r="CN48" s="73">
        <v>570.40800000000002</v>
      </c>
      <c r="CO48" s="73">
        <v>828.24900000000002</v>
      </c>
      <c r="CP48" s="73">
        <v>182.36500000000001</v>
      </c>
      <c r="CQ48" s="73">
        <v>764.03300000000002</v>
      </c>
      <c r="CR48" s="73">
        <v>570.40800000000002</v>
      </c>
      <c r="CS48" s="73">
        <v>15.813000000000001</v>
      </c>
      <c r="CT48" s="73">
        <v>175.24299999999999</v>
      </c>
      <c r="CU48" s="73">
        <v>31.091000000000001</v>
      </c>
      <c r="CV48" s="73">
        <v>14.05</v>
      </c>
      <c r="CW48" s="73">
        <v>6.69</v>
      </c>
      <c r="CX48" s="73">
        <v>10.351000000000001</v>
      </c>
      <c r="CY48" s="73">
        <v>218.53</v>
      </c>
      <c r="CZ48" s="73">
        <v>52.734999999999999</v>
      </c>
      <c r="DA48" s="73">
        <v>0.82699999999999996</v>
      </c>
      <c r="DB48" s="73">
        <v>164.49700000000001</v>
      </c>
      <c r="DC48" s="73">
        <v>644.73900000000003</v>
      </c>
      <c r="DD48" s="73">
        <v>23.846</v>
      </c>
      <c r="DE48" s="73">
        <v>357.30399999999997</v>
      </c>
      <c r="DF48" s="73">
        <v>173.28</v>
      </c>
      <c r="DG48" s="73">
        <v>99.569000000000003</v>
      </c>
      <c r="DH48" s="73">
        <v>5.8840000000000003</v>
      </c>
      <c r="DI48" s="73">
        <v>66.7</v>
      </c>
      <c r="DJ48" s="73">
        <v>147.154</v>
      </c>
      <c r="DK48" s="73">
        <v>82.271000000000001</v>
      </c>
      <c r="DL48" s="73">
        <v>5.1980000000000004</v>
      </c>
      <c r="DM48" s="73">
        <v>58.558999999999997</v>
      </c>
      <c r="DN48" s="73">
        <v>26.126000000000001</v>
      </c>
      <c r="DO48" s="73">
        <v>17.298999999999999</v>
      </c>
      <c r="DP48" s="73">
        <v>0.68600000000000005</v>
      </c>
      <c r="DQ48" s="73">
        <v>8.1419999999999995</v>
      </c>
      <c r="DR48" s="73">
        <v>22.067</v>
      </c>
      <c r="DS48" s="73">
        <v>12.875</v>
      </c>
      <c r="DT48" s="73">
        <v>0.77200000000000002</v>
      </c>
      <c r="DU48" s="73">
        <v>8.4209999999999994</v>
      </c>
      <c r="DV48" s="73">
        <v>23.254000000000001</v>
      </c>
      <c r="DW48" s="73">
        <v>11.019</v>
      </c>
      <c r="DX48" s="73">
        <v>26.294</v>
      </c>
      <c r="DY48" s="73">
        <v>7.9790000000000001</v>
      </c>
      <c r="DZ48" s="73">
        <v>1.127</v>
      </c>
      <c r="EA48" s="73">
        <v>0</v>
      </c>
      <c r="EB48" s="73">
        <v>437.62599999999998</v>
      </c>
      <c r="EC48" s="73">
        <v>267.00599999999997</v>
      </c>
      <c r="ED48" s="73">
        <v>404.202</v>
      </c>
      <c r="EE48" s="73">
        <v>22.04</v>
      </c>
      <c r="EF48" s="73">
        <v>382.03800000000001</v>
      </c>
      <c r="EG48" s="73">
        <v>267.00599999999997</v>
      </c>
      <c r="EH48" s="73">
        <v>10.052</v>
      </c>
      <c r="EI48" s="73">
        <v>104.151</v>
      </c>
      <c r="EJ48" s="73">
        <v>19.681000000000001</v>
      </c>
      <c r="EK48" s="73">
        <v>8.109</v>
      </c>
      <c r="EL48" s="73">
        <v>4.4740000000000002</v>
      </c>
      <c r="EM48" s="73">
        <v>7.0970000000000004</v>
      </c>
      <c r="EN48" s="73">
        <v>25.352</v>
      </c>
      <c r="EO48" s="73">
        <v>14.882999999999999</v>
      </c>
      <c r="EP48" s="73">
        <v>0.41899999999999998</v>
      </c>
      <c r="EQ48" s="73">
        <v>10.050000000000001</v>
      </c>
      <c r="ER48" s="73">
        <v>294.11500000000001</v>
      </c>
      <c r="ES48" s="73">
        <v>15.462</v>
      </c>
      <c r="ET48" s="73">
        <v>126.265</v>
      </c>
      <c r="EU48" s="73">
        <v>123.999</v>
      </c>
      <c r="EV48" s="73">
        <v>76.241</v>
      </c>
      <c r="EW48" s="73">
        <v>5.2830000000000004</v>
      </c>
      <c r="EX48" s="73">
        <v>42.475000000000001</v>
      </c>
      <c r="EY48" s="73">
        <v>107.818</v>
      </c>
      <c r="EZ48" s="73">
        <v>64.950999999999993</v>
      </c>
      <c r="FA48" s="73">
        <v>4.5979999999999999</v>
      </c>
      <c r="FB48" s="73">
        <v>38.268999999999998</v>
      </c>
      <c r="FC48" s="73">
        <v>16.181000000000001</v>
      </c>
      <c r="FD48" s="73">
        <v>11.29</v>
      </c>
      <c r="FE48" s="73">
        <v>0.68600000000000005</v>
      </c>
      <c r="FF48" s="73">
        <v>4.2050000000000001</v>
      </c>
      <c r="FG48" s="73">
        <v>10.555</v>
      </c>
      <c r="FH48" s="73">
        <v>1.784</v>
      </c>
      <c r="FI48" s="73">
        <v>11.384</v>
      </c>
      <c r="FJ48" s="73">
        <v>0.95499999999999996</v>
      </c>
      <c r="FK48" s="73">
        <v>0</v>
      </c>
      <c r="FL48" s="73">
        <v>368.69600000000003</v>
      </c>
      <c r="FM48" s="73">
        <v>214.292</v>
      </c>
      <c r="FN48" s="73">
        <v>337.911</v>
      </c>
      <c r="FO48" s="73">
        <v>20.234999999999999</v>
      </c>
      <c r="FP48" s="73">
        <v>322.637</v>
      </c>
      <c r="FQ48" s="73">
        <v>214.292</v>
      </c>
      <c r="FR48" s="73">
        <v>10.052</v>
      </c>
      <c r="FS48" s="73">
        <v>97.463999999999999</v>
      </c>
      <c r="FT48" s="73">
        <v>16.189</v>
      </c>
      <c r="FU48" s="73">
        <v>5.2050000000000001</v>
      </c>
      <c r="FV48" s="73">
        <v>3.8879999999999999</v>
      </c>
      <c r="FW48" s="73">
        <v>7.0970000000000004</v>
      </c>
      <c r="FX48" s="73">
        <v>20.148</v>
      </c>
      <c r="FY48" s="73">
        <v>10.898</v>
      </c>
      <c r="FZ48" s="73">
        <v>0.41899999999999998</v>
      </c>
      <c r="GA48" s="73">
        <v>8.8320000000000007</v>
      </c>
      <c r="GB48" s="73">
        <v>233.67699999999999</v>
      </c>
      <c r="GC48" s="73">
        <v>14.875</v>
      </c>
      <c r="GD48" s="73">
        <v>118.36</v>
      </c>
      <c r="GE48" s="73">
        <v>107.38</v>
      </c>
      <c r="GF48" s="73">
        <v>62.497999999999998</v>
      </c>
      <c r="GG48" s="73">
        <v>4.6440000000000001</v>
      </c>
      <c r="GH48" s="73">
        <v>40.238</v>
      </c>
      <c r="GI48" s="73">
        <v>95.460999999999999</v>
      </c>
      <c r="GJ48" s="73">
        <v>54.427</v>
      </c>
      <c r="GK48" s="73">
        <v>3.9580000000000002</v>
      </c>
      <c r="GL48" s="73">
        <v>37.075000000000003</v>
      </c>
      <c r="GM48" s="73">
        <v>11.919</v>
      </c>
      <c r="GN48" s="73">
        <v>8.0709999999999997</v>
      </c>
      <c r="GO48" s="73">
        <v>0.68600000000000005</v>
      </c>
      <c r="GP48" s="73">
        <v>3.1619999999999999</v>
      </c>
      <c r="GQ48" s="73">
        <v>9.7210000000000001</v>
      </c>
      <c r="GR48" s="73">
        <v>1.784</v>
      </c>
      <c r="GS48" s="73">
        <v>10.55</v>
      </c>
      <c r="GT48" s="73">
        <v>0.95499999999999996</v>
      </c>
      <c r="GU48" s="73">
        <v>0</v>
      </c>
      <c r="GV48" s="73">
        <v>378.61700000000002</v>
      </c>
      <c r="GW48" s="73">
        <v>207.87299999999999</v>
      </c>
      <c r="GX48" s="73">
        <v>288.62299999999999</v>
      </c>
      <c r="GY48" s="73">
        <v>85.340999999999994</v>
      </c>
      <c r="GZ48" s="73">
        <v>267.65199999999999</v>
      </c>
      <c r="HA48" s="73">
        <v>207.87299999999999</v>
      </c>
      <c r="HB48" s="73">
        <v>4.4130000000000003</v>
      </c>
      <c r="HC48" s="73">
        <v>54.822000000000003</v>
      </c>
      <c r="HD48" s="73">
        <v>5.1040000000000001</v>
      </c>
      <c r="HE48" s="73">
        <v>1.254</v>
      </c>
      <c r="HF48" s="73">
        <v>0.68400000000000005</v>
      </c>
      <c r="HG48" s="73">
        <v>3.1659999999999999</v>
      </c>
      <c r="HH48" s="73">
        <v>101.752</v>
      </c>
      <c r="HI48" s="73">
        <v>20.260999999999999</v>
      </c>
      <c r="HJ48" s="73">
        <v>0.248</v>
      </c>
      <c r="HK48" s="73">
        <v>81.244</v>
      </c>
      <c r="HL48" s="73">
        <v>230.73599999999999</v>
      </c>
      <c r="HM48" s="73">
        <v>5.8410000000000002</v>
      </c>
      <c r="HN48" s="73">
        <v>140.577</v>
      </c>
      <c r="HO48" s="73">
        <v>70.444000000000003</v>
      </c>
      <c r="HP48" s="73">
        <v>33.130000000000003</v>
      </c>
      <c r="HQ48" s="73">
        <v>3.669</v>
      </c>
      <c r="HR48" s="73">
        <v>32.468000000000004</v>
      </c>
      <c r="HS48" s="73">
        <v>56.993000000000002</v>
      </c>
      <c r="HT48" s="73">
        <v>26.439</v>
      </c>
      <c r="HU48" s="73">
        <v>2.7570000000000001</v>
      </c>
      <c r="HV48" s="73">
        <v>26.62</v>
      </c>
      <c r="HW48" s="73">
        <v>13.451000000000001</v>
      </c>
      <c r="HX48" s="73">
        <v>6.69</v>
      </c>
      <c r="HY48" s="73">
        <v>0.91200000000000003</v>
      </c>
      <c r="HZ48" s="73">
        <v>5.8479999999999999</v>
      </c>
      <c r="IA48" s="73">
        <v>7.0730000000000004</v>
      </c>
      <c r="IB48" s="73">
        <v>4.2140000000000004</v>
      </c>
      <c r="IC48" s="73">
        <v>0.438</v>
      </c>
      <c r="ID48" s="73">
        <v>2.1030000000000002</v>
      </c>
      <c r="IE48" s="73">
        <v>4.109</v>
      </c>
      <c r="IF48" s="73">
        <v>1.4630000000000001</v>
      </c>
      <c r="IG48" s="73">
        <v>4.6520000000000001</v>
      </c>
      <c r="IH48" s="73">
        <v>0.92</v>
      </c>
      <c r="II48" s="73">
        <v>1.177</v>
      </c>
      <c r="IJ48" s="73">
        <v>0.31900000000000001</v>
      </c>
      <c r="IK48" s="73">
        <v>153.62</v>
      </c>
      <c r="IL48" s="73">
        <v>101.85299999999999</v>
      </c>
      <c r="IM48" s="73">
        <v>144.523</v>
      </c>
      <c r="IN48" s="73">
        <v>7.109</v>
      </c>
      <c r="IO48" s="73">
        <v>138.09700000000001</v>
      </c>
      <c r="IP48" s="73">
        <v>101.85299999999999</v>
      </c>
      <c r="IQ48" s="73">
        <v>2.0350000000000001</v>
      </c>
    </row>
    <row r="49" spans="1:251">
      <c r="A49" s="10">
        <v>40330</v>
      </c>
      <c r="B49" s="73">
        <v>88.075999999999993</v>
      </c>
      <c r="C49" s="73">
        <v>9.7149999999999999</v>
      </c>
      <c r="D49" s="73">
        <v>74.278999999999996</v>
      </c>
      <c r="E49" s="73">
        <v>37.19</v>
      </c>
      <c r="F49" s="73">
        <v>23.420999999999999</v>
      </c>
      <c r="G49" s="73">
        <v>0.94299999999999995</v>
      </c>
      <c r="H49" s="73">
        <v>12.416</v>
      </c>
      <c r="I49" s="73">
        <v>34.027000000000001</v>
      </c>
      <c r="J49" s="73">
        <v>21.056999999999999</v>
      </c>
      <c r="K49" s="73">
        <v>1.385</v>
      </c>
      <c r="L49" s="73">
        <v>10.000999999999999</v>
      </c>
      <c r="M49" s="73">
        <v>19.867999999999999</v>
      </c>
      <c r="N49" s="73">
        <v>11.63</v>
      </c>
      <c r="O49" s="73">
        <v>25.123000000000001</v>
      </c>
      <c r="P49" s="73">
        <v>6.375</v>
      </c>
      <c r="Q49" s="73">
        <v>1.714</v>
      </c>
      <c r="R49" s="73">
        <v>1.5840000000000001</v>
      </c>
      <c r="S49" s="73">
        <v>579.31100000000004</v>
      </c>
      <c r="T49" s="73">
        <v>343.38099999999997</v>
      </c>
      <c r="U49" s="73">
        <v>541.00599999999997</v>
      </c>
      <c r="V49" s="73">
        <v>27.981999999999999</v>
      </c>
      <c r="W49" s="73">
        <v>515.13499999999999</v>
      </c>
      <c r="X49" s="73">
        <v>343.38099999999997</v>
      </c>
      <c r="Y49" s="73">
        <v>13.236000000000001</v>
      </c>
      <c r="Z49" s="73">
        <v>157.786</v>
      </c>
      <c r="AA49" s="73">
        <v>17.808</v>
      </c>
      <c r="AB49" s="73">
        <v>9.0670000000000002</v>
      </c>
      <c r="AC49" s="73">
        <v>2.0710000000000002</v>
      </c>
      <c r="AD49" s="73">
        <v>6.67</v>
      </c>
      <c r="AE49" s="73">
        <v>37.363999999999997</v>
      </c>
      <c r="AF49" s="73">
        <v>17.536000000000001</v>
      </c>
      <c r="AG49" s="73">
        <v>1.38</v>
      </c>
      <c r="AH49" s="73">
        <v>17.861000000000001</v>
      </c>
      <c r="AI49" s="73">
        <v>373.08800000000002</v>
      </c>
      <c r="AJ49" s="73">
        <v>16.687999999999999</v>
      </c>
      <c r="AK49" s="73">
        <v>185.83099999999999</v>
      </c>
      <c r="AL49" s="73">
        <v>130.34200000000001</v>
      </c>
      <c r="AM49" s="73">
        <v>78.037999999999997</v>
      </c>
      <c r="AN49" s="73">
        <v>8.7639999999999993</v>
      </c>
      <c r="AO49" s="73">
        <v>43.314999999999998</v>
      </c>
      <c r="AP49" s="73">
        <v>112.117</v>
      </c>
      <c r="AQ49" s="73">
        <v>64.046999999999997</v>
      </c>
      <c r="AR49" s="73">
        <v>7.8209999999999997</v>
      </c>
      <c r="AS49" s="73">
        <v>40.024000000000001</v>
      </c>
      <c r="AT49" s="73">
        <v>18.225000000000001</v>
      </c>
      <c r="AU49" s="73">
        <v>13.991</v>
      </c>
      <c r="AV49" s="73">
        <v>0.94299999999999995</v>
      </c>
      <c r="AW49" s="73">
        <v>3.2909999999999999</v>
      </c>
      <c r="AX49" s="73">
        <v>9.0039999999999996</v>
      </c>
      <c r="AY49" s="73">
        <v>3.7050000000000001</v>
      </c>
      <c r="AZ49" s="73">
        <v>10.323</v>
      </c>
      <c r="BA49" s="73">
        <v>2.3849999999999998</v>
      </c>
      <c r="BB49" s="73">
        <v>0.22500000000000001</v>
      </c>
      <c r="BC49" s="73">
        <v>469.44</v>
      </c>
      <c r="BD49" s="73">
        <v>264.71300000000002</v>
      </c>
      <c r="BE49" s="73">
        <v>438.37200000000001</v>
      </c>
      <c r="BF49" s="73">
        <v>23.672000000000001</v>
      </c>
      <c r="BG49" s="73">
        <v>419.25</v>
      </c>
      <c r="BH49" s="73">
        <v>264.71300000000002</v>
      </c>
      <c r="BI49" s="73">
        <v>11.769</v>
      </c>
      <c r="BJ49" s="73">
        <v>142.035</v>
      </c>
      <c r="BK49" s="73">
        <v>15.079000000000001</v>
      </c>
      <c r="BL49" s="73">
        <v>6.9349999999999996</v>
      </c>
      <c r="BM49" s="73">
        <v>1.4750000000000001</v>
      </c>
      <c r="BN49" s="73">
        <v>6.67</v>
      </c>
      <c r="BO49" s="73">
        <v>28.693999999999999</v>
      </c>
      <c r="BP49" s="73">
        <v>12.92</v>
      </c>
      <c r="BQ49" s="73">
        <v>1.38</v>
      </c>
      <c r="BR49" s="73">
        <v>14.147</v>
      </c>
      <c r="BS49" s="73">
        <v>286.98599999999999</v>
      </c>
      <c r="BT49" s="73">
        <v>14.625</v>
      </c>
      <c r="BU49" s="73">
        <v>165.39500000000001</v>
      </c>
      <c r="BV49" s="73">
        <v>99.236999999999995</v>
      </c>
      <c r="BW49" s="73">
        <v>52.767000000000003</v>
      </c>
      <c r="BX49" s="73">
        <v>7.9850000000000003</v>
      </c>
      <c r="BY49" s="73">
        <v>38.484999999999999</v>
      </c>
      <c r="BZ49" s="73">
        <v>87.575999999999993</v>
      </c>
      <c r="CA49" s="73">
        <v>43.988</v>
      </c>
      <c r="CB49" s="73">
        <v>7.0419999999999998</v>
      </c>
      <c r="CC49" s="73">
        <v>36.545999999999999</v>
      </c>
      <c r="CD49" s="73">
        <v>11.661</v>
      </c>
      <c r="CE49" s="73">
        <v>8.7780000000000005</v>
      </c>
      <c r="CF49" s="73">
        <v>0.94299999999999995</v>
      </c>
      <c r="CG49" s="73">
        <v>1.9390000000000001</v>
      </c>
      <c r="CH49" s="73">
        <v>6.415</v>
      </c>
      <c r="CI49" s="73">
        <v>2.4340000000000002</v>
      </c>
      <c r="CJ49" s="73">
        <v>7.3949999999999996</v>
      </c>
      <c r="CK49" s="73">
        <v>1.4550000000000001</v>
      </c>
      <c r="CL49" s="73">
        <v>0</v>
      </c>
      <c r="CM49" s="73">
        <v>1057.799</v>
      </c>
      <c r="CN49" s="73">
        <v>594.76499999999999</v>
      </c>
      <c r="CO49" s="73">
        <v>842.83699999999999</v>
      </c>
      <c r="CP49" s="73">
        <v>196.61799999999999</v>
      </c>
      <c r="CQ49" s="73">
        <v>793.46400000000006</v>
      </c>
      <c r="CR49" s="73">
        <v>594.76499999999999</v>
      </c>
      <c r="CS49" s="73">
        <v>15.541</v>
      </c>
      <c r="CT49" s="73">
        <v>180.232</v>
      </c>
      <c r="CU49" s="73">
        <v>15.461</v>
      </c>
      <c r="CV49" s="73">
        <v>8.5960000000000001</v>
      </c>
      <c r="CW49" s="73">
        <v>2.1280000000000001</v>
      </c>
      <c r="CX49" s="73">
        <v>4.7370000000000001</v>
      </c>
      <c r="CY49" s="73">
        <v>233.83799999999999</v>
      </c>
      <c r="CZ49" s="73">
        <v>43.703000000000003</v>
      </c>
      <c r="DA49" s="73">
        <v>2.1339999999999999</v>
      </c>
      <c r="DB49" s="73">
        <v>187.619</v>
      </c>
      <c r="DC49" s="73">
        <v>653.62400000000002</v>
      </c>
      <c r="DD49" s="73">
        <v>19.803999999999998</v>
      </c>
      <c r="DE49" s="73">
        <v>377.45100000000002</v>
      </c>
      <c r="DF49" s="73">
        <v>171.43799999999999</v>
      </c>
      <c r="DG49" s="73">
        <v>96.655000000000001</v>
      </c>
      <c r="DH49" s="73">
        <v>15.07</v>
      </c>
      <c r="DI49" s="73">
        <v>57.984000000000002</v>
      </c>
      <c r="DJ49" s="73">
        <v>140.155</v>
      </c>
      <c r="DK49" s="73">
        <v>76.492999999999995</v>
      </c>
      <c r="DL49" s="73">
        <v>12.847</v>
      </c>
      <c r="DM49" s="73">
        <v>49.598999999999997</v>
      </c>
      <c r="DN49" s="73">
        <v>31.283000000000001</v>
      </c>
      <c r="DO49" s="73">
        <v>20.161999999999999</v>
      </c>
      <c r="DP49" s="73">
        <v>2.2229999999999999</v>
      </c>
      <c r="DQ49" s="73">
        <v>8.3849999999999998</v>
      </c>
      <c r="DR49" s="73">
        <v>19.427</v>
      </c>
      <c r="DS49" s="73">
        <v>12.61</v>
      </c>
      <c r="DT49" s="73">
        <v>0.83199999999999996</v>
      </c>
      <c r="DU49" s="73">
        <v>5.5149999999999997</v>
      </c>
      <c r="DV49" s="73">
        <v>15.035</v>
      </c>
      <c r="DW49" s="73">
        <v>6.92</v>
      </c>
      <c r="DX49" s="73">
        <v>18.343</v>
      </c>
      <c r="DY49" s="73">
        <v>3.6120000000000001</v>
      </c>
      <c r="DZ49" s="73">
        <v>1.73</v>
      </c>
      <c r="EA49" s="73">
        <v>0.47</v>
      </c>
      <c r="EB49" s="73">
        <v>449.005</v>
      </c>
      <c r="EC49" s="73">
        <v>288.73399999999998</v>
      </c>
      <c r="ED49" s="73">
        <v>425.13799999999998</v>
      </c>
      <c r="EE49" s="73">
        <v>17.657</v>
      </c>
      <c r="EF49" s="73">
        <v>407.43200000000002</v>
      </c>
      <c r="EG49" s="73">
        <v>288.73399999999998</v>
      </c>
      <c r="EH49" s="73">
        <v>10.039999999999999</v>
      </c>
      <c r="EI49" s="73">
        <v>107.402</v>
      </c>
      <c r="EJ49" s="73">
        <v>7.6849999999999996</v>
      </c>
      <c r="EK49" s="73">
        <v>3.056</v>
      </c>
      <c r="EL49" s="73">
        <v>1.6910000000000001</v>
      </c>
      <c r="EM49" s="73">
        <v>2.9369999999999998</v>
      </c>
      <c r="EN49" s="73">
        <v>28.934000000000001</v>
      </c>
      <c r="EO49" s="73">
        <v>15.904999999999999</v>
      </c>
      <c r="EP49" s="73">
        <v>1.02</v>
      </c>
      <c r="EQ49" s="73">
        <v>12.009</v>
      </c>
      <c r="ER49" s="73">
        <v>310.16000000000003</v>
      </c>
      <c r="ES49" s="73">
        <v>12.750999999999999</v>
      </c>
      <c r="ET49" s="73">
        <v>124.239</v>
      </c>
      <c r="EU49" s="73">
        <v>118.65</v>
      </c>
      <c r="EV49" s="73">
        <v>73.445999999999998</v>
      </c>
      <c r="EW49" s="73">
        <v>13.231999999999999</v>
      </c>
      <c r="EX49" s="73">
        <v>31.13</v>
      </c>
      <c r="EY49" s="73">
        <v>100.202</v>
      </c>
      <c r="EZ49" s="73">
        <v>58.73</v>
      </c>
      <c r="FA49" s="73">
        <v>11.505000000000001</v>
      </c>
      <c r="FB49" s="73">
        <v>29.259</v>
      </c>
      <c r="FC49" s="73">
        <v>18.448</v>
      </c>
      <c r="FD49" s="73">
        <v>14.715999999999999</v>
      </c>
      <c r="FE49" s="73">
        <v>1.728</v>
      </c>
      <c r="FF49" s="73">
        <v>1.871</v>
      </c>
      <c r="FG49" s="73">
        <v>4.9539999999999997</v>
      </c>
      <c r="FH49" s="73">
        <v>1.855</v>
      </c>
      <c r="FI49" s="73">
        <v>6.21</v>
      </c>
      <c r="FJ49" s="73">
        <v>0.59899999999999998</v>
      </c>
      <c r="FK49" s="73">
        <v>0.84199999999999997</v>
      </c>
      <c r="FL49" s="73">
        <v>381.69299999999998</v>
      </c>
      <c r="FM49" s="73">
        <v>241.66900000000001</v>
      </c>
      <c r="FN49" s="73">
        <v>362.34</v>
      </c>
      <c r="FO49" s="73">
        <v>14.561</v>
      </c>
      <c r="FP49" s="73">
        <v>349.25299999999999</v>
      </c>
      <c r="FQ49" s="73">
        <v>241.66900000000001</v>
      </c>
      <c r="FR49" s="73">
        <v>9.2330000000000005</v>
      </c>
      <c r="FS49" s="73">
        <v>97.769000000000005</v>
      </c>
      <c r="FT49" s="73">
        <v>6.508</v>
      </c>
      <c r="FU49" s="73">
        <v>2.2639999999999998</v>
      </c>
      <c r="FV49" s="73">
        <v>1.3069999999999999</v>
      </c>
      <c r="FW49" s="73">
        <v>2.9369999999999998</v>
      </c>
      <c r="FX49" s="73">
        <v>21.722000000000001</v>
      </c>
      <c r="FY49" s="73">
        <v>11.404999999999999</v>
      </c>
      <c r="FZ49" s="73">
        <v>1.02</v>
      </c>
      <c r="GA49" s="73">
        <v>9.2970000000000006</v>
      </c>
      <c r="GB49" s="73">
        <v>257.40800000000002</v>
      </c>
      <c r="GC49" s="73">
        <v>11.561</v>
      </c>
      <c r="GD49" s="73">
        <v>111.89400000000001</v>
      </c>
      <c r="GE49" s="73">
        <v>102.30200000000001</v>
      </c>
      <c r="GF49" s="73">
        <v>60.238999999999997</v>
      </c>
      <c r="GG49" s="73">
        <v>11.368</v>
      </c>
      <c r="GH49" s="73">
        <v>29.986000000000001</v>
      </c>
      <c r="GI49" s="73">
        <v>88.932000000000002</v>
      </c>
      <c r="GJ49" s="73">
        <v>50.155000000000001</v>
      </c>
      <c r="GK49" s="73">
        <v>9.9540000000000006</v>
      </c>
      <c r="GL49" s="73">
        <v>28.114999999999998</v>
      </c>
      <c r="GM49" s="73">
        <v>13.37</v>
      </c>
      <c r="GN49" s="73">
        <v>10.085000000000001</v>
      </c>
      <c r="GO49" s="73">
        <v>1.4139999999999999</v>
      </c>
      <c r="GP49" s="73">
        <v>1.871</v>
      </c>
      <c r="GQ49" s="73">
        <v>4.21</v>
      </c>
      <c r="GR49" s="73">
        <v>0.83099999999999996</v>
      </c>
      <c r="GS49" s="73">
        <v>4.7919999999999998</v>
      </c>
      <c r="GT49" s="73">
        <v>0.249</v>
      </c>
      <c r="GU49" s="73">
        <v>0.70899999999999996</v>
      </c>
      <c r="GV49" s="73">
        <v>385.67200000000003</v>
      </c>
      <c r="GW49" s="73">
        <v>210.904</v>
      </c>
      <c r="GX49" s="73">
        <v>296.25599999999997</v>
      </c>
      <c r="GY49" s="73">
        <v>83.91</v>
      </c>
      <c r="GZ49" s="73">
        <v>276.89800000000002</v>
      </c>
      <c r="HA49" s="73">
        <v>210.904</v>
      </c>
      <c r="HB49" s="73">
        <v>4.8140000000000001</v>
      </c>
      <c r="HC49" s="73">
        <v>60.375999999999998</v>
      </c>
      <c r="HD49" s="73">
        <v>5.8460000000000001</v>
      </c>
      <c r="HE49" s="73">
        <v>2.5249999999999999</v>
      </c>
      <c r="HF49" s="73">
        <v>0.16400000000000001</v>
      </c>
      <c r="HG49" s="73">
        <v>3.157</v>
      </c>
      <c r="HH49" s="73">
        <v>98.655000000000001</v>
      </c>
      <c r="HI49" s="73">
        <v>17.637</v>
      </c>
      <c r="HJ49" s="73">
        <v>0.753</v>
      </c>
      <c r="HK49" s="73">
        <v>79.834999999999994</v>
      </c>
      <c r="HL49" s="73">
        <v>232.45500000000001</v>
      </c>
      <c r="HM49" s="73">
        <v>5.7309999999999999</v>
      </c>
      <c r="HN49" s="73">
        <v>144.19999999999999</v>
      </c>
      <c r="HO49" s="73">
        <v>66.694000000000003</v>
      </c>
      <c r="HP49" s="73">
        <v>35.527000000000001</v>
      </c>
      <c r="HQ49" s="73">
        <v>3.556</v>
      </c>
      <c r="HR49" s="73">
        <v>26.986000000000001</v>
      </c>
      <c r="HS49" s="73">
        <v>52.337000000000003</v>
      </c>
      <c r="HT49" s="73">
        <v>25.417999999999999</v>
      </c>
      <c r="HU49" s="73">
        <v>2.9849999999999999</v>
      </c>
      <c r="HV49" s="73">
        <v>23.509</v>
      </c>
      <c r="HW49" s="73">
        <v>14.356999999999999</v>
      </c>
      <c r="HX49" s="73">
        <v>10.109</v>
      </c>
      <c r="HY49" s="73">
        <v>0.57199999999999995</v>
      </c>
      <c r="HZ49" s="73">
        <v>3.4769999999999999</v>
      </c>
      <c r="IA49" s="73">
        <v>6.0979999999999999</v>
      </c>
      <c r="IB49" s="73">
        <v>3.8570000000000002</v>
      </c>
      <c r="IC49" s="73">
        <v>0</v>
      </c>
      <c r="ID49" s="73">
        <v>2.016</v>
      </c>
      <c r="IE49" s="73">
        <v>4.274</v>
      </c>
      <c r="IF49" s="73">
        <v>3.286</v>
      </c>
      <c r="IG49" s="73">
        <v>5.5069999999999997</v>
      </c>
      <c r="IH49" s="73">
        <v>2.0529999999999999</v>
      </c>
      <c r="II49" s="73">
        <v>0.624</v>
      </c>
      <c r="IJ49" s="73">
        <v>0.22600000000000001</v>
      </c>
      <c r="IK49" s="73">
        <v>162.779</v>
      </c>
      <c r="IL49" s="73">
        <v>109.30200000000001</v>
      </c>
      <c r="IM49" s="73">
        <v>152.31399999999999</v>
      </c>
      <c r="IN49" s="73">
        <v>8.3130000000000006</v>
      </c>
      <c r="IO49" s="73">
        <v>147.441</v>
      </c>
      <c r="IP49" s="73">
        <v>109.30200000000001</v>
      </c>
      <c r="IQ49" s="73">
        <v>2.548</v>
      </c>
    </row>
    <row r="50" spans="1:251">
      <c r="A50" s="10">
        <v>40695</v>
      </c>
      <c r="B50" s="73">
        <v>95.921999999999997</v>
      </c>
      <c r="C50" s="73">
        <v>7.6669999999999998</v>
      </c>
      <c r="D50" s="73">
        <v>78.307000000000002</v>
      </c>
      <c r="E50" s="73">
        <v>36.923000000000002</v>
      </c>
      <c r="F50" s="73">
        <v>26.311</v>
      </c>
      <c r="G50" s="73">
        <v>2.2799999999999998</v>
      </c>
      <c r="H50" s="73">
        <v>7.2510000000000003</v>
      </c>
      <c r="I50" s="73">
        <v>26.797000000000001</v>
      </c>
      <c r="J50" s="73">
        <v>16.937000000000001</v>
      </c>
      <c r="K50" s="73">
        <v>1.966</v>
      </c>
      <c r="L50" s="73">
        <v>7.8949999999999996</v>
      </c>
      <c r="M50" s="73">
        <v>12.992000000000001</v>
      </c>
      <c r="N50" s="73">
        <v>15.590999999999999</v>
      </c>
      <c r="O50" s="73">
        <v>21.257999999999999</v>
      </c>
      <c r="P50" s="73">
        <v>7.3239999999999998</v>
      </c>
      <c r="Q50" s="73">
        <v>3.3580000000000001</v>
      </c>
      <c r="R50" s="73">
        <v>0</v>
      </c>
      <c r="S50" s="73">
        <v>582.57899999999995</v>
      </c>
      <c r="T50" s="73">
        <v>363.06799999999998</v>
      </c>
      <c r="U50" s="73">
        <v>542.72699999999998</v>
      </c>
      <c r="V50" s="73">
        <v>32.633000000000003</v>
      </c>
      <c r="W50" s="73">
        <v>519.69799999999998</v>
      </c>
      <c r="X50" s="73">
        <v>363.06799999999998</v>
      </c>
      <c r="Y50" s="73">
        <v>13.031000000000001</v>
      </c>
      <c r="Z50" s="73">
        <v>141.76</v>
      </c>
      <c r="AA50" s="73">
        <v>15.12</v>
      </c>
      <c r="AB50" s="73">
        <v>8.0020000000000007</v>
      </c>
      <c r="AC50" s="73">
        <v>1.4319999999999999</v>
      </c>
      <c r="AD50" s="73">
        <v>5.6859999999999999</v>
      </c>
      <c r="AE50" s="73">
        <v>43.654000000000003</v>
      </c>
      <c r="AF50" s="73">
        <v>16.866</v>
      </c>
      <c r="AG50" s="73">
        <v>1.5640000000000001</v>
      </c>
      <c r="AH50" s="73">
        <v>23.952000000000002</v>
      </c>
      <c r="AI50" s="73">
        <v>388.96600000000001</v>
      </c>
      <c r="AJ50" s="73">
        <v>16.026</v>
      </c>
      <c r="AK50" s="73">
        <v>172.12799999999999</v>
      </c>
      <c r="AL50" s="73">
        <v>142.703</v>
      </c>
      <c r="AM50" s="73">
        <v>87.2</v>
      </c>
      <c r="AN50" s="73">
        <v>8.1980000000000004</v>
      </c>
      <c r="AO50" s="73">
        <v>46.976999999999997</v>
      </c>
      <c r="AP50" s="73">
        <v>118.901</v>
      </c>
      <c r="AQ50" s="73">
        <v>69.742999999999995</v>
      </c>
      <c r="AR50" s="73">
        <v>6.609</v>
      </c>
      <c r="AS50" s="73">
        <v>42.222000000000001</v>
      </c>
      <c r="AT50" s="73">
        <v>23.802</v>
      </c>
      <c r="AU50" s="73">
        <v>17.457000000000001</v>
      </c>
      <c r="AV50" s="73">
        <v>1.589</v>
      </c>
      <c r="AW50" s="73">
        <v>4.7560000000000002</v>
      </c>
      <c r="AX50" s="73">
        <v>4.1070000000000002</v>
      </c>
      <c r="AY50" s="73">
        <v>5.4589999999999996</v>
      </c>
      <c r="AZ50" s="73">
        <v>7.218</v>
      </c>
      <c r="BA50" s="73">
        <v>2.347</v>
      </c>
      <c r="BB50" s="73">
        <v>0.32800000000000001</v>
      </c>
      <c r="BC50" s="73">
        <v>469.84500000000003</v>
      </c>
      <c r="BD50" s="73">
        <v>286.36500000000001</v>
      </c>
      <c r="BE50" s="73">
        <v>440.221</v>
      </c>
      <c r="BF50" s="73">
        <v>24.399000000000001</v>
      </c>
      <c r="BG50" s="73">
        <v>425.87599999999998</v>
      </c>
      <c r="BH50" s="73">
        <v>286.36500000000001</v>
      </c>
      <c r="BI50" s="73">
        <v>11.173999999999999</v>
      </c>
      <c r="BJ50" s="73">
        <v>126.983</v>
      </c>
      <c r="BK50" s="73">
        <v>12.375</v>
      </c>
      <c r="BL50" s="73">
        <v>6.5389999999999997</v>
      </c>
      <c r="BM50" s="73">
        <v>1.4319999999999999</v>
      </c>
      <c r="BN50" s="73">
        <v>4.4050000000000002</v>
      </c>
      <c r="BO50" s="73">
        <v>28.535</v>
      </c>
      <c r="BP50" s="73">
        <v>9.1590000000000007</v>
      </c>
      <c r="BQ50" s="73">
        <v>0.63800000000000001</v>
      </c>
      <c r="BR50" s="73">
        <v>17.925000000000001</v>
      </c>
      <c r="BS50" s="73">
        <v>302.75799999999998</v>
      </c>
      <c r="BT50" s="73">
        <v>13.243</v>
      </c>
      <c r="BU50" s="73">
        <v>150.04300000000001</v>
      </c>
      <c r="BV50" s="73">
        <v>106.23</v>
      </c>
      <c r="BW50" s="73">
        <v>60.555</v>
      </c>
      <c r="BX50" s="73">
        <v>5.883</v>
      </c>
      <c r="BY50" s="73">
        <v>39.463999999999999</v>
      </c>
      <c r="BZ50" s="73">
        <v>91.260999999999996</v>
      </c>
      <c r="CA50" s="73">
        <v>50.188000000000002</v>
      </c>
      <c r="CB50" s="73">
        <v>4.6769999999999996</v>
      </c>
      <c r="CC50" s="73">
        <v>36.069000000000003</v>
      </c>
      <c r="CD50" s="73">
        <v>14.968</v>
      </c>
      <c r="CE50" s="73">
        <v>10.367000000000001</v>
      </c>
      <c r="CF50" s="73">
        <v>1.206</v>
      </c>
      <c r="CG50" s="73">
        <v>3.395</v>
      </c>
      <c r="CH50" s="73">
        <v>3.0579999999999998</v>
      </c>
      <c r="CI50" s="73">
        <v>3.8010000000000002</v>
      </c>
      <c r="CJ50" s="73">
        <v>5.2249999999999996</v>
      </c>
      <c r="CK50" s="73">
        <v>1.6339999999999999</v>
      </c>
      <c r="CL50" s="73">
        <v>0.32800000000000001</v>
      </c>
      <c r="CM50" s="73">
        <v>1064.472</v>
      </c>
      <c r="CN50" s="73">
        <v>602.29700000000003</v>
      </c>
      <c r="CO50" s="73">
        <v>845.79100000000005</v>
      </c>
      <c r="CP50" s="73">
        <v>194.98699999999999</v>
      </c>
      <c r="CQ50" s="73">
        <v>795.75</v>
      </c>
      <c r="CR50" s="73">
        <v>602.29700000000003</v>
      </c>
      <c r="CS50" s="73">
        <v>16.847999999999999</v>
      </c>
      <c r="CT50" s="73">
        <v>172.626</v>
      </c>
      <c r="CU50" s="73">
        <v>16.946999999999999</v>
      </c>
      <c r="CV50" s="73">
        <v>9.6020000000000003</v>
      </c>
      <c r="CW50" s="73">
        <v>2.536</v>
      </c>
      <c r="CX50" s="73">
        <v>4.8090000000000002</v>
      </c>
      <c r="CY50" s="73">
        <v>232.517</v>
      </c>
      <c r="CZ50" s="73">
        <v>44.417000000000002</v>
      </c>
      <c r="DA50" s="73">
        <v>2.2930000000000001</v>
      </c>
      <c r="DB50" s="73">
        <v>185.34899999999999</v>
      </c>
      <c r="DC50" s="73">
        <v>663.28499999999997</v>
      </c>
      <c r="DD50" s="73">
        <v>23.587</v>
      </c>
      <c r="DE50" s="73">
        <v>368.149</v>
      </c>
      <c r="DF50" s="73">
        <v>187.46600000000001</v>
      </c>
      <c r="DG50" s="73">
        <v>101.61499999999999</v>
      </c>
      <c r="DH50" s="73">
        <v>13.114000000000001</v>
      </c>
      <c r="DI50" s="73">
        <v>70.715000000000003</v>
      </c>
      <c r="DJ50" s="73">
        <v>152.91399999999999</v>
      </c>
      <c r="DK50" s="73">
        <v>80.694000000000003</v>
      </c>
      <c r="DL50" s="73">
        <v>10.192</v>
      </c>
      <c r="DM50" s="73">
        <v>60.006999999999998</v>
      </c>
      <c r="DN50" s="73">
        <v>34.551000000000002</v>
      </c>
      <c r="DO50" s="73">
        <v>20.920999999999999</v>
      </c>
      <c r="DP50" s="73">
        <v>2.9220000000000002</v>
      </c>
      <c r="DQ50" s="73">
        <v>10.708</v>
      </c>
      <c r="DR50" s="73">
        <v>21.699000000000002</v>
      </c>
      <c r="DS50" s="73">
        <v>11.117000000000001</v>
      </c>
      <c r="DT50" s="73">
        <v>1.8779999999999999</v>
      </c>
      <c r="DU50" s="73">
        <v>8.3979999999999997</v>
      </c>
      <c r="DV50" s="73">
        <v>19.257000000000001</v>
      </c>
      <c r="DW50" s="73">
        <v>9.452</v>
      </c>
      <c r="DX50" s="73">
        <v>23.693000000000001</v>
      </c>
      <c r="DY50" s="73">
        <v>5.016</v>
      </c>
      <c r="DZ50" s="73">
        <v>2.02</v>
      </c>
      <c r="EA50" s="73">
        <v>0.307</v>
      </c>
      <c r="EB50" s="73">
        <v>456.11500000000001</v>
      </c>
      <c r="EC50" s="73">
        <v>298.27100000000002</v>
      </c>
      <c r="ED50" s="73">
        <v>426.68299999999999</v>
      </c>
      <c r="EE50" s="73">
        <v>19.344999999999999</v>
      </c>
      <c r="EF50" s="73">
        <v>412.70100000000002</v>
      </c>
      <c r="EG50" s="73">
        <v>298.27100000000002</v>
      </c>
      <c r="EH50" s="73">
        <v>8.1869999999999994</v>
      </c>
      <c r="EI50" s="73">
        <v>104.917</v>
      </c>
      <c r="EJ50" s="73">
        <v>9.6880000000000006</v>
      </c>
      <c r="EK50" s="73">
        <v>4.0529999999999999</v>
      </c>
      <c r="EL50" s="73">
        <v>1.9330000000000001</v>
      </c>
      <c r="EM50" s="73">
        <v>3.7010000000000001</v>
      </c>
      <c r="EN50" s="73">
        <v>24.965</v>
      </c>
      <c r="EO50" s="73">
        <v>11.254</v>
      </c>
      <c r="EP50" s="73">
        <v>1.1879999999999999</v>
      </c>
      <c r="EQ50" s="73">
        <v>12.523</v>
      </c>
      <c r="ER50" s="73">
        <v>318.91000000000003</v>
      </c>
      <c r="ES50" s="73">
        <v>11.76</v>
      </c>
      <c r="ET50" s="73">
        <v>123.485</v>
      </c>
      <c r="EU50" s="73">
        <v>137.03299999999999</v>
      </c>
      <c r="EV50" s="73">
        <v>80.2</v>
      </c>
      <c r="EW50" s="73">
        <v>12.28</v>
      </c>
      <c r="EX50" s="73">
        <v>42.9</v>
      </c>
      <c r="EY50" s="73">
        <v>112.011</v>
      </c>
      <c r="EZ50" s="73">
        <v>64.122</v>
      </c>
      <c r="FA50" s="73">
        <v>9.8179999999999996</v>
      </c>
      <c r="FB50" s="73">
        <v>36.417999999999999</v>
      </c>
      <c r="FC50" s="73">
        <v>25.021000000000001</v>
      </c>
      <c r="FD50" s="73">
        <v>16.077999999999999</v>
      </c>
      <c r="FE50" s="73">
        <v>2.4620000000000002</v>
      </c>
      <c r="FF50" s="73">
        <v>6.4809999999999999</v>
      </c>
      <c r="FG50" s="73">
        <v>8.7609999999999992</v>
      </c>
      <c r="FH50" s="73">
        <v>1.96</v>
      </c>
      <c r="FI50" s="73">
        <v>10.087</v>
      </c>
      <c r="FJ50" s="73">
        <v>0.63400000000000001</v>
      </c>
      <c r="FK50" s="73">
        <v>1.653</v>
      </c>
      <c r="FL50" s="73">
        <v>378.072</v>
      </c>
      <c r="FM50" s="73">
        <v>240.113</v>
      </c>
      <c r="FN50" s="73">
        <v>352.47300000000001</v>
      </c>
      <c r="FO50" s="73">
        <v>16.762</v>
      </c>
      <c r="FP50" s="73">
        <v>341.68400000000003</v>
      </c>
      <c r="FQ50" s="73">
        <v>240.113</v>
      </c>
      <c r="FR50" s="73">
        <v>6.7169999999999996</v>
      </c>
      <c r="FS50" s="73">
        <v>93.528000000000006</v>
      </c>
      <c r="FT50" s="73">
        <v>8.7739999999999991</v>
      </c>
      <c r="FU50" s="73">
        <v>3.1389999999999998</v>
      </c>
      <c r="FV50" s="73">
        <v>1.9330000000000001</v>
      </c>
      <c r="FW50" s="73">
        <v>3.7010000000000001</v>
      </c>
      <c r="FX50" s="73">
        <v>20.103000000000002</v>
      </c>
      <c r="FY50" s="73">
        <v>8.9749999999999996</v>
      </c>
      <c r="FZ50" s="73">
        <v>1.1879999999999999</v>
      </c>
      <c r="GA50" s="73">
        <v>9.94</v>
      </c>
      <c r="GB50" s="73">
        <v>256.30900000000003</v>
      </c>
      <c r="GC50" s="73">
        <v>10.29</v>
      </c>
      <c r="GD50" s="73">
        <v>109.51300000000001</v>
      </c>
      <c r="GE50" s="73">
        <v>113.68300000000001</v>
      </c>
      <c r="GF50" s="73">
        <v>61.768000000000001</v>
      </c>
      <c r="GG50" s="73">
        <v>11.303000000000001</v>
      </c>
      <c r="GH50" s="73">
        <v>39.33</v>
      </c>
      <c r="GI50" s="73">
        <v>93.703000000000003</v>
      </c>
      <c r="GJ50" s="73">
        <v>49.604999999999997</v>
      </c>
      <c r="GK50" s="73">
        <v>9.2840000000000007</v>
      </c>
      <c r="GL50" s="73">
        <v>33.533999999999999</v>
      </c>
      <c r="GM50" s="73">
        <v>19.978999999999999</v>
      </c>
      <c r="GN50" s="73">
        <v>12.163</v>
      </c>
      <c r="GO50" s="73">
        <v>2.02</v>
      </c>
      <c r="GP50" s="73">
        <v>5.7969999999999997</v>
      </c>
      <c r="GQ50" s="73">
        <v>7.5110000000000001</v>
      </c>
      <c r="GR50" s="73">
        <v>1.96</v>
      </c>
      <c r="GS50" s="73">
        <v>8.8369999999999997</v>
      </c>
      <c r="GT50" s="73">
        <v>0.63400000000000001</v>
      </c>
      <c r="GU50" s="73">
        <v>1.2809999999999999</v>
      </c>
      <c r="GV50" s="73">
        <v>390.14100000000002</v>
      </c>
      <c r="GW50" s="73">
        <v>213.26499999999999</v>
      </c>
      <c r="GX50" s="73">
        <v>300.18099999999998</v>
      </c>
      <c r="GY50" s="73">
        <v>82.929000000000002</v>
      </c>
      <c r="GZ50" s="73">
        <v>282.096</v>
      </c>
      <c r="HA50" s="73">
        <v>213.26499999999999</v>
      </c>
      <c r="HB50" s="73">
        <v>4.7450000000000001</v>
      </c>
      <c r="HC50" s="73">
        <v>62.665999999999997</v>
      </c>
      <c r="HD50" s="73">
        <v>5.9109999999999996</v>
      </c>
      <c r="HE50" s="73">
        <v>3.74</v>
      </c>
      <c r="HF50" s="73">
        <v>0.49399999999999999</v>
      </c>
      <c r="HG50" s="73">
        <v>1.677</v>
      </c>
      <c r="HH50" s="73">
        <v>97.138999999999996</v>
      </c>
      <c r="HI50" s="73">
        <v>15.766</v>
      </c>
      <c r="HJ50" s="73">
        <v>0.95499999999999996</v>
      </c>
      <c r="HK50" s="73">
        <v>79.802999999999997</v>
      </c>
      <c r="HL50" s="73">
        <v>234.78700000000001</v>
      </c>
      <c r="HM50" s="73">
        <v>6.194</v>
      </c>
      <c r="HN50" s="73">
        <v>145.50399999999999</v>
      </c>
      <c r="HO50" s="73">
        <v>67.813000000000002</v>
      </c>
      <c r="HP50" s="73">
        <v>35.286999999999999</v>
      </c>
      <c r="HQ50" s="73">
        <v>1.67</v>
      </c>
      <c r="HR50" s="73">
        <v>30.064</v>
      </c>
      <c r="HS50" s="73">
        <v>56.043999999999997</v>
      </c>
      <c r="HT50" s="73">
        <v>28.244</v>
      </c>
      <c r="HU50" s="73">
        <v>1.2929999999999999</v>
      </c>
      <c r="HV50" s="73">
        <v>25.895</v>
      </c>
      <c r="HW50" s="73">
        <v>11.769</v>
      </c>
      <c r="HX50" s="73">
        <v>7.0430000000000001</v>
      </c>
      <c r="HY50" s="73">
        <v>0.377</v>
      </c>
      <c r="HZ50" s="73">
        <v>4.1689999999999996</v>
      </c>
      <c r="IA50" s="73">
        <v>4.6029999999999998</v>
      </c>
      <c r="IB50" s="73">
        <v>3.8929999999999998</v>
      </c>
      <c r="IC50" s="73">
        <v>8.4000000000000005E-2</v>
      </c>
      <c r="ID50" s="73">
        <v>0.626</v>
      </c>
      <c r="IE50" s="73">
        <v>4.9950000000000001</v>
      </c>
      <c r="IF50" s="73">
        <v>3.6560000000000001</v>
      </c>
      <c r="IG50" s="73">
        <v>7.0309999999999997</v>
      </c>
      <c r="IH50" s="73">
        <v>1.62</v>
      </c>
      <c r="II50" s="73">
        <v>0.79300000000000004</v>
      </c>
      <c r="IJ50" s="73">
        <v>0</v>
      </c>
      <c r="IK50" s="73">
        <v>162.292</v>
      </c>
      <c r="IL50" s="73">
        <v>108.497</v>
      </c>
      <c r="IM50" s="73">
        <v>152.101</v>
      </c>
      <c r="IN50" s="73">
        <v>7.2590000000000003</v>
      </c>
      <c r="IO50" s="73">
        <v>146.178</v>
      </c>
      <c r="IP50" s="73">
        <v>108.497</v>
      </c>
      <c r="IQ50" s="73">
        <v>2.8730000000000002</v>
      </c>
    </row>
    <row r="51" spans="1:251">
      <c r="A51" s="10">
        <v>41061</v>
      </c>
      <c r="B51" s="73">
        <v>93.5</v>
      </c>
      <c r="C51" s="73">
        <v>8.843</v>
      </c>
      <c r="D51" s="73">
        <v>74.272999999999996</v>
      </c>
      <c r="E51" s="73">
        <v>41.881</v>
      </c>
      <c r="F51" s="73">
        <v>24.298999999999999</v>
      </c>
      <c r="G51" s="73">
        <v>1.4179999999999999</v>
      </c>
      <c r="H51" s="73">
        <v>16.163</v>
      </c>
      <c r="I51" s="73">
        <v>25.962</v>
      </c>
      <c r="J51" s="73">
        <v>16.347000000000001</v>
      </c>
      <c r="K51" s="73">
        <v>1.6020000000000001</v>
      </c>
      <c r="L51" s="73">
        <v>7.109</v>
      </c>
      <c r="M51" s="73">
        <v>17.564</v>
      </c>
      <c r="N51" s="73">
        <v>14.097</v>
      </c>
      <c r="O51" s="73">
        <v>22.369</v>
      </c>
      <c r="P51" s="73">
        <v>9.2929999999999993</v>
      </c>
      <c r="Q51" s="73">
        <v>1.661</v>
      </c>
      <c r="R51" s="73">
        <v>0.90400000000000003</v>
      </c>
      <c r="S51" s="73">
        <v>593.42499999999995</v>
      </c>
      <c r="T51" s="73">
        <v>375.00900000000001</v>
      </c>
      <c r="U51" s="73">
        <v>553.54499999999996</v>
      </c>
      <c r="V51" s="73">
        <v>29.134</v>
      </c>
      <c r="W51" s="73">
        <v>534.83000000000004</v>
      </c>
      <c r="X51" s="73">
        <v>375.00900000000001</v>
      </c>
      <c r="Y51" s="73">
        <v>11.41</v>
      </c>
      <c r="Z51" s="73">
        <v>146.166</v>
      </c>
      <c r="AA51" s="73">
        <v>14.465</v>
      </c>
      <c r="AB51" s="73">
        <v>8.0079999999999991</v>
      </c>
      <c r="AC51" s="73">
        <v>1.4079999999999999</v>
      </c>
      <c r="AD51" s="73">
        <v>4.7300000000000004</v>
      </c>
      <c r="AE51" s="73">
        <v>35.948</v>
      </c>
      <c r="AF51" s="73">
        <v>12.952999999999999</v>
      </c>
      <c r="AG51" s="73">
        <v>0.30199999999999999</v>
      </c>
      <c r="AH51" s="73">
        <v>22.693000000000001</v>
      </c>
      <c r="AI51" s="73">
        <v>398.46100000000001</v>
      </c>
      <c r="AJ51" s="73">
        <v>13.455</v>
      </c>
      <c r="AK51" s="73">
        <v>175.46299999999999</v>
      </c>
      <c r="AL51" s="73">
        <v>143.31899999999999</v>
      </c>
      <c r="AM51" s="73">
        <v>84.453999999999994</v>
      </c>
      <c r="AN51" s="73">
        <v>7.28</v>
      </c>
      <c r="AO51" s="73">
        <v>50.33</v>
      </c>
      <c r="AP51" s="73">
        <v>122.44499999999999</v>
      </c>
      <c r="AQ51" s="73">
        <v>70.763999999999996</v>
      </c>
      <c r="AR51" s="73">
        <v>6.6180000000000003</v>
      </c>
      <c r="AS51" s="73">
        <v>43.808</v>
      </c>
      <c r="AT51" s="73">
        <v>20.873999999999999</v>
      </c>
      <c r="AU51" s="73">
        <v>13.69</v>
      </c>
      <c r="AV51" s="73">
        <v>0.66200000000000003</v>
      </c>
      <c r="AW51" s="73">
        <v>6.5220000000000002</v>
      </c>
      <c r="AX51" s="73">
        <v>8.1809999999999992</v>
      </c>
      <c r="AY51" s="73">
        <v>6.0460000000000003</v>
      </c>
      <c r="AZ51" s="73">
        <v>10.746</v>
      </c>
      <c r="BA51" s="73">
        <v>3.4809999999999999</v>
      </c>
      <c r="BB51" s="73">
        <v>1.2549999999999999</v>
      </c>
      <c r="BC51" s="73">
        <v>478.36799999999999</v>
      </c>
      <c r="BD51" s="73">
        <v>292.49400000000003</v>
      </c>
      <c r="BE51" s="73">
        <v>445.94499999999999</v>
      </c>
      <c r="BF51" s="73">
        <v>22.905999999999999</v>
      </c>
      <c r="BG51" s="73">
        <v>433.07</v>
      </c>
      <c r="BH51" s="73">
        <v>292.49400000000003</v>
      </c>
      <c r="BI51" s="73">
        <v>10.613</v>
      </c>
      <c r="BJ51" s="73">
        <v>128.08799999999999</v>
      </c>
      <c r="BK51" s="73">
        <v>13.298999999999999</v>
      </c>
      <c r="BL51" s="73">
        <v>7.2910000000000004</v>
      </c>
      <c r="BM51" s="73">
        <v>1.4079999999999999</v>
      </c>
      <c r="BN51" s="73">
        <v>4.2809999999999997</v>
      </c>
      <c r="BO51" s="73">
        <v>24.675000000000001</v>
      </c>
      <c r="BP51" s="73">
        <v>7.4580000000000002</v>
      </c>
      <c r="BQ51" s="73">
        <v>0.30199999999999999</v>
      </c>
      <c r="BR51" s="73">
        <v>16.914999999999999</v>
      </c>
      <c r="BS51" s="73">
        <v>309.298</v>
      </c>
      <c r="BT51" s="73">
        <v>12.659000000000001</v>
      </c>
      <c r="BU51" s="73">
        <v>151.15799999999999</v>
      </c>
      <c r="BV51" s="73">
        <v>106.81699999999999</v>
      </c>
      <c r="BW51" s="73">
        <v>58.838999999999999</v>
      </c>
      <c r="BX51" s="73">
        <v>6.6710000000000003</v>
      </c>
      <c r="BY51" s="73">
        <v>40.36</v>
      </c>
      <c r="BZ51" s="73">
        <v>93.07</v>
      </c>
      <c r="CA51" s="73">
        <v>49.994</v>
      </c>
      <c r="CB51" s="73">
        <v>6.4059999999999997</v>
      </c>
      <c r="CC51" s="73">
        <v>35.720999999999997</v>
      </c>
      <c r="CD51" s="73">
        <v>13.747</v>
      </c>
      <c r="CE51" s="73">
        <v>8.8450000000000006</v>
      </c>
      <c r="CF51" s="73">
        <v>0.26400000000000001</v>
      </c>
      <c r="CG51" s="73">
        <v>4.6379999999999999</v>
      </c>
      <c r="CH51" s="73">
        <v>7.3239999999999998</v>
      </c>
      <c r="CI51" s="73">
        <v>5.2530000000000001</v>
      </c>
      <c r="CJ51" s="73">
        <v>9.5169999999999995</v>
      </c>
      <c r="CK51" s="73">
        <v>3.06</v>
      </c>
      <c r="CL51" s="73">
        <v>0.94699999999999995</v>
      </c>
      <c r="CM51" s="73">
        <v>1084.537</v>
      </c>
      <c r="CN51" s="73">
        <v>589.59699999999998</v>
      </c>
      <c r="CO51" s="73">
        <v>851.67899999999997</v>
      </c>
      <c r="CP51" s="73">
        <v>212.54499999999999</v>
      </c>
      <c r="CQ51" s="73">
        <v>796.18899999999996</v>
      </c>
      <c r="CR51" s="73">
        <v>589.59699999999998</v>
      </c>
      <c r="CS51" s="73">
        <v>15.55</v>
      </c>
      <c r="CT51" s="73">
        <v>189.529</v>
      </c>
      <c r="CU51" s="73">
        <v>21.071999999999999</v>
      </c>
      <c r="CV51" s="73">
        <v>14.047000000000001</v>
      </c>
      <c r="CW51" s="73">
        <v>2.786</v>
      </c>
      <c r="CX51" s="73">
        <v>4.2380000000000004</v>
      </c>
      <c r="CY51" s="73">
        <v>249.23099999999999</v>
      </c>
      <c r="CZ51" s="73">
        <v>42.954999999999998</v>
      </c>
      <c r="DA51" s="73">
        <v>2.7869999999999999</v>
      </c>
      <c r="DB51" s="73">
        <v>202.73400000000001</v>
      </c>
      <c r="DC51" s="73">
        <v>653.29999999999995</v>
      </c>
      <c r="DD51" s="73">
        <v>21.395</v>
      </c>
      <c r="DE51" s="73">
        <v>400.62200000000001</v>
      </c>
      <c r="DF51" s="73">
        <v>187.56700000000001</v>
      </c>
      <c r="DG51" s="73">
        <v>97.400999999999996</v>
      </c>
      <c r="DH51" s="73">
        <v>11.125</v>
      </c>
      <c r="DI51" s="73">
        <v>77.662999999999997</v>
      </c>
      <c r="DJ51" s="73">
        <v>151.64500000000001</v>
      </c>
      <c r="DK51" s="73">
        <v>72.986999999999995</v>
      </c>
      <c r="DL51" s="73">
        <v>9.673</v>
      </c>
      <c r="DM51" s="73">
        <v>67.97</v>
      </c>
      <c r="DN51" s="73">
        <v>35.921999999999997</v>
      </c>
      <c r="DO51" s="73">
        <v>24.414000000000001</v>
      </c>
      <c r="DP51" s="73">
        <v>1.452</v>
      </c>
      <c r="DQ51" s="73">
        <v>9.6929999999999996</v>
      </c>
      <c r="DR51" s="73">
        <v>21.366</v>
      </c>
      <c r="DS51" s="73">
        <v>11.651999999999999</v>
      </c>
      <c r="DT51" s="73">
        <v>0.91200000000000003</v>
      </c>
      <c r="DU51" s="73">
        <v>8.3759999999999994</v>
      </c>
      <c r="DV51" s="73">
        <v>18.045000000000002</v>
      </c>
      <c r="DW51" s="73">
        <v>9.2210000000000001</v>
      </c>
      <c r="DX51" s="73">
        <v>20.314</v>
      </c>
      <c r="DY51" s="73">
        <v>6.952</v>
      </c>
      <c r="DZ51" s="73">
        <v>1.379</v>
      </c>
      <c r="EA51" s="73">
        <v>0.42599999999999999</v>
      </c>
      <c r="EB51" s="73">
        <v>460.04199999999997</v>
      </c>
      <c r="EC51" s="73">
        <v>283.351</v>
      </c>
      <c r="ED51" s="73">
        <v>429.07299999999998</v>
      </c>
      <c r="EE51" s="73">
        <v>22.914999999999999</v>
      </c>
      <c r="EF51" s="73">
        <v>409.83600000000001</v>
      </c>
      <c r="EG51" s="73">
        <v>283.351</v>
      </c>
      <c r="EH51" s="73">
        <v>10.039</v>
      </c>
      <c r="EI51" s="73">
        <v>115.67400000000001</v>
      </c>
      <c r="EJ51" s="73">
        <v>11.037000000000001</v>
      </c>
      <c r="EK51" s="73">
        <v>6.6529999999999996</v>
      </c>
      <c r="EL51" s="73">
        <v>1.8520000000000001</v>
      </c>
      <c r="EM51" s="73">
        <v>2.5329999999999999</v>
      </c>
      <c r="EN51" s="73">
        <v>31.885999999999999</v>
      </c>
      <c r="EO51" s="73">
        <v>13.356</v>
      </c>
      <c r="EP51" s="73">
        <v>1.5680000000000001</v>
      </c>
      <c r="EQ51" s="73">
        <v>16.962</v>
      </c>
      <c r="ER51" s="73">
        <v>306.089</v>
      </c>
      <c r="ES51" s="73">
        <v>13.459</v>
      </c>
      <c r="ET51" s="73">
        <v>137.74299999999999</v>
      </c>
      <c r="EU51" s="73">
        <v>134.06200000000001</v>
      </c>
      <c r="EV51" s="73">
        <v>74.861000000000004</v>
      </c>
      <c r="EW51" s="73">
        <v>9.3529999999999998</v>
      </c>
      <c r="EX51" s="73">
        <v>48.832999999999998</v>
      </c>
      <c r="EY51" s="73">
        <v>108.322</v>
      </c>
      <c r="EZ51" s="73">
        <v>55.59</v>
      </c>
      <c r="FA51" s="73">
        <v>7.9009999999999998</v>
      </c>
      <c r="FB51" s="73">
        <v>43.814</v>
      </c>
      <c r="FC51" s="73">
        <v>25.741</v>
      </c>
      <c r="FD51" s="73">
        <v>19.27</v>
      </c>
      <c r="FE51" s="73">
        <v>1.452</v>
      </c>
      <c r="FF51" s="73">
        <v>5.0179999999999998</v>
      </c>
      <c r="FG51" s="73">
        <v>7.282</v>
      </c>
      <c r="FH51" s="73">
        <v>2.7509999999999999</v>
      </c>
      <c r="FI51" s="73">
        <v>8.0540000000000003</v>
      </c>
      <c r="FJ51" s="73">
        <v>1.98</v>
      </c>
      <c r="FK51" s="73">
        <v>1.016</v>
      </c>
      <c r="FL51" s="73">
        <v>388.31</v>
      </c>
      <c r="FM51" s="73">
        <v>230.58699999999999</v>
      </c>
      <c r="FN51" s="73">
        <v>362.38499999999999</v>
      </c>
      <c r="FO51" s="73">
        <v>19.914000000000001</v>
      </c>
      <c r="FP51" s="73">
        <v>347.02600000000001</v>
      </c>
      <c r="FQ51" s="73">
        <v>230.58699999999999</v>
      </c>
      <c r="FR51" s="73">
        <v>9.5670000000000002</v>
      </c>
      <c r="FS51" s="73">
        <v>106.1</v>
      </c>
      <c r="FT51" s="73">
        <v>9.8539999999999992</v>
      </c>
      <c r="FU51" s="73">
        <v>6.2409999999999997</v>
      </c>
      <c r="FV51" s="73">
        <v>1.5229999999999999</v>
      </c>
      <c r="FW51" s="73">
        <v>2.09</v>
      </c>
      <c r="FX51" s="73">
        <v>26.19</v>
      </c>
      <c r="FY51" s="73">
        <v>9.8889999999999993</v>
      </c>
      <c r="FZ51" s="73">
        <v>1.5680000000000001</v>
      </c>
      <c r="GA51" s="73">
        <v>14.731999999999999</v>
      </c>
      <c r="GB51" s="73">
        <v>248.572</v>
      </c>
      <c r="GC51" s="73">
        <v>12.657999999999999</v>
      </c>
      <c r="GD51" s="73">
        <v>124.867</v>
      </c>
      <c r="GE51" s="73">
        <v>110.32599999999999</v>
      </c>
      <c r="GF51" s="73">
        <v>60.192999999999998</v>
      </c>
      <c r="GG51" s="73">
        <v>8.2539999999999996</v>
      </c>
      <c r="GH51" s="73">
        <v>40.863</v>
      </c>
      <c r="GI51" s="73">
        <v>89.055000000000007</v>
      </c>
      <c r="GJ51" s="73">
        <v>43.978999999999999</v>
      </c>
      <c r="GK51" s="73">
        <v>7.1749999999999998</v>
      </c>
      <c r="GL51" s="73">
        <v>36.884999999999998</v>
      </c>
      <c r="GM51" s="73">
        <v>21.271000000000001</v>
      </c>
      <c r="GN51" s="73">
        <v>16.213999999999999</v>
      </c>
      <c r="GO51" s="73">
        <v>1.079</v>
      </c>
      <c r="GP51" s="73">
        <v>3.9790000000000001</v>
      </c>
      <c r="GQ51" s="73">
        <v>5.24</v>
      </c>
      <c r="GR51" s="73">
        <v>2.2130000000000001</v>
      </c>
      <c r="GS51" s="73">
        <v>6.0119999999999996</v>
      </c>
      <c r="GT51" s="73">
        <v>1.4410000000000001</v>
      </c>
      <c r="GU51" s="73">
        <v>1.016</v>
      </c>
      <c r="GV51" s="73">
        <v>391.33699999999999</v>
      </c>
      <c r="GW51" s="73">
        <v>210.053</v>
      </c>
      <c r="GX51" s="73">
        <v>296.90899999999999</v>
      </c>
      <c r="GY51" s="73">
        <v>88.311000000000007</v>
      </c>
      <c r="GZ51" s="73">
        <v>278.91500000000002</v>
      </c>
      <c r="HA51" s="73">
        <v>210.053</v>
      </c>
      <c r="HB51" s="73">
        <v>7.9960000000000004</v>
      </c>
      <c r="HC51" s="73">
        <v>60.261000000000003</v>
      </c>
      <c r="HD51" s="73">
        <v>7.2359999999999998</v>
      </c>
      <c r="HE51" s="73">
        <v>3.2210000000000001</v>
      </c>
      <c r="HF51" s="73">
        <v>1.4710000000000001</v>
      </c>
      <c r="HG51" s="73">
        <v>2.544</v>
      </c>
      <c r="HH51" s="73">
        <v>100.253</v>
      </c>
      <c r="HI51" s="73">
        <v>15.378</v>
      </c>
      <c r="HJ51" s="73">
        <v>0.56399999999999995</v>
      </c>
      <c r="HK51" s="73">
        <v>83.731999999999999</v>
      </c>
      <c r="HL51" s="73">
        <v>230.83699999999999</v>
      </c>
      <c r="HM51" s="73">
        <v>10.031000000000001</v>
      </c>
      <c r="HN51" s="73">
        <v>146.745</v>
      </c>
      <c r="HO51" s="73">
        <v>68.561999999999998</v>
      </c>
      <c r="HP51" s="73">
        <v>39.850999999999999</v>
      </c>
      <c r="HQ51" s="73">
        <v>2.6480000000000001</v>
      </c>
      <c r="HR51" s="73">
        <v>25.652999999999999</v>
      </c>
      <c r="HS51" s="73">
        <v>55.375999999999998</v>
      </c>
      <c r="HT51" s="73">
        <v>32.200000000000003</v>
      </c>
      <c r="HU51" s="73">
        <v>2.1419999999999999</v>
      </c>
      <c r="HV51" s="73">
        <v>21.033999999999999</v>
      </c>
      <c r="HW51" s="73">
        <v>13.186</v>
      </c>
      <c r="HX51" s="73">
        <v>7.6509999999999998</v>
      </c>
      <c r="HY51" s="73">
        <v>0.50600000000000001</v>
      </c>
      <c r="HZ51" s="73">
        <v>4.6189999999999998</v>
      </c>
      <c r="IA51" s="73">
        <v>9.1989999999999998</v>
      </c>
      <c r="IB51" s="73">
        <v>4.899</v>
      </c>
      <c r="IC51" s="73">
        <v>1.0089999999999999</v>
      </c>
      <c r="ID51" s="73">
        <v>2.8290000000000002</v>
      </c>
      <c r="IE51" s="73">
        <v>4.9320000000000004</v>
      </c>
      <c r="IF51" s="73">
        <v>3.7240000000000002</v>
      </c>
      <c r="IG51" s="73">
        <v>6.117</v>
      </c>
      <c r="IH51" s="73">
        <v>2.54</v>
      </c>
      <c r="II51" s="73">
        <v>0.41</v>
      </c>
      <c r="IJ51" s="73">
        <v>0.46200000000000002</v>
      </c>
      <c r="IK51" s="73">
        <v>165.11799999999999</v>
      </c>
      <c r="IL51" s="73">
        <v>105.241</v>
      </c>
      <c r="IM51" s="73">
        <v>150.452</v>
      </c>
      <c r="IN51" s="73">
        <v>12.56</v>
      </c>
      <c r="IO51" s="73">
        <v>144.92699999999999</v>
      </c>
      <c r="IP51" s="73">
        <v>105.241</v>
      </c>
      <c r="IQ51" s="73">
        <v>4.3739999999999997</v>
      </c>
    </row>
    <row r="52" spans="1:251">
      <c r="A52" s="10">
        <v>41426</v>
      </c>
      <c r="B52" s="73">
        <v>90.941000000000003</v>
      </c>
      <c r="C52" s="73">
        <v>10.381</v>
      </c>
      <c r="D52" s="73">
        <v>76.375</v>
      </c>
      <c r="E52" s="73">
        <v>34.826000000000001</v>
      </c>
      <c r="F52" s="73">
        <v>21.466000000000001</v>
      </c>
      <c r="G52" s="73">
        <v>2.8820000000000001</v>
      </c>
      <c r="H52" s="73">
        <v>9.4730000000000008</v>
      </c>
      <c r="I52" s="73">
        <v>27.995999999999999</v>
      </c>
      <c r="J52" s="73">
        <v>17.582000000000001</v>
      </c>
      <c r="K52" s="73">
        <v>1.675</v>
      </c>
      <c r="L52" s="73">
        <v>8.4510000000000005</v>
      </c>
      <c r="M52" s="73">
        <v>19.367999999999999</v>
      </c>
      <c r="N52" s="73">
        <v>12.531000000000001</v>
      </c>
      <c r="O52" s="73">
        <v>25.155000000000001</v>
      </c>
      <c r="P52" s="73">
        <v>6.7439999999999998</v>
      </c>
      <c r="Q52" s="73">
        <v>3.0569999999999999</v>
      </c>
      <c r="R52" s="73">
        <v>0.28799999999999998</v>
      </c>
      <c r="S52" s="73">
        <v>615.84900000000005</v>
      </c>
      <c r="T52" s="73">
        <v>389.76799999999997</v>
      </c>
      <c r="U52" s="73">
        <v>577.55799999999999</v>
      </c>
      <c r="V52" s="73">
        <v>30.88</v>
      </c>
      <c r="W52" s="73">
        <v>549.36699999999996</v>
      </c>
      <c r="X52" s="73">
        <v>389.76799999999997</v>
      </c>
      <c r="Y52" s="73">
        <v>13.529</v>
      </c>
      <c r="Z52" s="73">
        <v>144.86699999999999</v>
      </c>
      <c r="AA52" s="73">
        <v>20.024999999999999</v>
      </c>
      <c r="AB52" s="73">
        <v>13.53</v>
      </c>
      <c r="AC52" s="73">
        <v>2.1309999999999998</v>
      </c>
      <c r="AD52" s="73">
        <v>4.3639999999999999</v>
      </c>
      <c r="AE52" s="73">
        <v>40.249000000000002</v>
      </c>
      <c r="AF52" s="73">
        <v>15.864000000000001</v>
      </c>
      <c r="AG52" s="73">
        <v>0.754</v>
      </c>
      <c r="AH52" s="73">
        <v>23.631</v>
      </c>
      <c r="AI52" s="73">
        <v>422.03699999999998</v>
      </c>
      <c r="AJ52" s="73">
        <v>16.966000000000001</v>
      </c>
      <c r="AK52" s="73">
        <v>174.06</v>
      </c>
      <c r="AL52" s="73">
        <v>141.63900000000001</v>
      </c>
      <c r="AM52" s="73">
        <v>83.41</v>
      </c>
      <c r="AN52" s="73">
        <v>9.6140000000000008</v>
      </c>
      <c r="AO52" s="73">
        <v>47.408999999999999</v>
      </c>
      <c r="AP52" s="73">
        <v>120.361</v>
      </c>
      <c r="AQ52" s="73">
        <v>68.471999999999994</v>
      </c>
      <c r="AR52" s="73">
        <v>7.74</v>
      </c>
      <c r="AS52" s="73">
        <v>43.264000000000003</v>
      </c>
      <c r="AT52" s="73">
        <v>21.277999999999999</v>
      </c>
      <c r="AU52" s="73">
        <v>14.938000000000001</v>
      </c>
      <c r="AV52" s="73">
        <v>1.8740000000000001</v>
      </c>
      <c r="AW52" s="73">
        <v>4.1449999999999996</v>
      </c>
      <c r="AX52" s="73">
        <v>6.2080000000000002</v>
      </c>
      <c r="AY52" s="73">
        <v>2.7869999999999999</v>
      </c>
      <c r="AZ52" s="73">
        <v>7.4109999999999996</v>
      </c>
      <c r="BA52" s="73">
        <v>1.583</v>
      </c>
      <c r="BB52" s="73">
        <v>1.2070000000000001</v>
      </c>
      <c r="BC52" s="73">
        <v>493.71300000000002</v>
      </c>
      <c r="BD52" s="73">
        <v>302.64999999999998</v>
      </c>
      <c r="BE52" s="73">
        <v>462.02300000000002</v>
      </c>
      <c r="BF52" s="73">
        <v>25.44</v>
      </c>
      <c r="BG52" s="73">
        <v>443.51</v>
      </c>
      <c r="BH52" s="73">
        <v>302.64999999999998</v>
      </c>
      <c r="BI52" s="73">
        <v>11.321</v>
      </c>
      <c r="BJ52" s="73">
        <v>128.33500000000001</v>
      </c>
      <c r="BK52" s="73">
        <v>15.856999999999999</v>
      </c>
      <c r="BL52" s="73">
        <v>9.8390000000000004</v>
      </c>
      <c r="BM52" s="73">
        <v>2.1309999999999998</v>
      </c>
      <c r="BN52" s="73">
        <v>3.887</v>
      </c>
      <c r="BO52" s="73">
        <v>29.3</v>
      </c>
      <c r="BP52" s="73">
        <v>9.8780000000000001</v>
      </c>
      <c r="BQ52" s="73">
        <v>0.754</v>
      </c>
      <c r="BR52" s="73">
        <v>18.669</v>
      </c>
      <c r="BS52" s="73">
        <v>324.529</v>
      </c>
      <c r="BT52" s="73">
        <v>14.757999999999999</v>
      </c>
      <c r="BU52" s="73">
        <v>152.08699999999999</v>
      </c>
      <c r="BV52" s="73">
        <v>104.848</v>
      </c>
      <c r="BW52" s="73">
        <v>56.85</v>
      </c>
      <c r="BX52" s="73">
        <v>7.6479999999999997</v>
      </c>
      <c r="BY52" s="73">
        <v>39.143000000000001</v>
      </c>
      <c r="BZ52" s="73">
        <v>90.391000000000005</v>
      </c>
      <c r="CA52" s="73">
        <v>45.945</v>
      </c>
      <c r="CB52" s="73">
        <v>6.6870000000000003</v>
      </c>
      <c r="CC52" s="73">
        <v>36.872999999999998</v>
      </c>
      <c r="CD52" s="73">
        <v>14.457000000000001</v>
      </c>
      <c r="CE52" s="73">
        <v>10.904999999999999</v>
      </c>
      <c r="CF52" s="73">
        <v>0.96</v>
      </c>
      <c r="CG52" s="73">
        <v>2.2709999999999999</v>
      </c>
      <c r="CH52" s="73">
        <v>5.0469999999999997</v>
      </c>
      <c r="CI52" s="73">
        <v>2.3380000000000001</v>
      </c>
      <c r="CJ52" s="73">
        <v>6.25</v>
      </c>
      <c r="CK52" s="73">
        <v>1.135</v>
      </c>
      <c r="CL52" s="73">
        <v>1.2070000000000001</v>
      </c>
      <c r="CM52" s="73">
        <v>1108.4490000000001</v>
      </c>
      <c r="CN52" s="73">
        <v>605.05399999999997</v>
      </c>
      <c r="CO52" s="73">
        <v>869.50099999999998</v>
      </c>
      <c r="CP52" s="73">
        <v>213.73500000000001</v>
      </c>
      <c r="CQ52" s="73">
        <v>804.74699999999996</v>
      </c>
      <c r="CR52" s="73">
        <v>605.05399999999997</v>
      </c>
      <c r="CS52" s="73">
        <v>16.568999999999999</v>
      </c>
      <c r="CT52" s="73">
        <v>181.267</v>
      </c>
      <c r="CU52" s="73">
        <v>25.318000000000001</v>
      </c>
      <c r="CV52" s="73">
        <v>11.69</v>
      </c>
      <c r="CW52" s="73">
        <v>4.9189999999999996</v>
      </c>
      <c r="CX52" s="73">
        <v>8.7089999999999996</v>
      </c>
      <c r="CY52" s="73">
        <v>256.09699999999998</v>
      </c>
      <c r="CZ52" s="73">
        <v>54.920999999999999</v>
      </c>
      <c r="DA52" s="73">
        <v>3.0840000000000001</v>
      </c>
      <c r="DB52" s="73">
        <v>197.02199999999999</v>
      </c>
      <c r="DC52" s="73">
        <v>680.41600000000005</v>
      </c>
      <c r="DD52" s="73">
        <v>24.573</v>
      </c>
      <c r="DE52" s="73">
        <v>392.21899999999999</v>
      </c>
      <c r="DF52" s="73">
        <v>196.209</v>
      </c>
      <c r="DG52" s="73">
        <v>98.718000000000004</v>
      </c>
      <c r="DH52" s="73">
        <v>11.037000000000001</v>
      </c>
      <c r="DI52" s="73">
        <v>85.409000000000006</v>
      </c>
      <c r="DJ52" s="73">
        <v>157.16</v>
      </c>
      <c r="DK52" s="73">
        <v>74.620999999999995</v>
      </c>
      <c r="DL52" s="73">
        <v>8.6229999999999993</v>
      </c>
      <c r="DM52" s="73">
        <v>73.537999999999997</v>
      </c>
      <c r="DN52" s="73">
        <v>39.048000000000002</v>
      </c>
      <c r="DO52" s="73">
        <v>24.096</v>
      </c>
      <c r="DP52" s="73">
        <v>2.4140000000000001</v>
      </c>
      <c r="DQ52" s="73">
        <v>11.871</v>
      </c>
      <c r="DR52" s="73">
        <v>19.64</v>
      </c>
      <c r="DS52" s="73">
        <v>10.852</v>
      </c>
      <c r="DT52" s="73">
        <v>1.756</v>
      </c>
      <c r="DU52" s="73">
        <v>6.35</v>
      </c>
      <c r="DV52" s="73">
        <v>22.286000000000001</v>
      </c>
      <c r="DW52" s="73">
        <v>11.242000000000001</v>
      </c>
      <c r="DX52" s="73">
        <v>25.213000000000001</v>
      </c>
      <c r="DY52" s="73">
        <v>8.3149999999999995</v>
      </c>
      <c r="DZ52" s="73">
        <v>1.0449999999999999</v>
      </c>
      <c r="EA52" s="73">
        <v>0.68300000000000005</v>
      </c>
      <c r="EB52" s="73">
        <v>470.73099999999999</v>
      </c>
      <c r="EC52" s="73">
        <v>300.40899999999999</v>
      </c>
      <c r="ED52" s="73">
        <v>438.49700000000001</v>
      </c>
      <c r="EE52" s="73">
        <v>24.585000000000001</v>
      </c>
      <c r="EF52" s="73">
        <v>419.59800000000001</v>
      </c>
      <c r="EG52" s="73">
        <v>300.40899999999999</v>
      </c>
      <c r="EH52" s="73">
        <v>11.249000000000001</v>
      </c>
      <c r="EI52" s="73">
        <v>107.94</v>
      </c>
      <c r="EJ52" s="73">
        <v>13.452</v>
      </c>
      <c r="EK52" s="73">
        <v>5.5339999999999998</v>
      </c>
      <c r="EL52" s="73">
        <v>2.3460000000000001</v>
      </c>
      <c r="EM52" s="73">
        <v>5.5720000000000001</v>
      </c>
      <c r="EN52" s="73">
        <v>30.032</v>
      </c>
      <c r="EO52" s="73">
        <v>13.365</v>
      </c>
      <c r="EP52" s="73">
        <v>1.448</v>
      </c>
      <c r="EQ52" s="73">
        <v>15.218999999999999</v>
      </c>
      <c r="ER52" s="73">
        <v>322.33999999999997</v>
      </c>
      <c r="ES52" s="73">
        <v>15.042999999999999</v>
      </c>
      <c r="ET52" s="73">
        <v>131.959</v>
      </c>
      <c r="EU52" s="73">
        <v>130.822</v>
      </c>
      <c r="EV52" s="73">
        <v>70.197999999999993</v>
      </c>
      <c r="EW52" s="73">
        <v>10.358000000000001</v>
      </c>
      <c r="EX52" s="73">
        <v>49.606999999999999</v>
      </c>
      <c r="EY52" s="73">
        <v>110.691</v>
      </c>
      <c r="EZ52" s="73">
        <v>56.348999999999997</v>
      </c>
      <c r="FA52" s="73">
        <v>7.944</v>
      </c>
      <c r="FB52" s="73">
        <v>46.021999999999998</v>
      </c>
      <c r="FC52" s="73">
        <v>20.13</v>
      </c>
      <c r="FD52" s="73">
        <v>13.85</v>
      </c>
      <c r="FE52" s="73">
        <v>2.4140000000000001</v>
      </c>
      <c r="FF52" s="73">
        <v>3.585</v>
      </c>
      <c r="FG52" s="73">
        <v>7.649</v>
      </c>
      <c r="FH52" s="73">
        <v>1.389</v>
      </c>
      <c r="FI52" s="73">
        <v>7.649</v>
      </c>
      <c r="FJ52" s="73">
        <v>1.389</v>
      </c>
      <c r="FK52" s="73">
        <v>0.65900000000000003</v>
      </c>
      <c r="FL52" s="73">
        <v>392.54899999999998</v>
      </c>
      <c r="FM52" s="73">
        <v>245.697</v>
      </c>
      <c r="FN52" s="73">
        <v>363.79700000000003</v>
      </c>
      <c r="FO52" s="73">
        <v>21.417000000000002</v>
      </c>
      <c r="FP52" s="73">
        <v>349.76799999999997</v>
      </c>
      <c r="FQ52" s="73">
        <v>245.697</v>
      </c>
      <c r="FR52" s="73">
        <v>8.891</v>
      </c>
      <c r="FS52" s="73">
        <v>95.179000000000002</v>
      </c>
      <c r="FT52" s="73">
        <v>11.584</v>
      </c>
      <c r="FU52" s="73">
        <v>4.0830000000000002</v>
      </c>
      <c r="FV52" s="73">
        <v>1.929</v>
      </c>
      <c r="FW52" s="73">
        <v>5.5720000000000001</v>
      </c>
      <c r="FX52" s="73">
        <v>23.861000000000001</v>
      </c>
      <c r="FY52" s="73">
        <v>9.9450000000000003</v>
      </c>
      <c r="FZ52" s="73">
        <v>1.448</v>
      </c>
      <c r="GA52" s="73">
        <v>12.468</v>
      </c>
      <c r="GB52" s="73">
        <v>262.44499999999999</v>
      </c>
      <c r="GC52" s="73">
        <v>12.268000000000001</v>
      </c>
      <c r="GD52" s="73">
        <v>116.447</v>
      </c>
      <c r="GE52" s="73">
        <v>115.00700000000001</v>
      </c>
      <c r="GF52" s="73">
        <v>58.134999999999998</v>
      </c>
      <c r="GG52" s="73">
        <v>9.7910000000000004</v>
      </c>
      <c r="GH52" s="73">
        <v>46.423000000000002</v>
      </c>
      <c r="GI52" s="73">
        <v>98.817999999999998</v>
      </c>
      <c r="GJ52" s="73">
        <v>46.487000000000002</v>
      </c>
      <c r="GK52" s="73">
        <v>7.5880000000000001</v>
      </c>
      <c r="GL52" s="73">
        <v>44.365000000000002</v>
      </c>
      <c r="GM52" s="73">
        <v>16.189</v>
      </c>
      <c r="GN52" s="73">
        <v>11.648</v>
      </c>
      <c r="GO52" s="73">
        <v>2.2029999999999998</v>
      </c>
      <c r="GP52" s="73">
        <v>2.0569999999999999</v>
      </c>
      <c r="GQ52" s="73">
        <v>7.3360000000000003</v>
      </c>
      <c r="GR52" s="73">
        <v>1.389</v>
      </c>
      <c r="GS52" s="73">
        <v>7.3360000000000003</v>
      </c>
      <c r="GT52" s="73">
        <v>1.389</v>
      </c>
      <c r="GU52" s="73">
        <v>0.65900000000000003</v>
      </c>
      <c r="GV52" s="73">
        <v>400.47199999999998</v>
      </c>
      <c r="GW52" s="73">
        <v>213.571</v>
      </c>
      <c r="GX52" s="73">
        <v>305.822</v>
      </c>
      <c r="GY52" s="73">
        <v>91.332999999999998</v>
      </c>
      <c r="GZ52" s="73">
        <v>282.53199999999998</v>
      </c>
      <c r="HA52" s="73">
        <v>213.571</v>
      </c>
      <c r="HB52" s="73">
        <v>5.9710000000000001</v>
      </c>
      <c r="HC52" s="73">
        <v>62.457000000000001</v>
      </c>
      <c r="HD52" s="73">
        <v>7.7039999999999997</v>
      </c>
      <c r="HE52" s="73">
        <v>3.835</v>
      </c>
      <c r="HF52" s="73">
        <v>1.1870000000000001</v>
      </c>
      <c r="HG52" s="73">
        <v>2.6819999999999999</v>
      </c>
      <c r="HH52" s="73">
        <v>107.453</v>
      </c>
      <c r="HI52" s="73">
        <v>19.989000000000001</v>
      </c>
      <c r="HJ52" s="73">
        <v>1.35</v>
      </c>
      <c r="HK52" s="73">
        <v>86.114000000000004</v>
      </c>
      <c r="HL52" s="73">
        <v>239.06700000000001</v>
      </c>
      <c r="HM52" s="73">
        <v>8.5069999999999997</v>
      </c>
      <c r="HN52" s="73">
        <v>151.47300000000001</v>
      </c>
      <c r="HO52" s="73">
        <v>66.768000000000001</v>
      </c>
      <c r="HP52" s="73">
        <v>32.609000000000002</v>
      </c>
      <c r="HQ52" s="73">
        <v>2.8940000000000001</v>
      </c>
      <c r="HR52" s="73">
        <v>29.948</v>
      </c>
      <c r="HS52" s="73">
        <v>54.567999999999998</v>
      </c>
      <c r="HT52" s="73">
        <v>25.25</v>
      </c>
      <c r="HU52" s="73">
        <v>2.4359999999999999</v>
      </c>
      <c r="HV52" s="73">
        <v>25.937999999999999</v>
      </c>
      <c r="HW52" s="73">
        <v>12.201000000000001</v>
      </c>
      <c r="HX52" s="73">
        <v>7.359</v>
      </c>
      <c r="HY52" s="73">
        <v>0.45800000000000002</v>
      </c>
      <c r="HZ52" s="73">
        <v>4.01</v>
      </c>
      <c r="IA52" s="73">
        <v>8.9809999999999999</v>
      </c>
      <c r="IB52" s="73">
        <v>4.5720000000000001</v>
      </c>
      <c r="IC52" s="73">
        <v>0.53200000000000003</v>
      </c>
      <c r="ID52" s="73">
        <v>3.8769999999999998</v>
      </c>
      <c r="IE52" s="73">
        <v>2.7829999999999999</v>
      </c>
      <c r="IF52" s="73">
        <v>1.4239999999999999</v>
      </c>
      <c r="IG52" s="73">
        <v>3.3170000000000002</v>
      </c>
      <c r="IH52" s="73">
        <v>0.89</v>
      </c>
      <c r="II52" s="73">
        <v>1.3169999999999999</v>
      </c>
      <c r="IJ52" s="73">
        <v>0</v>
      </c>
      <c r="IK52" s="73">
        <v>164.26900000000001</v>
      </c>
      <c r="IL52" s="73">
        <v>105.053</v>
      </c>
      <c r="IM52" s="73">
        <v>153.22200000000001</v>
      </c>
      <c r="IN52" s="73">
        <v>10.387</v>
      </c>
      <c r="IO52" s="73">
        <v>146.18299999999999</v>
      </c>
      <c r="IP52" s="73">
        <v>105.053</v>
      </c>
      <c r="IQ52" s="73">
        <v>3.0390000000000001</v>
      </c>
    </row>
    <row r="53" spans="1:251">
      <c r="A53" s="10">
        <v>41791</v>
      </c>
      <c r="B53" s="73">
        <v>91.373999999999995</v>
      </c>
      <c r="C53" s="73">
        <v>12.369</v>
      </c>
      <c r="D53" s="73">
        <v>89.991</v>
      </c>
      <c r="E53" s="73">
        <v>43.734999999999999</v>
      </c>
      <c r="F53" s="73">
        <v>28.747</v>
      </c>
      <c r="G53" s="73">
        <v>1.2529999999999999</v>
      </c>
      <c r="H53" s="73">
        <v>13.734999999999999</v>
      </c>
      <c r="I53" s="73">
        <v>30.643000000000001</v>
      </c>
      <c r="J53" s="73">
        <v>18.166</v>
      </c>
      <c r="K53" s="73">
        <v>2.3250000000000002</v>
      </c>
      <c r="L53" s="73">
        <v>9.5850000000000009</v>
      </c>
      <c r="M53" s="73">
        <v>16.687999999999999</v>
      </c>
      <c r="N53" s="73">
        <v>17.481999999999999</v>
      </c>
      <c r="O53" s="73">
        <v>23.408000000000001</v>
      </c>
      <c r="P53" s="73">
        <v>10.762</v>
      </c>
      <c r="Q53" s="73">
        <v>0</v>
      </c>
      <c r="R53" s="73">
        <v>0.56599999999999995</v>
      </c>
      <c r="S53" s="73">
        <v>635.524</v>
      </c>
      <c r="T53" s="73">
        <v>396.226</v>
      </c>
      <c r="U53" s="73">
        <v>593.87400000000002</v>
      </c>
      <c r="V53" s="73">
        <v>31.606000000000002</v>
      </c>
      <c r="W53" s="73">
        <v>561.20299999999997</v>
      </c>
      <c r="X53" s="73">
        <v>396.226</v>
      </c>
      <c r="Y53" s="73">
        <v>16.085000000000001</v>
      </c>
      <c r="Z53" s="73">
        <v>146.221</v>
      </c>
      <c r="AA53" s="73">
        <v>24.032</v>
      </c>
      <c r="AB53" s="73">
        <v>12.448</v>
      </c>
      <c r="AC53" s="73">
        <v>1.488</v>
      </c>
      <c r="AD53" s="73">
        <v>10.096</v>
      </c>
      <c r="AE53" s="73">
        <v>43.414000000000001</v>
      </c>
      <c r="AF53" s="73">
        <v>22.893999999999998</v>
      </c>
      <c r="AG53" s="73">
        <v>0.83199999999999996</v>
      </c>
      <c r="AH53" s="73">
        <v>19.189</v>
      </c>
      <c r="AI53" s="73">
        <v>432.82</v>
      </c>
      <c r="AJ53" s="73">
        <v>18.844000000000001</v>
      </c>
      <c r="AK53" s="73">
        <v>176.876</v>
      </c>
      <c r="AL53" s="73">
        <v>140.61500000000001</v>
      </c>
      <c r="AM53" s="73">
        <v>83.680999999999997</v>
      </c>
      <c r="AN53" s="73">
        <v>9.8490000000000002</v>
      </c>
      <c r="AO53" s="73">
        <v>47.085999999999999</v>
      </c>
      <c r="AP53" s="73">
        <v>118.277</v>
      </c>
      <c r="AQ53" s="73">
        <v>68.066000000000003</v>
      </c>
      <c r="AR53" s="73">
        <v>9.2040000000000006</v>
      </c>
      <c r="AS53" s="73">
        <v>41.006999999999998</v>
      </c>
      <c r="AT53" s="73">
        <v>22.338000000000001</v>
      </c>
      <c r="AU53" s="73">
        <v>15.614000000000001</v>
      </c>
      <c r="AV53" s="73">
        <v>0.64500000000000002</v>
      </c>
      <c r="AW53" s="73">
        <v>6.0789999999999997</v>
      </c>
      <c r="AX53" s="73">
        <v>6.8739999999999997</v>
      </c>
      <c r="AY53" s="73">
        <v>6.984</v>
      </c>
      <c r="AZ53" s="73">
        <v>10.044</v>
      </c>
      <c r="BA53" s="73">
        <v>3.8140000000000001</v>
      </c>
      <c r="BB53" s="73">
        <v>0</v>
      </c>
      <c r="BC53" s="73">
        <v>510.19799999999998</v>
      </c>
      <c r="BD53" s="73">
        <v>306.709</v>
      </c>
      <c r="BE53" s="73">
        <v>476.65600000000001</v>
      </c>
      <c r="BF53" s="73">
        <v>26.273</v>
      </c>
      <c r="BG53" s="73">
        <v>452.48700000000002</v>
      </c>
      <c r="BH53" s="73">
        <v>306.709</v>
      </c>
      <c r="BI53" s="73">
        <v>13.358000000000001</v>
      </c>
      <c r="BJ53" s="73">
        <v>130.095</v>
      </c>
      <c r="BK53" s="73">
        <v>20.59</v>
      </c>
      <c r="BL53" s="73">
        <v>9.4339999999999993</v>
      </c>
      <c r="BM53" s="73">
        <v>1.06</v>
      </c>
      <c r="BN53" s="73">
        <v>10.096</v>
      </c>
      <c r="BO53" s="73">
        <v>32.676000000000002</v>
      </c>
      <c r="BP53" s="73">
        <v>17.059999999999999</v>
      </c>
      <c r="BQ53" s="73">
        <v>0.45100000000000001</v>
      </c>
      <c r="BR53" s="73">
        <v>14.666</v>
      </c>
      <c r="BS53" s="73">
        <v>334.11099999999999</v>
      </c>
      <c r="BT53" s="73">
        <v>15.308</v>
      </c>
      <c r="BU53" s="73">
        <v>155.286</v>
      </c>
      <c r="BV53" s="73">
        <v>103.199</v>
      </c>
      <c r="BW53" s="73">
        <v>55.953000000000003</v>
      </c>
      <c r="BX53" s="73">
        <v>7.2329999999999997</v>
      </c>
      <c r="BY53" s="73">
        <v>40.012999999999998</v>
      </c>
      <c r="BZ53" s="73">
        <v>87.712999999999994</v>
      </c>
      <c r="CA53" s="73">
        <v>45.838999999999999</v>
      </c>
      <c r="CB53" s="73">
        <v>6.9550000000000001</v>
      </c>
      <c r="CC53" s="73">
        <v>34.918999999999997</v>
      </c>
      <c r="CD53" s="73">
        <v>15.484999999999999</v>
      </c>
      <c r="CE53" s="73">
        <v>10.114000000000001</v>
      </c>
      <c r="CF53" s="73">
        <v>0.27700000000000002</v>
      </c>
      <c r="CG53" s="73">
        <v>5.0940000000000003</v>
      </c>
      <c r="CH53" s="73">
        <v>4.4450000000000003</v>
      </c>
      <c r="CI53" s="73">
        <v>5.4930000000000003</v>
      </c>
      <c r="CJ53" s="73">
        <v>7.2690000000000001</v>
      </c>
      <c r="CK53" s="73">
        <v>2.669</v>
      </c>
      <c r="CL53" s="73">
        <v>0</v>
      </c>
      <c r="CM53" s="73">
        <v>1104.0419999999999</v>
      </c>
      <c r="CN53" s="73">
        <v>605.32500000000005</v>
      </c>
      <c r="CO53" s="73">
        <v>862.28099999999995</v>
      </c>
      <c r="CP53" s="73">
        <v>218.80500000000001</v>
      </c>
      <c r="CQ53" s="73">
        <v>801.38499999999999</v>
      </c>
      <c r="CR53" s="73">
        <v>605.32500000000005</v>
      </c>
      <c r="CS53" s="73">
        <v>20.3</v>
      </c>
      <c r="CT53" s="73">
        <v>171.24799999999999</v>
      </c>
      <c r="CU53" s="73">
        <v>22.314</v>
      </c>
      <c r="CV53" s="73">
        <v>14.064</v>
      </c>
      <c r="CW53" s="73">
        <v>2.4119999999999999</v>
      </c>
      <c r="CX53" s="73">
        <v>5.8390000000000004</v>
      </c>
      <c r="CY53" s="73">
        <v>263.55099999999999</v>
      </c>
      <c r="CZ53" s="73">
        <v>51.344999999999999</v>
      </c>
      <c r="DA53" s="73">
        <v>5.3780000000000001</v>
      </c>
      <c r="DB53" s="73">
        <v>205.17599999999999</v>
      </c>
      <c r="DC53" s="73">
        <v>675.529</v>
      </c>
      <c r="DD53" s="73">
        <v>29.08</v>
      </c>
      <c r="DE53" s="73">
        <v>386.89499999999998</v>
      </c>
      <c r="DF53" s="73">
        <v>211.97</v>
      </c>
      <c r="DG53" s="73">
        <v>117.503</v>
      </c>
      <c r="DH53" s="73">
        <v>15.837999999999999</v>
      </c>
      <c r="DI53" s="73">
        <v>77.832999999999998</v>
      </c>
      <c r="DJ53" s="73">
        <v>164.85</v>
      </c>
      <c r="DK53" s="73">
        <v>88.665999999999997</v>
      </c>
      <c r="DL53" s="73">
        <v>13.851000000000001</v>
      </c>
      <c r="DM53" s="73">
        <v>62.009</v>
      </c>
      <c r="DN53" s="73">
        <v>47.12</v>
      </c>
      <c r="DO53" s="73">
        <v>28.837</v>
      </c>
      <c r="DP53" s="73">
        <v>1.9870000000000001</v>
      </c>
      <c r="DQ53" s="73">
        <v>15.824</v>
      </c>
      <c r="DR53" s="73">
        <v>21.033999999999999</v>
      </c>
      <c r="DS53" s="73">
        <v>12.128</v>
      </c>
      <c r="DT53" s="73">
        <v>0.53600000000000003</v>
      </c>
      <c r="DU53" s="73">
        <v>7.9480000000000004</v>
      </c>
      <c r="DV53" s="73">
        <v>16.792999999999999</v>
      </c>
      <c r="DW53" s="73">
        <v>12.538</v>
      </c>
      <c r="DX53" s="73">
        <v>22.956</v>
      </c>
      <c r="DY53" s="73">
        <v>6.375</v>
      </c>
      <c r="DZ53" s="73">
        <v>0.79600000000000004</v>
      </c>
      <c r="EA53" s="73">
        <v>0.42299999999999999</v>
      </c>
      <c r="EB53" s="73">
        <v>468.51400000000001</v>
      </c>
      <c r="EC53" s="73">
        <v>303.52</v>
      </c>
      <c r="ED53" s="73">
        <v>434.92099999999999</v>
      </c>
      <c r="EE53" s="73">
        <v>25.321999999999999</v>
      </c>
      <c r="EF53" s="73">
        <v>416.27699999999999</v>
      </c>
      <c r="EG53" s="73">
        <v>303.52</v>
      </c>
      <c r="EH53" s="73">
        <v>12.385</v>
      </c>
      <c r="EI53" s="73">
        <v>98.733999999999995</v>
      </c>
      <c r="EJ53" s="73">
        <v>10.494999999999999</v>
      </c>
      <c r="EK53" s="73">
        <v>5.9880000000000004</v>
      </c>
      <c r="EL53" s="73">
        <v>1.216</v>
      </c>
      <c r="EM53" s="73">
        <v>3.29</v>
      </c>
      <c r="EN53" s="73">
        <v>35.109000000000002</v>
      </c>
      <c r="EO53" s="73">
        <v>14.294</v>
      </c>
      <c r="EP53" s="73">
        <v>1.498</v>
      </c>
      <c r="EQ53" s="73">
        <v>19.318000000000001</v>
      </c>
      <c r="ER53" s="73">
        <v>324.96100000000001</v>
      </c>
      <c r="ES53" s="73">
        <v>15.099</v>
      </c>
      <c r="ET53" s="73">
        <v>125.087</v>
      </c>
      <c r="EU53" s="73">
        <v>146.06899999999999</v>
      </c>
      <c r="EV53" s="73">
        <v>86.23</v>
      </c>
      <c r="EW53" s="73">
        <v>15.436</v>
      </c>
      <c r="EX53" s="73">
        <v>44.079000000000001</v>
      </c>
      <c r="EY53" s="73">
        <v>118.601</v>
      </c>
      <c r="EZ53" s="73">
        <v>66.201999999999998</v>
      </c>
      <c r="FA53" s="73">
        <v>13.851000000000001</v>
      </c>
      <c r="FB53" s="73">
        <v>38.223999999999997</v>
      </c>
      <c r="FC53" s="73">
        <v>27.466999999999999</v>
      </c>
      <c r="FD53" s="73">
        <v>20.029</v>
      </c>
      <c r="FE53" s="73">
        <v>1.585</v>
      </c>
      <c r="FF53" s="73">
        <v>5.8540000000000001</v>
      </c>
      <c r="FG53" s="73">
        <v>6.6319999999999997</v>
      </c>
      <c r="FH53" s="73">
        <v>3.3660000000000001</v>
      </c>
      <c r="FI53" s="73">
        <v>8.2710000000000008</v>
      </c>
      <c r="FJ53" s="73">
        <v>1.728</v>
      </c>
      <c r="FK53" s="73">
        <v>0.32400000000000001</v>
      </c>
      <c r="FL53" s="73">
        <v>398.78399999999999</v>
      </c>
      <c r="FM53" s="73">
        <v>254.762</v>
      </c>
      <c r="FN53" s="73">
        <v>370.67500000000001</v>
      </c>
      <c r="FO53" s="73">
        <v>21.489000000000001</v>
      </c>
      <c r="FP53" s="73">
        <v>356.495</v>
      </c>
      <c r="FQ53" s="73">
        <v>254.762</v>
      </c>
      <c r="FR53" s="73">
        <v>10.795</v>
      </c>
      <c r="FS53" s="73">
        <v>90.149000000000001</v>
      </c>
      <c r="FT53" s="73">
        <v>9.298</v>
      </c>
      <c r="FU53" s="73">
        <v>5.1870000000000003</v>
      </c>
      <c r="FV53" s="73">
        <v>0.82099999999999995</v>
      </c>
      <c r="FW53" s="73">
        <v>3.29</v>
      </c>
      <c r="FX53" s="73">
        <v>27.16</v>
      </c>
      <c r="FY53" s="73">
        <v>9.782</v>
      </c>
      <c r="FZ53" s="73">
        <v>1.498</v>
      </c>
      <c r="GA53" s="73">
        <v>15.88</v>
      </c>
      <c r="GB53" s="73">
        <v>270.89</v>
      </c>
      <c r="GC53" s="73">
        <v>13.114000000000001</v>
      </c>
      <c r="GD53" s="73">
        <v>112.58199999999999</v>
      </c>
      <c r="GE53" s="73">
        <v>115.25700000000001</v>
      </c>
      <c r="GF53" s="73">
        <v>64.094999999999999</v>
      </c>
      <c r="GG53" s="73">
        <v>14.257</v>
      </c>
      <c r="GH53" s="73">
        <v>36.581000000000003</v>
      </c>
      <c r="GI53" s="73">
        <v>95.463999999999999</v>
      </c>
      <c r="GJ53" s="73">
        <v>49.152999999999999</v>
      </c>
      <c r="GK53" s="73">
        <v>13.146000000000001</v>
      </c>
      <c r="GL53" s="73">
        <v>32.841000000000001</v>
      </c>
      <c r="GM53" s="73">
        <v>19.792999999999999</v>
      </c>
      <c r="GN53" s="73">
        <v>14.942</v>
      </c>
      <c r="GO53" s="73">
        <v>1.1120000000000001</v>
      </c>
      <c r="GP53" s="73">
        <v>3.74</v>
      </c>
      <c r="GQ53" s="73">
        <v>5.8310000000000004</v>
      </c>
      <c r="GR53" s="73">
        <v>2.198</v>
      </c>
      <c r="GS53" s="73">
        <v>6.62</v>
      </c>
      <c r="GT53" s="73">
        <v>1.41</v>
      </c>
      <c r="GU53" s="73">
        <v>0.32400000000000001</v>
      </c>
      <c r="GV53" s="73">
        <v>399.315</v>
      </c>
      <c r="GW53" s="73">
        <v>208.602</v>
      </c>
      <c r="GX53" s="73">
        <v>295.642</v>
      </c>
      <c r="GY53" s="73">
        <v>93.790999999999997</v>
      </c>
      <c r="GZ53" s="73">
        <v>276.74900000000002</v>
      </c>
      <c r="HA53" s="73">
        <v>208.602</v>
      </c>
      <c r="HB53" s="73">
        <v>7.7729999999999997</v>
      </c>
      <c r="HC53" s="73">
        <v>59.429000000000002</v>
      </c>
      <c r="HD53" s="73">
        <v>10.459</v>
      </c>
      <c r="HE53" s="73">
        <v>4.0599999999999996</v>
      </c>
      <c r="HF53" s="73">
        <v>2.516</v>
      </c>
      <c r="HG53" s="73">
        <v>3.617</v>
      </c>
      <c r="HH53" s="73">
        <v>103.93600000000001</v>
      </c>
      <c r="HI53" s="73">
        <v>15.778</v>
      </c>
      <c r="HJ53" s="73">
        <v>0.96799999999999997</v>
      </c>
      <c r="HK53" s="73">
        <v>86.69</v>
      </c>
      <c r="HL53" s="73">
        <v>231.07</v>
      </c>
      <c r="HM53" s="73">
        <v>11.468999999999999</v>
      </c>
      <c r="HN53" s="73">
        <v>151.21799999999999</v>
      </c>
      <c r="HO53" s="73">
        <v>68.28</v>
      </c>
      <c r="HP53" s="73">
        <v>33.15</v>
      </c>
      <c r="HQ53" s="73">
        <v>5.2359999999999998</v>
      </c>
      <c r="HR53" s="73">
        <v>29.404</v>
      </c>
      <c r="HS53" s="73">
        <v>53.164999999999999</v>
      </c>
      <c r="HT53" s="73">
        <v>24.236999999999998</v>
      </c>
      <c r="HU53" s="73">
        <v>3.2010000000000001</v>
      </c>
      <c r="HV53" s="73">
        <v>25.236999999999998</v>
      </c>
      <c r="HW53" s="73">
        <v>15.114000000000001</v>
      </c>
      <c r="HX53" s="73">
        <v>8.9130000000000003</v>
      </c>
      <c r="HY53" s="73">
        <v>2.0350000000000001</v>
      </c>
      <c r="HZ53" s="73">
        <v>4.1669999999999998</v>
      </c>
      <c r="IA53" s="73">
        <v>7.47</v>
      </c>
      <c r="IB53" s="73">
        <v>3.649</v>
      </c>
      <c r="IC53" s="73">
        <v>0.40600000000000003</v>
      </c>
      <c r="ID53" s="73">
        <v>2.79</v>
      </c>
      <c r="IE53" s="73">
        <v>8.1720000000000006</v>
      </c>
      <c r="IF53" s="73">
        <v>5.5579999999999998</v>
      </c>
      <c r="IG53" s="73">
        <v>9.8819999999999997</v>
      </c>
      <c r="IH53" s="73">
        <v>3.8479999999999999</v>
      </c>
      <c r="II53" s="73">
        <v>0.49</v>
      </c>
      <c r="IJ53" s="73">
        <v>0.625</v>
      </c>
      <c r="IK53" s="73">
        <v>165.19</v>
      </c>
      <c r="IL53" s="73">
        <v>107.318</v>
      </c>
      <c r="IM53" s="73">
        <v>152.62100000000001</v>
      </c>
      <c r="IN53" s="73">
        <v>8.2850000000000001</v>
      </c>
      <c r="IO53" s="73">
        <v>146.24100000000001</v>
      </c>
      <c r="IP53" s="73">
        <v>107.318</v>
      </c>
      <c r="IQ53" s="73">
        <v>5.3</v>
      </c>
    </row>
    <row r="54" spans="1:251">
      <c r="A54" s="10">
        <v>42156</v>
      </c>
      <c r="B54" s="73">
        <v>103.58199999999999</v>
      </c>
      <c r="C54" s="73">
        <v>14.638999999999999</v>
      </c>
      <c r="D54" s="73">
        <v>83.006</v>
      </c>
      <c r="E54" s="73">
        <v>40.030999999999999</v>
      </c>
      <c r="F54" s="73">
        <v>27.591999999999999</v>
      </c>
      <c r="G54" s="73">
        <v>2.41</v>
      </c>
      <c r="H54" s="73">
        <v>8.9719999999999995</v>
      </c>
      <c r="I54" s="73">
        <v>23.131</v>
      </c>
      <c r="J54" s="73">
        <v>15.585000000000001</v>
      </c>
      <c r="K54" s="73">
        <v>0.47499999999999998</v>
      </c>
      <c r="L54" s="73">
        <v>7.0720000000000001</v>
      </c>
      <c r="M54" s="73">
        <v>19.766999999999999</v>
      </c>
      <c r="N54" s="73">
        <v>18.972999999999999</v>
      </c>
      <c r="O54" s="73">
        <v>28.521999999999998</v>
      </c>
      <c r="P54" s="73">
        <v>10.218</v>
      </c>
      <c r="Q54" s="73">
        <v>4.0449999999999999</v>
      </c>
      <c r="R54" s="73">
        <v>0</v>
      </c>
      <c r="S54" s="73">
        <v>630.524</v>
      </c>
      <c r="T54" s="73">
        <v>391.60700000000003</v>
      </c>
      <c r="U54" s="73">
        <v>587.44500000000005</v>
      </c>
      <c r="V54" s="73">
        <v>34.591000000000001</v>
      </c>
      <c r="W54" s="73">
        <v>563.49699999999996</v>
      </c>
      <c r="X54" s="73">
        <v>391.60700000000003</v>
      </c>
      <c r="Y54" s="73">
        <v>13.054</v>
      </c>
      <c r="Z54" s="73">
        <v>157.79499999999999</v>
      </c>
      <c r="AA54" s="73">
        <v>12.647</v>
      </c>
      <c r="AB54" s="73">
        <v>4.8010000000000002</v>
      </c>
      <c r="AC54" s="73">
        <v>1.2569999999999999</v>
      </c>
      <c r="AD54" s="73">
        <v>5.7030000000000003</v>
      </c>
      <c r="AE54" s="73">
        <v>48.280999999999999</v>
      </c>
      <c r="AF54" s="73">
        <v>20.187000000000001</v>
      </c>
      <c r="AG54" s="73">
        <v>1.37</v>
      </c>
      <c r="AH54" s="73">
        <v>26.260999999999999</v>
      </c>
      <c r="AI54" s="73">
        <v>419.19099999999997</v>
      </c>
      <c r="AJ54" s="73">
        <v>15.682</v>
      </c>
      <c r="AK54" s="73">
        <v>192.14500000000001</v>
      </c>
      <c r="AL54" s="73">
        <v>161.02799999999999</v>
      </c>
      <c r="AM54" s="73">
        <v>98.13</v>
      </c>
      <c r="AN54" s="73">
        <v>14.013</v>
      </c>
      <c r="AO54" s="73">
        <v>45.884</v>
      </c>
      <c r="AP54" s="73">
        <v>136.89099999999999</v>
      </c>
      <c r="AQ54" s="73">
        <v>78.215000000000003</v>
      </c>
      <c r="AR54" s="73">
        <v>12.545999999999999</v>
      </c>
      <c r="AS54" s="73">
        <v>43.645000000000003</v>
      </c>
      <c r="AT54" s="73">
        <v>24.137</v>
      </c>
      <c r="AU54" s="73">
        <v>19.914999999999999</v>
      </c>
      <c r="AV54" s="73">
        <v>1.4670000000000001</v>
      </c>
      <c r="AW54" s="73">
        <v>2.238</v>
      </c>
      <c r="AX54" s="73">
        <v>6.0990000000000002</v>
      </c>
      <c r="AY54" s="73">
        <v>3.5059999999999998</v>
      </c>
      <c r="AZ54" s="73">
        <v>8.4870000000000001</v>
      </c>
      <c r="BA54" s="73">
        <v>1.1180000000000001</v>
      </c>
      <c r="BB54" s="73">
        <v>3.0019999999999998</v>
      </c>
      <c r="BC54" s="73">
        <v>509.863</v>
      </c>
      <c r="BD54" s="73">
        <v>308.71199999999999</v>
      </c>
      <c r="BE54" s="73">
        <v>474.79500000000002</v>
      </c>
      <c r="BF54" s="73">
        <v>28.187999999999999</v>
      </c>
      <c r="BG54" s="73">
        <v>455.96199999999999</v>
      </c>
      <c r="BH54" s="73">
        <v>308.71199999999999</v>
      </c>
      <c r="BI54" s="73">
        <v>12.576000000000001</v>
      </c>
      <c r="BJ54" s="73">
        <v>134.28800000000001</v>
      </c>
      <c r="BK54" s="73">
        <v>11.103999999999999</v>
      </c>
      <c r="BL54" s="73">
        <v>3.629</v>
      </c>
      <c r="BM54" s="73">
        <v>1.2569999999999999</v>
      </c>
      <c r="BN54" s="73">
        <v>5.3319999999999999</v>
      </c>
      <c r="BO54" s="73">
        <v>37.65</v>
      </c>
      <c r="BP54" s="73">
        <v>15.589</v>
      </c>
      <c r="BQ54" s="73">
        <v>1.37</v>
      </c>
      <c r="BR54" s="73">
        <v>20.228999999999999</v>
      </c>
      <c r="BS54" s="73">
        <v>330.11900000000003</v>
      </c>
      <c r="BT54" s="73">
        <v>15.202999999999999</v>
      </c>
      <c r="BU54" s="73">
        <v>161.68899999999999</v>
      </c>
      <c r="BV54" s="73">
        <v>117.111</v>
      </c>
      <c r="BW54" s="73">
        <v>64.399000000000001</v>
      </c>
      <c r="BX54" s="73">
        <v>12.237</v>
      </c>
      <c r="BY54" s="73">
        <v>37.877000000000002</v>
      </c>
      <c r="BZ54" s="73">
        <v>102.593</v>
      </c>
      <c r="CA54" s="73">
        <v>53.314999999999998</v>
      </c>
      <c r="CB54" s="73">
        <v>10.77</v>
      </c>
      <c r="CC54" s="73">
        <v>36.426000000000002</v>
      </c>
      <c r="CD54" s="73">
        <v>14.518000000000001</v>
      </c>
      <c r="CE54" s="73">
        <v>11.084</v>
      </c>
      <c r="CF54" s="73">
        <v>1.4670000000000001</v>
      </c>
      <c r="CG54" s="73">
        <v>1.4510000000000001</v>
      </c>
      <c r="CH54" s="73">
        <v>5.1459999999999999</v>
      </c>
      <c r="CI54" s="73">
        <v>2.851</v>
      </c>
      <c r="CJ54" s="73">
        <v>6.8789999999999996</v>
      </c>
      <c r="CK54" s="73">
        <v>1.1180000000000001</v>
      </c>
      <c r="CL54" s="73">
        <v>2.5979999999999999</v>
      </c>
      <c r="CM54" s="73">
        <v>1128.46</v>
      </c>
      <c r="CN54" s="73">
        <v>611.64300000000003</v>
      </c>
      <c r="CO54" s="73">
        <v>871.67399999999998</v>
      </c>
      <c r="CP54" s="73">
        <v>220.601</v>
      </c>
      <c r="CQ54" s="73">
        <v>805.84400000000005</v>
      </c>
      <c r="CR54" s="73">
        <v>611.64300000000003</v>
      </c>
      <c r="CS54" s="73">
        <v>16.576000000000001</v>
      </c>
      <c r="CT54" s="73">
        <v>173.16</v>
      </c>
      <c r="CU54" s="73">
        <v>23.568000000000001</v>
      </c>
      <c r="CV54" s="73">
        <v>16.061</v>
      </c>
      <c r="CW54" s="73">
        <v>1.9410000000000001</v>
      </c>
      <c r="CX54" s="73">
        <v>5.5670000000000002</v>
      </c>
      <c r="CY54" s="73">
        <v>269.66399999999999</v>
      </c>
      <c r="CZ54" s="73">
        <v>54.232999999999997</v>
      </c>
      <c r="DA54" s="73">
        <v>1.67</v>
      </c>
      <c r="DB54" s="73">
        <v>211.423</v>
      </c>
      <c r="DC54" s="73">
        <v>696.07600000000002</v>
      </c>
      <c r="DD54" s="73">
        <v>20.62</v>
      </c>
      <c r="DE54" s="73">
        <v>395.58499999999998</v>
      </c>
      <c r="DF54" s="73">
        <v>208.917</v>
      </c>
      <c r="DG54" s="73">
        <v>117.196</v>
      </c>
      <c r="DH54" s="73">
        <v>8.9030000000000005</v>
      </c>
      <c r="DI54" s="73">
        <v>79.938000000000002</v>
      </c>
      <c r="DJ54" s="73">
        <v>167.80500000000001</v>
      </c>
      <c r="DK54" s="73">
        <v>92.68</v>
      </c>
      <c r="DL54" s="73">
        <v>5.6790000000000003</v>
      </c>
      <c r="DM54" s="73">
        <v>67.853999999999999</v>
      </c>
      <c r="DN54" s="73">
        <v>41.113</v>
      </c>
      <c r="DO54" s="73">
        <v>24.515999999999998</v>
      </c>
      <c r="DP54" s="73">
        <v>3.2240000000000002</v>
      </c>
      <c r="DQ54" s="73">
        <v>12.084</v>
      </c>
      <c r="DR54" s="73">
        <v>23.120999999999999</v>
      </c>
      <c r="DS54" s="73">
        <v>11.853</v>
      </c>
      <c r="DT54" s="73">
        <v>1.367</v>
      </c>
      <c r="DU54" s="73">
        <v>9.9009999999999998</v>
      </c>
      <c r="DV54" s="73">
        <v>29.384</v>
      </c>
      <c r="DW54" s="73">
        <v>16.178000000000001</v>
      </c>
      <c r="DX54" s="73">
        <v>36.185000000000002</v>
      </c>
      <c r="DY54" s="73">
        <v>9.3759999999999994</v>
      </c>
      <c r="DZ54" s="73">
        <v>2.8809999999999998</v>
      </c>
      <c r="EA54" s="73">
        <v>0</v>
      </c>
      <c r="EB54" s="73">
        <v>490.63900000000001</v>
      </c>
      <c r="EC54" s="73">
        <v>323.19900000000001</v>
      </c>
      <c r="ED54" s="73">
        <v>455.87599999999998</v>
      </c>
      <c r="EE54" s="73">
        <v>20.190000000000001</v>
      </c>
      <c r="EF54" s="73">
        <v>437.77600000000001</v>
      </c>
      <c r="EG54" s="73">
        <v>323.19900000000001</v>
      </c>
      <c r="EH54" s="73">
        <v>10.183999999999999</v>
      </c>
      <c r="EI54" s="73">
        <v>102.142</v>
      </c>
      <c r="EJ54" s="73">
        <v>12.218999999999999</v>
      </c>
      <c r="EK54" s="73">
        <v>7.6180000000000003</v>
      </c>
      <c r="EL54" s="73">
        <v>1.738</v>
      </c>
      <c r="EM54" s="73">
        <v>2.8639999999999999</v>
      </c>
      <c r="EN54" s="73">
        <v>28.782</v>
      </c>
      <c r="EO54" s="73">
        <v>12.733000000000001</v>
      </c>
      <c r="EP54" s="73">
        <v>0.74099999999999999</v>
      </c>
      <c r="EQ54" s="73">
        <v>14.847</v>
      </c>
      <c r="ER54" s="73">
        <v>350.69</v>
      </c>
      <c r="ES54" s="73">
        <v>13.096</v>
      </c>
      <c r="ET54" s="73">
        <v>123.161</v>
      </c>
      <c r="EU54" s="73">
        <v>127.681</v>
      </c>
      <c r="EV54" s="73">
        <v>81.891000000000005</v>
      </c>
      <c r="EW54" s="73">
        <v>6.2569999999999997</v>
      </c>
      <c r="EX54" s="73">
        <v>37.896999999999998</v>
      </c>
      <c r="EY54" s="73">
        <v>105.212</v>
      </c>
      <c r="EZ54" s="73">
        <v>65.741</v>
      </c>
      <c r="FA54" s="73">
        <v>4.8570000000000002</v>
      </c>
      <c r="FB54" s="73">
        <v>33.470999999999997</v>
      </c>
      <c r="FC54" s="73">
        <v>22.468</v>
      </c>
      <c r="FD54" s="73">
        <v>16.149999999999999</v>
      </c>
      <c r="FE54" s="73">
        <v>1.4</v>
      </c>
      <c r="FF54" s="73">
        <v>4.4249999999999998</v>
      </c>
      <c r="FG54" s="73">
        <v>11.862</v>
      </c>
      <c r="FH54" s="73">
        <v>3.6920000000000002</v>
      </c>
      <c r="FI54" s="73">
        <v>14.571999999999999</v>
      </c>
      <c r="FJ54" s="73">
        <v>0.98199999999999998</v>
      </c>
      <c r="FK54" s="73">
        <v>1.6359999999999999</v>
      </c>
      <c r="FL54" s="73">
        <v>413.96100000000001</v>
      </c>
      <c r="FM54" s="73">
        <v>266.40899999999999</v>
      </c>
      <c r="FN54" s="73">
        <v>383.77699999999999</v>
      </c>
      <c r="FO54" s="73">
        <v>16.965</v>
      </c>
      <c r="FP54" s="73">
        <v>370.71800000000002</v>
      </c>
      <c r="FQ54" s="73">
        <v>266.40899999999999</v>
      </c>
      <c r="FR54" s="73">
        <v>9.3339999999999996</v>
      </c>
      <c r="FS54" s="73">
        <v>92.724000000000004</v>
      </c>
      <c r="FT54" s="73">
        <v>9.8529999999999998</v>
      </c>
      <c r="FU54" s="73">
        <v>5.2510000000000003</v>
      </c>
      <c r="FV54" s="73">
        <v>1.738</v>
      </c>
      <c r="FW54" s="73">
        <v>2.8639999999999999</v>
      </c>
      <c r="FX54" s="73">
        <v>22.422000000000001</v>
      </c>
      <c r="FY54" s="73">
        <v>10.058999999999999</v>
      </c>
      <c r="FZ54" s="73">
        <v>0.74099999999999999</v>
      </c>
      <c r="GA54" s="73">
        <v>11.622</v>
      </c>
      <c r="GB54" s="73">
        <v>287.964</v>
      </c>
      <c r="GC54" s="73">
        <v>12.246</v>
      </c>
      <c r="GD54" s="73">
        <v>110.518</v>
      </c>
      <c r="GE54" s="73">
        <v>107.143</v>
      </c>
      <c r="GF54" s="73">
        <v>66.334000000000003</v>
      </c>
      <c r="GG54" s="73">
        <v>5.8719999999999999</v>
      </c>
      <c r="GH54" s="73">
        <v>34.286999999999999</v>
      </c>
      <c r="GI54" s="73">
        <v>88.876999999999995</v>
      </c>
      <c r="GJ54" s="73">
        <v>53.106000000000002</v>
      </c>
      <c r="GK54" s="73">
        <v>4.8570000000000002</v>
      </c>
      <c r="GL54" s="73">
        <v>30.263000000000002</v>
      </c>
      <c r="GM54" s="73">
        <v>18.265999999999998</v>
      </c>
      <c r="GN54" s="73">
        <v>13.228</v>
      </c>
      <c r="GO54" s="73">
        <v>1.0149999999999999</v>
      </c>
      <c r="GP54" s="73">
        <v>4.024</v>
      </c>
      <c r="GQ54" s="73">
        <v>10.968</v>
      </c>
      <c r="GR54" s="73">
        <v>3.2320000000000002</v>
      </c>
      <c r="GS54" s="73">
        <v>13.218999999999999</v>
      </c>
      <c r="GT54" s="73">
        <v>0.98199999999999998</v>
      </c>
      <c r="GU54" s="73">
        <v>0.65</v>
      </c>
      <c r="GV54" s="73">
        <v>401.50099999999998</v>
      </c>
      <c r="GW54" s="73">
        <v>207.23599999999999</v>
      </c>
      <c r="GX54" s="73">
        <v>304.36</v>
      </c>
      <c r="GY54" s="73">
        <v>90.174999999999997</v>
      </c>
      <c r="GZ54" s="73">
        <v>276.75700000000001</v>
      </c>
      <c r="HA54" s="73">
        <v>207.23599999999999</v>
      </c>
      <c r="HB54" s="73">
        <v>8.4629999999999992</v>
      </c>
      <c r="HC54" s="73">
        <v>61.057000000000002</v>
      </c>
      <c r="HD54" s="73">
        <v>12.683</v>
      </c>
      <c r="HE54" s="73">
        <v>7.5129999999999999</v>
      </c>
      <c r="HF54" s="73">
        <v>1.367</v>
      </c>
      <c r="HG54" s="73">
        <v>3.56</v>
      </c>
      <c r="HH54" s="73">
        <v>105.643</v>
      </c>
      <c r="HI54" s="73">
        <v>20.091000000000001</v>
      </c>
      <c r="HJ54" s="73">
        <v>1.7</v>
      </c>
      <c r="HK54" s="73">
        <v>83.548000000000002</v>
      </c>
      <c r="HL54" s="73">
        <v>236.43899999999999</v>
      </c>
      <c r="HM54" s="73">
        <v>11.531000000000001</v>
      </c>
      <c r="HN54" s="73">
        <v>150.40299999999999</v>
      </c>
      <c r="HO54" s="73">
        <v>76.090999999999994</v>
      </c>
      <c r="HP54" s="73">
        <v>36.561</v>
      </c>
      <c r="HQ54" s="73">
        <v>5.9130000000000003</v>
      </c>
      <c r="HR54" s="73">
        <v>32.889000000000003</v>
      </c>
      <c r="HS54" s="73">
        <v>64.325999999999993</v>
      </c>
      <c r="HT54" s="73">
        <v>29.841999999999999</v>
      </c>
      <c r="HU54" s="73">
        <v>5.3029999999999999</v>
      </c>
      <c r="HV54" s="73">
        <v>28.664999999999999</v>
      </c>
      <c r="HW54" s="73">
        <v>11.765000000000001</v>
      </c>
      <c r="HX54" s="73">
        <v>6.7190000000000003</v>
      </c>
      <c r="HY54" s="73">
        <v>0.61</v>
      </c>
      <c r="HZ54" s="73">
        <v>4.2240000000000002</v>
      </c>
      <c r="IA54" s="73">
        <v>6.4779999999999998</v>
      </c>
      <c r="IB54" s="73">
        <v>2.3079999999999998</v>
      </c>
      <c r="IC54" s="73">
        <v>0.48</v>
      </c>
      <c r="ID54" s="73">
        <v>3.407</v>
      </c>
      <c r="IE54" s="73">
        <v>6.4180000000000001</v>
      </c>
      <c r="IF54" s="73">
        <v>3.129</v>
      </c>
      <c r="IG54" s="73">
        <v>6.9660000000000002</v>
      </c>
      <c r="IH54" s="73">
        <v>2.581</v>
      </c>
      <c r="II54" s="73">
        <v>0.72799999999999998</v>
      </c>
      <c r="IJ54" s="73">
        <v>0.28299999999999997</v>
      </c>
      <c r="IK54" s="73">
        <v>162.71899999999999</v>
      </c>
      <c r="IL54" s="73">
        <v>103.9</v>
      </c>
      <c r="IM54" s="73">
        <v>150.721</v>
      </c>
      <c r="IN54" s="73">
        <v>9.0619999999999994</v>
      </c>
      <c r="IO54" s="73">
        <v>140.858</v>
      </c>
      <c r="IP54" s="73">
        <v>103.9</v>
      </c>
      <c r="IQ54" s="73">
        <v>3.9470000000000001</v>
      </c>
    </row>
    <row r="55" spans="1:251">
      <c r="A55" s="10">
        <v>42522</v>
      </c>
      <c r="B55" s="73">
        <v>105.514</v>
      </c>
      <c r="C55" s="73">
        <v>10.15</v>
      </c>
      <c r="D55" s="73">
        <v>78.462999999999994</v>
      </c>
      <c r="E55" s="73">
        <v>43.225999999999999</v>
      </c>
      <c r="F55" s="73">
        <v>26.637</v>
      </c>
      <c r="G55" s="73">
        <v>0.91</v>
      </c>
      <c r="H55" s="73">
        <v>15.27</v>
      </c>
      <c r="I55" s="73">
        <v>30.068999999999999</v>
      </c>
      <c r="J55" s="73">
        <v>21.614999999999998</v>
      </c>
      <c r="K55" s="73">
        <v>0.93</v>
      </c>
      <c r="L55" s="73">
        <v>6.923</v>
      </c>
      <c r="M55" s="73">
        <v>17.605</v>
      </c>
      <c r="N55" s="73">
        <v>11.055999999999999</v>
      </c>
      <c r="O55" s="73">
        <v>21.318000000000001</v>
      </c>
      <c r="P55" s="73">
        <v>7.343</v>
      </c>
      <c r="Q55" s="73">
        <v>4.4139999999999997</v>
      </c>
      <c r="R55" s="73">
        <v>0.60099999999999998</v>
      </c>
      <c r="S55" s="73">
        <v>661.62</v>
      </c>
      <c r="T55" s="73">
        <v>414.53699999999998</v>
      </c>
      <c r="U55" s="73">
        <v>616.26800000000003</v>
      </c>
      <c r="V55" s="73">
        <v>38.387</v>
      </c>
      <c r="W55" s="73">
        <v>593.51800000000003</v>
      </c>
      <c r="X55" s="73">
        <v>414.53699999999998</v>
      </c>
      <c r="Y55" s="73">
        <v>13.475</v>
      </c>
      <c r="Z55" s="73">
        <v>163.80699999999999</v>
      </c>
      <c r="AA55" s="73">
        <v>14.959</v>
      </c>
      <c r="AB55" s="73">
        <v>8.4149999999999991</v>
      </c>
      <c r="AC55" s="73">
        <v>0.44</v>
      </c>
      <c r="AD55" s="73">
        <v>6.1040000000000001</v>
      </c>
      <c r="AE55" s="73">
        <v>47.875999999999998</v>
      </c>
      <c r="AF55" s="73">
        <v>16.033000000000001</v>
      </c>
      <c r="AG55" s="73">
        <v>0.81599999999999995</v>
      </c>
      <c r="AH55" s="73">
        <v>31.027000000000001</v>
      </c>
      <c r="AI55" s="73">
        <v>441.04500000000002</v>
      </c>
      <c r="AJ55" s="73">
        <v>14.731</v>
      </c>
      <c r="AK55" s="73">
        <v>202.279</v>
      </c>
      <c r="AL55" s="73">
        <v>150.88999999999999</v>
      </c>
      <c r="AM55" s="73">
        <v>94.28</v>
      </c>
      <c r="AN55" s="73">
        <v>7.2249999999999996</v>
      </c>
      <c r="AO55" s="73">
        <v>46.604999999999997</v>
      </c>
      <c r="AP55" s="73">
        <v>126.827</v>
      </c>
      <c r="AQ55" s="73">
        <v>75.091999999999999</v>
      </c>
      <c r="AR55" s="73">
        <v>7.2249999999999996</v>
      </c>
      <c r="AS55" s="73">
        <v>41.73</v>
      </c>
      <c r="AT55" s="73">
        <v>24.062999999999999</v>
      </c>
      <c r="AU55" s="73">
        <v>19.187999999999999</v>
      </c>
      <c r="AV55" s="73">
        <v>0</v>
      </c>
      <c r="AW55" s="73">
        <v>4.875</v>
      </c>
      <c r="AX55" s="73">
        <v>5.2679999999999998</v>
      </c>
      <c r="AY55" s="73">
        <v>3.5649999999999999</v>
      </c>
      <c r="AZ55" s="73">
        <v>6.9660000000000002</v>
      </c>
      <c r="BA55" s="73">
        <v>1.867</v>
      </c>
      <c r="BB55" s="73">
        <v>2.78</v>
      </c>
      <c r="BC55" s="73">
        <v>536.54999999999995</v>
      </c>
      <c r="BD55" s="73">
        <v>328.11700000000002</v>
      </c>
      <c r="BE55" s="73">
        <v>500.30099999999999</v>
      </c>
      <c r="BF55" s="73">
        <v>30.146000000000001</v>
      </c>
      <c r="BG55" s="73">
        <v>486.05799999999999</v>
      </c>
      <c r="BH55" s="73">
        <v>328.11700000000002</v>
      </c>
      <c r="BI55" s="73">
        <v>11.262</v>
      </c>
      <c r="BJ55" s="73">
        <v>145.46899999999999</v>
      </c>
      <c r="BK55" s="73">
        <v>12.356</v>
      </c>
      <c r="BL55" s="73">
        <v>6.5640000000000001</v>
      </c>
      <c r="BM55" s="73">
        <v>0.44</v>
      </c>
      <c r="BN55" s="73">
        <v>5.3520000000000003</v>
      </c>
      <c r="BO55" s="73">
        <v>33.244</v>
      </c>
      <c r="BP55" s="73">
        <v>8.89</v>
      </c>
      <c r="BQ55" s="73">
        <v>0.40400000000000003</v>
      </c>
      <c r="BR55" s="73">
        <v>23.95</v>
      </c>
      <c r="BS55" s="73">
        <v>345.63</v>
      </c>
      <c r="BT55" s="73">
        <v>12.106</v>
      </c>
      <c r="BU55" s="73">
        <v>176.11199999999999</v>
      </c>
      <c r="BV55" s="73">
        <v>108.53100000000001</v>
      </c>
      <c r="BW55" s="73">
        <v>60.646999999999998</v>
      </c>
      <c r="BX55" s="73">
        <v>5.9740000000000002</v>
      </c>
      <c r="BY55" s="73">
        <v>39.488</v>
      </c>
      <c r="BZ55" s="73">
        <v>93.138999999999996</v>
      </c>
      <c r="CA55" s="73">
        <v>48.948999999999998</v>
      </c>
      <c r="CB55" s="73">
        <v>5.9740000000000002</v>
      </c>
      <c r="CC55" s="73">
        <v>35.793999999999997</v>
      </c>
      <c r="CD55" s="73">
        <v>15.393000000000001</v>
      </c>
      <c r="CE55" s="73">
        <v>11.698</v>
      </c>
      <c r="CF55" s="73">
        <v>0</v>
      </c>
      <c r="CG55" s="73">
        <v>3.6949999999999998</v>
      </c>
      <c r="CH55" s="73">
        <v>4.8929999999999998</v>
      </c>
      <c r="CI55" s="73">
        <v>2.702</v>
      </c>
      <c r="CJ55" s="73">
        <v>6.1029999999999998</v>
      </c>
      <c r="CK55" s="73">
        <v>1.492</v>
      </c>
      <c r="CL55" s="73">
        <v>2.4220000000000002</v>
      </c>
      <c r="CM55" s="73">
        <v>1153.482</v>
      </c>
      <c r="CN55" s="73">
        <v>620.73900000000003</v>
      </c>
      <c r="CO55" s="73">
        <v>877.68100000000004</v>
      </c>
      <c r="CP55" s="73">
        <v>249.14099999999999</v>
      </c>
      <c r="CQ55" s="73">
        <v>806.70899999999995</v>
      </c>
      <c r="CR55" s="73">
        <v>620.73900000000003</v>
      </c>
      <c r="CS55" s="73">
        <v>20.529</v>
      </c>
      <c r="CT55" s="73">
        <v>159.46199999999999</v>
      </c>
      <c r="CU55" s="73">
        <v>25.753</v>
      </c>
      <c r="CV55" s="73">
        <v>12.89</v>
      </c>
      <c r="CW55" s="73">
        <v>4.75</v>
      </c>
      <c r="CX55" s="73">
        <v>7.7690000000000001</v>
      </c>
      <c r="CY55" s="73">
        <v>302.31599999999997</v>
      </c>
      <c r="CZ55" s="73">
        <v>64.061999999999998</v>
      </c>
      <c r="DA55" s="73">
        <v>1.782</v>
      </c>
      <c r="DB55" s="73">
        <v>234.84</v>
      </c>
      <c r="DC55" s="73">
        <v>704.91300000000001</v>
      </c>
      <c r="DD55" s="73">
        <v>27.06</v>
      </c>
      <c r="DE55" s="73">
        <v>406.43900000000002</v>
      </c>
      <c r="DF55" s="73">
        <v>206.70500000000001</v>
      </c>
      <c r="DG55" s="73">
        <v>108.913</v>
      </c>
      <c r="DH55" s="73">
        <v>15.776999999999999</v>
      </c>
      <c r="DI55" s="73">
        <v>79.188999999999993</v>
      </c>
      <c r="DJ55" s="73">
        <v>168.01300000000001</v>
      </c>
      <c r="DK55" s="73">
        <v>82.873999999999995</v>
      </c>
      <c r="DL55" s="73">
        <v>13.920999999999999</v>
      </c>
      <c r="DM55" s="73">
        <v>69.296999999999997</v>
      </c>
      <c r="DN55" s="73">
        <v>38.692</v>
      </c>
      <c r="DO55" s="73">
        <v>26.039000000000001</v>
      </c>
      <c r="DP55" s="73">
        <v>1.8560000000000001</v>
      </c>
      <c r="DQ55" s="73">
        <v>9.8919999999999995</v>
      </c>
      <c r="DR55" s="73">
        <v>19.190999999999999</v>
      </c>
      <c r="DS55" s="73">
        <v>10.742000000000001</v>
      </c>
      <c r="DT55" s="73">
        <v>0.28999999999999998</v>
      </c>
      <c r="DU55" s="73">
        <v>7.6029999999999998</v>
      </c>
      <c r="DV55" s="73">
        <v>18.704000000000001</v>
      </c>
      <c r="DW55" s="73">
        <v>15.07</v>
      </c>
      <c r="DX55" s="73">
        <v>26.66</v>
      </c>
      <c r="DY55" s="73">
        <v>7.1150000000000002</v>
      </c>
      <c r="DZ55" s="73">
        <v>2.8260000000000001</v>
      </c>
      <c r="EA55" s="73">
        <v>0.55600000000000005</v>
      </c>
      <c r="EB55" s="73">
        <v>481.90300000000002</v>
      </c>
      <c r="EC55" s="73">
        <v>322.05700000000002</v>
      </c>
      <c r="ED55" s="73">
        <v>446.911</v>
      </c>
      <c r="EE55" s="73">
        <v>24.56</v>
      </c>
      <c r="EF55" s="73">
        <v>428.08499999999998</v>
      </c>
      <c r="EG55" s="73">
        <v>322.05700000000002</v>
      </c>
      <c r="EH55" s="73">
        <v>11.311999999999999</v>
      </c>
      <c r="EI55" s="73">
        <v>92.887</v>
      </c>
      <c r="EJ55" s="73">
        <v>10.856</v>
      </c>
      <c r="EK55" s="73">
        <v>4.13</v>
      </c>
      <c r="EL55" s="73">
        <v>2.4180000000000001</v>
      </c>
      <c r="EM55" s="73">
        <v>3.964</v>
      </c>
      <c r="EN55" s="73">
        <v>34.704000000000001</v>
      </c>
      <c r="EO55" s="73">
        <v>16.527000000000001</v>
      </c>
      <c r="EP55" s="73">
        <v>0.35599999999999998</v>
      </c>
      <c r="EQ55" s="73">
        <v>17.821999999999999</v>
      </c>
      <c r="ER55" s="73">
        <v>345.40499999999997</v>
      </c>
      <c r="ES55" s="73">
        <v>14.086</v>
      </c>
      <c r="ET55" s="73">
        <v>117.044</v>
      </c>
      <c r="EU55" s="73">
        <v>143.63499999999999</v>
      </c>
      <c r="EV55" s="73">
        <v>82.245000000000005</v>
      </c>
      <c r="EW55" s="73">
        <v>15.103</v>
      </c>
      <c r="EX55" s="73">
        <v>44.262</v>
      </c>
      <c r="EY55" s="73">
        <v>121.955</v>
      </c>
      <c r="EZ55" s="73">
        <v>66.138000000000005</v>
      </c>
      <c r="FA55" s="73">
        <v>13.247</v>
      </c>
      <c r="FB55" s="73">
        <v>41.451000000000001</v>
      </c>
      <c r="FC55" s="73">
        <v>21.68</v>
      </c>
      <c r="FD55" s="73">
        <v>16.106999999999999</v>
      </c>
      <c r="FE55" s="73">
        <v>1.8560000000000001</v>
      </c>
      <c r="FF55" s="73">
        <v>2.8109999999999999</v>
      </c>
      <c r="FG55" s="73">
        <v>8.2579999999999991</v>
      </c>
      <c r="FH55" s="73">
        <v>5.3680000000000003</v>
      </c>
      <c r="FI55" s="73">
        <v>10.430999999999999</v>
      </c>
      <c r="FJ55" s="73">
        <v>3.1949999999999998</v>
      </c>
      <c r="FK55" s="73">
        <v>2.0249999999999999</v>
      </c>
      <c r="FL55" s="73">
        <v>402.392</v>
      </c>
      <c r="FM55" s="73">
        <v>262.67</v>
      </c>
      <c r="FN55" s="73">
        <v>372.38900000000001</v>
      </c>
      <c r="FO55" s="73">
        <v>21.469000000000001</v>
      </c>
      <c r="FP55" s="73">
        <v>357.60399999999998</v>
      </c>
      <c r="FQ55" s="73">
        <v>262.67</v>
      </c>
      <c r="FR55" s="73">
        <v>10.036</v>
      </c>
      <c r="FS55" s="73">
        <v>84.058999999999997</v>
      </c>
      <c r="FT55" s="73">
        <v>8.5079999999999991</v>
      </c>
      <c r="FU55" s="73">
        <v>2.7839999999999998</v>
      </c>
      <c r="FV55" s="73">
        <v>2.4180000000000001</v>
      </c>
      <c r="FW55" s="73">
        <v>2.9620000000000002</v>
      </c>
      <c r="FX55" s="73">
        <v>28.928000000000001</v>
      </c>
      <c r="FY55" s="73">
        <v>12.84</v>
      </c>
      <c r="FZ55" s="73">
        <v>0.35599999999999998</v>
      </c>
      <c r="GA55" s="73">
        <v>15.733000000000001</v>
      </c>
      <c r="GB55" s="73">
        <v>280.98700000000002</v>
      </c>
      <c r="GC55" s="73">
        <v>12.81</v>
      </c>
      <c r="GD55" s="73">
        <v>104.74</v>
      </c>
      <c r="GE55" s="73">
        <v>120.49299999999999</v>
      </c>
      <c r="GF55" s="73">
        <v>65.721000000000004</v>
      </c>
      <c r="GG55" s="73">
        <v>13.85</v>
      </c>
      <c r="GH55" s="73">
        <v>38.898000000000003</v>
      </c>
      <c r="GI55" s="73">
        <v>102.58499999999999</v>
      </c>
      <c r="GJ55" s="73">
        <v>52.201000000000001</v>
      </c>
      <c r="GK55" s="73">
        <v>12.265000000000001</v>
      </c>
      <c r="GL55" s="73">
        <v>37</v>
      </c>
      <c r="GM55" s="73">
        <v>17.908000000000001</v>
      </c>
      <c r="GN55" s="73">
        <v>13.52</v>
      </c>
      <c r="GO55" s="73">
        <v>1.585</v>
      </c>
      <c r="GP55" s="73">
        <v>1.897</v>
      </c>
      <c r="GQ55" s="73">
        <v>7.3520000000000003</v>
      </c>
      <c r="GR55" s="73">
        <v>3.855</v>
      </c>
      <c r="GS55" s="73">
        <v>8.5329999999999995</v>
      </c>
      <c r="GT55" s="73">
        <v>2.673</v>
      </c>
      <c r="GU55" s="73">
        <v>2.0249999999999999</v>
      </c>
      <c r="GV55" s="73">
        <v>402.68099999999998</v>
      </c>
      <c r="GW55" s="73">
        <v>217.2</v>
      </c>
      <c r="GX55" s="73">
        <v>296.15699999999998</v>
      </c>
      <c r="GY55" s="73">
        <v>99.32</v>
      </c>
      <c r="GZ55" s="73">
        <v>271.67099999999999</v>
      </c>
      <c r="HA55" s="73">
        <v>217.2</v>
      </c>
      <c r="HB55" s="73">
        <v>8.5069999999999997</v>
      </c>
      <c r="HC55" s="73">
        <v>45.238</v>
      </c>
      <c r="HD55" s="73">
        <v>10.11</v>
      </c>
      <c r="HE55" s="73">
        <v>6.5419999999999998</v>
      </c>
      <c r="HF55" s="73">
        <v>1.2110000000000001</v>
      </c>
      <c r="HG55" s="73">
        <v>2.3570000000000002</v>
      </c>
      <c r="HH55" s="73">
        <v>114.667</v>
      </c>
      <c r="HI55" s="73">
        <v>18.670999999999999</v>
      </c>
      <c r="HJ55" s="73">
        <v>1.615</v>
      </c>
      <c r="HK55" s="73">
        <v>94.137</v>
      </c>
      <c r="HL55" s="73">
        <v>245.648</v>
      </c>
      <c r="HM55" s="73">
        <v>11.866</v>
      </c>
      <c r="HN55" s="73">
        <v>143.28299999999999</v>
      </c>
      <c r="HO55" s="73">
        <v>77.238</v>
      </c>
      <c r="HP55" s="73">
        <v>40.311999999999998</v>
      </c>
      <c r="HQ55" s="73">
        <v>4.742</v>
      </c>
      <c r="HR55" s="73">
        <v>31.981000000000002</v>
      </c>
      <c r="HS55" s="73">
        <v>61.948</v>
      </c>
      <c r="HT55" s="73">
        <v>30.192</v>
      </c>
      <c r="HU55" s="73">
        <v>3.7949999999999999</v>
      </c>
      <c r="HV55" s="73">
        <v>27.757999999999999</v>
      </c>
      <c r="HW55" s="73">
        <v>15.29</v>
      </c>
      <c r="HX55" s="73">
        <v>10.119999999999999</v>
      </c>
      <c r="HY55" s="73">
        <v>0.94699999999999995</v>
      </c>
      <c r="HZ55" s="73">
        <v>4.2229999999999999</v>
      </c>
      <c r="IA55" s="73">
        <v>6.9349999999999996</v>
      </c>
      <c r="IB55" s="73">
        <v>3.8639999999999999</v>
      </c>
      <c r="IC55" s="73">
        <v>0.27500000000000002</v>
      </c>
      <c r="ID55" s="73">
        <v>2.56</v>
      </c>
      <c r="IE55" s="73">
        <v>6.2350000000000003</v>
      </c>
      <c r="IF55" s="73">
        <v>1.885</v>
      </c>
      <c r="IG55" s="73">
        <v>7.2039999999999997</v>
      </c>
      <c r="IH55" s="73">
        <v>0.91600000000000004</v>
      </c>
      <c r="II55" s="73">
        <v>0.20300000000000001</v>
      </c>
      <c r="IJ55" s="73">
        <v>0.23599999999999999</v>
      </c>
      <c r="IK55" s="73">
        <v>166.36500000000001</v>
      </c>
      <c r="IL55" s="73">
        <v>114.628</v>
      </c>
      <c r="IM55" s="73">
        <v>150.41499999999999</v>
      </c>
      <c r="IN55" s="73">
        <v>11.212</v>
      </c>
      <c r="IO55" s="73">
        <v>143.69800000000001</v>
      </c>
      <c r="IP55" s="73">
        <v>114.628</v>
      </c>
      <c r="IQ55" s="73">
        <v>3.9550000000000001</v>
      </c>
    </row>
    <row r="56" spans="1:251">
      <c r="A56" s="10">
        <v>42887</v>
      </c>
      <c r="B56" s="73">
        <v>103.688</v>
      </c>
      <c r="C56" s="73">
        <v>7.0460000000000003</v>
      </c>
      <c r="D56" s="73">
        <v>91.938000000000002</v>
      </c>
      <c r="E56" s="73">
        <v>49.128999999999998</v>
      </c>
      <c r="F56" s="73">
        <v>31.864000000000001</v>
      </c>
      <c r="G56" s="73">
        <v>3.875</v>
      </c>
      <c r="H56" s="73">
        <v>13.39</v>
      </c>
      <c r="I56" s="73">
        <v>29.494</v>
      </c>
      <c r="J56" s="73">
        <v>17.088999999999999</v>
      </c>
      <c r="K56" s="73">
        <v>0.76400000000000001</v>
      </c>
      <c r="L56" s="73">
        <v>10.558</v>
      </c>
      <c r="M56" s="73">
        <v>18.145</v>
      </c>
      <c r="N56" s="73">
        <v>17.588000000000001</v>
      </c>
      <c r="O56" s="73">
        <v>25.527000000000001</v>
      </c>
      <c r="P56" s="73">
        <v>10.206</v>
      </c>
      <c r="Q56" s="73">
        <v>3.7639999999999998</v>
      </c>
      <c r="R56" s="73">
        <v>1.083</v>
      </c>
      <c r="S56" s="73">
        <v>669.34</v>
      </c>
      <c r="T56" s="73">
        <v>419.07900000000001</v>
      </c>
      <c r="U56" s="73">
        <v>624.47799999999995</v>
      </c>
      <c r="V56" s="73">
        <v>33.920999999999999</v>
      </c>
      <c r="W56" s="73">
        <v>596.78200000000004</v>
      </c>
      <c r="X56" s="73">
        <v>419.07900000000001</v>
      </c>
      <c r="Y56" s="73">
        <v>17.492999999999999</v>
      </c>
      <c r="Z56" s="73">
        <v>157.55500000000001</v>
      </c>
      <c r="AA56" s="73">
        <v>18.440000000000001</v>
      </c>
      <c r="AB56" s="73">
        <v>7.5110000000000001</v>
      </c>
      <c r="AC56" s="73">
        <v>2.0579999999999998</v>
      </c>
      <c r="AD56" s="73">
        <v>8.8710000000000004</v>
      </c>
      <c r="AE56" s="73">
        <v>46.357999999999997</v>
      </c>
      <c r="AF56" s="73">
        <v>22.84</v>
      </c>
      <c r="AG56" s="73">
        <v>2.8620000000000001</v>
      </c>
      <c r="AH56" s="73">
        <v>20.129000000000001</v>
      </c>
      <c r="AI56" s="73">
        <v>451.12599999999998</v>
      </c>
      <c r="AJ56" s="73">
        <v>22.414000000000001</v>
      </c>
      <c r="AK56" s="73">
        <v>188.02500000000001</v>
      </c>
      <c r="AL56" s="73">
        <v>158.744</v>
      </c>
      <c r="AM56" s="73">
        <v>96.28</v>
      </c>
      <c r="AN56" s="73">
        <v>8.8010000000000002</v>
      </c>
      <c r="AO56" s="73">
        <v>51.847000000000001</v>
      </c>
      <c r="AP56" s="73">
        <v>133.43199999999999</v>
      </c>
      <c r="AQ56" s="73">
        <v>79.161000000000001</v>
      </c>
      <c r="AR56" s="73">
        <v>6.5460000000000003</v>
      </c>
      <c r="AS56" s="73">
        <v>45.908999999999999</v>
      </c>
      <c r="AT56" s="73">
        <v>25.312000000000001</v>
      </c>
      <c r="AU56" s="73">
        <v>17.119</v>
      </c>
      <c r="AV56" s="73">
        <v>2.2549999999999999</v>
      </c>
      <c r="AW56" s="73">
        <v>5.9379999999999997</v>
      </c>
      <c r="AX56" s="73">
        <v>7.76</v>
      </c>
      <c r="AY56" s="73">
        <v>7.7750000000000004</v>
      </c>
      <c r="AZ56" s="73">
        <v>10.941000000000001</v>
      </c>
      <c r="BA56" s="73">
        <v>4.5940000000000003</v>
      </c>
      <c r="BB56" s="73">
        <v>1.8169999999999999</v>
      </c>
      <c r="BC56" s="73">
        <v>536.23699999999997</v>
      </c>
      <c r="BD56" s="73">
        <v>333.01</v>
      </c>
      <c r="BE56" s="73">
        <v>505.637</v>
      </c>
      <c r="BF56" s="73">
        <v>24.06</v>
      </c>
      <c r="BG56" s="73">
        <v>487.11200000000002</v>
      </c>
      <c r="BH56" s="73">
        <v>333.01</v>
      </c>
      <c r="BI56" s="73">
        <v>14.904</v>
      </c>
      <c r="BJ56" s="73">
        <v>137.01400000000001</v>
      </c>
      <c r="BK56" s="73">
        <v>15.496</v>
      </c>
      <c r="BL56" s="73">
        <v>5.8369999999999997</v>
      </c>
      <c r="BM56" s="73">
        <v>1.833</v>
      </c>
      <c r="BN56" s="73">
        <v>7.8259999999999996</v>
      </c>
      <c r="BO56" s="73">
        <v>29.797999999999998</v>
      </c>
      <c r="BP56" s="73">
        <v>14.872</v>
      </c>
      <c r="BQ56" s="73">
        <v>0.91100000000000003</v>
      </c>
      <c r="BR56" s="73">
        <v>13.491</v>
      </c>
      <c r="BS56" s="73">
        <v>354.28800000000001</v>
      </c>
      <c r="BT56" s="73">
        <v>17.648</v>
      </c>
      <c r="BU56" s="73">
        <v>159.80000000000001</v>
      </c>
      <c r="BV56" s="73">
        <v>124.691</v>
      </c>
      <c r="BW56" s="73">
        <v>68.311000000000007</v>
      </c>
      <c r="BX56" s="73">
        <v>7.109</v>
      </c>
      <c r="BY56" s="73">
        <v>47.454000000000001</v>
      </c>
      <c r="BZ56" s="73">
        <v>105.32599999999999</v>
      </c>
      <c r="CA56" s="73">
        <v>55.527999999999999</v>
      </c>
      <c r="CB56" s="73">
        <v>5.5670000000000002</v>
      </c>
      <c r="CC56" s="73">
        <v>42.414999999999999</v>
      </c>
      <c r="CD56" s="73">
        <v>19.364999999999998</v>
      </c>
      <c r="CE56" s="73">
        <v>12.782999999999999</v>
      </c>
      <c r="CF56" s="73">
        <v>1.542</v>
      </c>
      <c r="CG56" s="73">
        <v>5.0389999999999997</v>
      </c>
      <c r="CH56" s="73">
        <v>3.83</v>
      </c>
      <c r="CI56" s="73">
        <v>4.5010000000000003</v>
      </c>
      <c r="CJ56" s="73">
        <v>6.54</v>
      </c>
      <c r="CK56" s="73">
        <v>1.79</v>
      </c>
      <c r="CL56" s="73">
        <v>1.8169999999999999</v>
      </c>
      <c r="CM56" s="73">
        <v>1170.5360000000001</v>
      </c>
      <c r="CN56" s="73">
        <v>633.99800000000005</v>
      </c>
      <c r="CO56" s="73">
        <v>897.61900000000003</v>
      </c>
      <c r="CP56" s="73">
        <v>237.47399999999999</v>
      </c>
      <c r="CQ56" s="73">
        <v>821.85900000000004</v>
      </c>
      <c r="CR56" s="73">
        <v>633.99800000000005</v>
      </c>
      <c r="CS56" s="73">
        <v>22.178999999999998</v>
      </c>
      <c r="CT56" s="73">
        <v>163.76499999999999</v>
      </c>
      <c r="CU56" s="73">
        <v>27.361000000000001</v>
      </c>
      <c r="CV56" s="73">
        <v>16.984999999999999</v>
      </c>
      <c r="CW56" s="73">
        <v>0.91800000000000004</v>
      </c>
      <c r="CX56" s="73">
        <v>9.0890000000000004</v>
      </c>
      <c r="CY56" s="73">
        <v>289.48599999999999</v>
      </c>
      <c r="CZ56" s="73">
        <v>60.692</v>
      </c>
      <c r="DA56" s="73">
        <v>5.2809999999999997</v>
      </c>
      <c r="DB56" s="73">
        <v>222.18600000000001</v>
      </c>
      <c r="DC56" s="73">
        <v>726.47299999999996</v>
      </c>
      <c r="DD56" s="73">
        <v>28.707999999999998</v>
      </c>
      <c r="DE56" s="73">
        <v>401.58499999999998</v>
      </c>
      <c r="DF56" s="73">
        <v>217.38900000000001</v>
      </c>
      <c r="DG56" s="73">
        <v>112.393</v>
      </c>
      <c r="DH56" s="73">
        <v>15.432</v>
      </c>
      <c r="DI56" s="73">
        <v>85.816000000000003</v>
      </c>
      <c r="DJ56" s="73">
        <v>179.58099999999999</v>
      </c>
      <c r="DK56" s="73">
        <v>90.087999999999994</v>
      </c>
      <c r="DL56" s="73">
        <v>13.012</v>
      </c>
      <c r="DM56" s="73">
        <v>74.078999999999994</v>
      </c>
      <c r="DN56" s="73">
        <v>37.808</v>
      </c>
      <c r="DO56" s="73">
        <v>22.305</v>
      </c>
      <c r="DP56" s="73">
        <v>2.42</v>
      </c>
      <c r="DQ56" s="73">
        <v>11.736000000000001</v>
      </c>
      <c r="DR56" s="73">
        <v>17.966000000000001</v>
      </c>
      <c r="DS56" s="73">
        <v>8.2910000000000004</v>
      </c>
      <c r="DT56" s="73">
        <v>2.145</v>
      </c>
      <c r="DU56" s="73">
        <v>7.5289999999999999</v>
      </c>
      <c r="DV56" s="73">
        <v>31.83</v>
      </c>
      <c r="DW56" s="73">
        <v>13.77</v>
      </c>
      <c r="DX56" s="73">
        <v>35.442999999999998</v>
      </c>
      <c r="DY56" s="73">
        <v>10.156000000000001</v>
      </c>
      <c r="DZ56" s="73">
        <v>3.7469999999999999</v>
      </c>
      <c r="EA56" s="73">
        <v>0</v>
      </c>
      <c r="EB56" s="73">
        <v>492.71199999999999</v>
      </c>
      <c r="EC56" s="73">
        <v>325.04700000000003</v>
      </c>
      <c r="ED56" s="73">
        <v>455.00799999999998</v>
      </c>
      <c r="EE56" s="73">
        <v>19.132000000000001</v>
      </c>
      <c r="EF56" s="73">
        <v>432.03899999999999</v>
      </c>
      <c r="EG56" s="73">
        <v>325.04700000000003</v>
      </c>
      <c r="EH56" s="73">
        <v>12.129</v>
      </c>
      <c r="EI56" s="73">
        <v>93.49</v>
      </c>
      <c r="EJ56" s="73">
        <v>14.851000000000001</v>
      </c>
      <c r="EK56" s="73">
        <v>9.1769999999999996</v>
      </c>
      <c r="EL56" s="73">
        <v>0.27600000000000002</v>
      </c>
      <c r="EM56" s="73">
        <v>5.0289999999999999</v>
      </c>
      <c r="EN56" s="73">
        <v>29.382999999999999</v>
      </c>
      <c r="EO56" s="73">
        <v>15.164999999999999</v>
      </c>
      <c r="EP56" s="73">
        <v>1.1439999999999999</v>
      </c>
      <c r="EQ56" s="73">
        <v>12.683</v>
      </c>
      <c r="ER56" s="73">
        <v>357.08</v>
      </c>
      <c r="ES56" s="73">
        <v>13.88</v>
      </c>
      <c r="ET56" s="73">
        <v>114.61799999999999</v>
      </c>
      <c r="EU56" s="73">
        <v>144.059</v>
      </c>
      <c r="EV56" s="73">
        <v>77.662000000000006</v>
      </c>
      <c r="EW56" s="73">
        <v>13.558999999999999</v>
      </c>
      <c r="EX56" s="73">
        <v>51.353000000000002</v>
      </c>
      <c r="EY56" s="73">
        <v>122.529</v>
      </c>
      <c r="EZ56" s="73">
        <v>64.197999999999993</v>
      </c>
      <c r="FA56" s="73">
        <v>11.138999999999999</v>
      </c>
      <c r="FB56" s="73">
        <v>46.218000000000004</v>
      </c>
      <c r="FC56" s="73">
        <v>21.53</v>
      </c>
      <c r="FD56" s="73">
        <v>13.464</v>
      </c>
      <c r="FE56" s="73">
        <v>2.42</v>
      </c>
      <c r="FF56" s="73">
        <v>5.1340000000000003</v>
      </c>
      <c r="FG56" s="73">
        <v>16.439</v>
      </c>
      <c r="FH56" s="73">
        <v>7.1340000000000003</v>
      </c>
      <c r="FI56" s="73">
        <v>18.571999999999999</v>
      </c>
      <c r="FJ56" s="73">
        <v>5.0010000000000003</v>
      </c>
      <c r="FK56" s="73">
        <v>1.4850000000000001</v>
      </c>
      <c r="FL56" s="73">
        <v>411.35300000000001</v>
      </c>
      <c r="FM56" s="73">
        <v>267.41399999999999</v>
      </c>
      <c r="FN56" s="73">
        <v>381.596</v>
      </c>
      <c r="FO56" s="73">
        <v>15.327</v>
      </c>
      <c r="FP56" s="73">
        <v>361.42399999999998</v>
      </c>
      <c r="FQ56" s="73">
        <v>267.41399999999999</v>
      </c>
      <c r="FR56" s="73">
        <v>10.555999999999999</v>
      </c>
      <c r="FS56" s="73">
        <v>82.575999999999993</v>
      </c>
      <c r="FT56" s="73">
        <v>13.984</v>
      </c>
      <c r="FU56" s="73">
        <v>8.31</v>
      </c>
      <c r="FV56" s="73">
        <v>0.27600000000000002</v>
      </c>
      <c r="FW56" s="73">
        <v>5.0289999999999999</v>
      </c>
      <c r="FX56" s="73">
        <v>23.154</v>
      </c>
      <c r="FY56" s="73">
        <v>12.741</v>
      </c>
      <c r="FZ56" s="73">
        <v>1.1439999999999999</v>
      </c>
      <c r="GA56" s="73">
        <v>8.8780000000000001</v>
      </c>
      <c r="GB56" s="73">
        <v>292.82900000000001</v>
      </c>
      <c r="GC56" s="73">
        <v>12.307</v>
      </c>
      <c r="GD56" s="73">
        <v>99.899000000000001</v>
      </c>
      <c r="GE56" s="73">
        <v>118.657</v>
      </c>
      <c r="GF56" s="73">
        <v>60.69</v>
      </c>
      <c r="GG56" s="73">
        <v>11.882999999999999</v>
      </c>
      <c r="GH56" s="73">
        <v>44.598999999999997</v>
      </c>
      <c r="GI56" s="73">
        <v>102.84399999999999</v>
      </c>
      <c r="GJ56" s="73">
        <v>51.307000000000002</v>
      </c>
      <c r="GK56" s="73">
        <v>9.4629999999999992</v>
      </c>
      <c r="GL56" s="73">
        <v>41.100999999999999</v>
      </c>
      <c r="GM56" s="73">
        <v>15.814</v>
      </c>
      <c r="GN56" s="73">
        <v>9.3829999999999991</v>
      </c>
      <c r="GO56" s="73">
        <v>2.42</v>
      </c>
      <c r="GP56" s="73">
        <v>3.4990000000000001</v>
      </c>
      <c r="GQ56" s="73">
        <v>12.791</v>
      </c>
      <c r="GR56" s="73">
        <v>6.3179999999999996</v>
      </c>
      <c r="GS56" s="73">
        <v>14.429</v>
      </c>
      <c r="GT56" s="73">
        <v>4.68</v>
      </c>
      <c r="GU56" s="73">
        <v>1.4850000000000001</v>
      </c>
      <c r="GV56" s="73">
        <v>403.01799999999997</v>
      </c>
      <c r="GW56" s="73">
        <v>216.53899999999999</v>
      </c>
      <c r="GX56" s="73">
        <v>304.291</v>
      </c>
      <c r="GY56" s="73">
        <v>89.668999999999997</v>
      </c>
      <c r="GZ56" s="73">
        <v>281.892</v>
      </c>
      <c r="HA56" s="73">
        <v>216.53899999999999</v>
      </c>
      <c r="HB56" s="73">
        <v>7.6269999999999998</v>
      </c>
      <c r="HC56" s="73">
        <v>56.017000000000003</v>
      </c>
      <c r="HD56" s="73">
        <v>7.548</v>
      </c>
      <c r="HE56" s="73">
        <v>4.141</v>
      </c>
      <c r="HF56" s="73">
        <v>1.254</v>
      </c>
      <c r="HG56" s="73">
        <v>1.9710000000000001</v>
      </c>
      <c r="HH56" s="73">
        <v>107.379</v>
      </c>
      <c r="HI56" s="73">
        <v>19.966999999999999</v>
      </c>
      <c r="HJ56" s="73">
        <v>1.234</v>
      </c>
      <c r="HK56" s="73">
        <v>85.210999999999999</v>
      </c>
      <c r="HL56" s="73">
        <v>242.785</v>
      </c>
      <c r="HM56" s="73">
        <v>10.347</v>
      </c>
      <c r="HN56" s="73">
        <v>144.37700000000001</v>
      </c>
      <c r="HO56" s="73">
        <v>81</v>
      </c>
      <c r="HP56" s="73">
        <v>40.909999999999997</v>
      </c>
      <c r="HQ56" s="73">
        <v>6.4409999999999998</v>
      </c>
      <c r="HR56" s="73">
        <v>33.448</v>
      </c>
      <c r="HS56" s="73">
        <v>66.34</v>
      </c>
      <c r="HT56" s="73">
        <v>33.094999999999999</v>
      </c>
      <c r="HU56" s="73">
        <v>5.391</v>
      </c>
      <c r="HV56" s="73">
        <v>27.853999999999999</v>
      </c>
      <c r="HW56" s="73">
        <v>14.66</v>
      </c>
      <c r="HX56" s="73">
        <v>7.8150000000000004</v>
      </c>
      <c r="HY56" s="73">
        <v>1.0489999999999999</v>
      </c>
      <c r="HZ56" s="73">
        <v>5.5940000000000003</v>
      </c>
      <c r="IA56" s="73">
        <v>5.4729999999999999</v>
      </c>
      <c r="IB56" s="73">
        <v>2.625</v>
      </c>
      <c r="IC56" s="73">
        <v>0.23300000000000001</v>
      </c>
      <c r="ID56" s="73">
        <v>2.6139999999999999</v>
      </c>
      <c r="IE56" s="73">
        <v>6.1989999999999998</v>
      </c>
      <c r="IF56" s="73">
        <v>5.5090000000000003</v>
      </c>
      <c r="IG56" s="73">
        <v>9.0570000000000004</v>
      </c>
      <c r="IH56" s="73">
        <v>2.6509999999999998</v>
      </c>
      <c r="II56" s="73">
        <v>0.20200000000000001</v>
      </c>
      <c r="IJ56" s="73">
        <v>0</v>
      </c>
      <c r="IK56" s="73">
        <v>159.733</v>
      </c>
      <c r="IL56" s="73">
        <v>106.348</v>
      </c>
      <c r="IM56" s="73">
        <v>148.69</v>
      </c>
      <c r="IN56" s="73">
        <v>7.6219999999999999</v>
      </c>
      <c r="IO56" s="73">
        <v>144.16800000000001</v>
      </c>
      <c r="IP56" s="73">
        <v>106.348</v>
      </c>
      <c r="IQ56" s="73">
        <v>5.53</v>
      </c>
    </row>
    <row r="57" spans="1:251">
      <c r="A57" s="10">
        <v>43252</v>
      </c>
      <c r="B57" s="73">
        <v>110.071</v>
      </c>
      <c r="C57" s="73">
        <v>13.727</v>
      </c>
      <c r="D57" s="73">
        <v>82.284000000000006</v>
      </c>
      <c r="E57" s="73">
        <v>49.655000000000001</v>
      </c>
      <c r="F57" s="73">
        <v>28.138000000000002</v>
      </c>
      <c r="G57" s="73">
        <v>2.403</v>
      </c>
      <c r="H57" s="73">
        <v>18.213000000000001</v>
      </c>
      <c r="I57" s="73">
        <v>30.567</v>
      </c>
      <c r="J57" s="73">
        <v>19.591999999999999</v>
      </c>
      <c r="K57" s="73">
        <v>2.2250000000000001</v>
      </c>
      <c r="L57" s="73">
        <v>8.3010000000000002</v>
      </c>
      <c r="M57" s="73">
        <v>23.83</v>
      </c>
      <c r="N57" s="73">
        <v>17.856999999999999</v>
      </c>
      <c r="O57" s="73">
        <v>28.483000000000001</v>
      </c>
      <c r="P57" s="73">
        <v>13.204000000000001</v>
      </c>
      <c r="Q57" s="73">
        <v>4.9720000000000004</v>
      </c>
      <c r="R57" s="73">
        <v>0.44900000000000001</v>
      </c>
      <c r="S57" s="73">
        <v>681.91399999999999</v>
      </c>
      <c r="T57" s="73">
        <v>447.005</v>
      </c>
      <c r="U57" s="73">
        <v>642.78899999999999</v>
      </c>
      <c r="V57" s="73">
        <v>27.872</v>
      </c>
      <c r="W57" s="73">
        <v>619.51</v>
      </c>
      <c r="X57" s="73">
        <v>447.005</v>
      </c>
      <c r="Y57" s="73">
        <v>16.702000000000002</v>
      </c>
      <c r="Z57" s="73">
        <v>154.54599999999999</v>
      </c>
      <c r="AA57" s="73">
        <v>11.840999999999999</v>
      </c>
      <c r="AB57" s="73">
        <v>5.9290000000000003</v>
      </c>
      <c r="AC57" s="73">
        <v>2.5670000000000002</v>
      </c>
      <c r="AD57" s="73">
        <v>3.3450000000000002</v>
      </c>
      <c r="AE57" s="73">
        <v>41.017000000000003</v>
      </c>
      <c r="AF57" s="73">
        <v>18.606999999999999</v>
      </c>
      <c r="AG57" s="73">
        <v>0.443</v>
      </c>
      <c r="AH57" s="73">
        <v>21.518000000000001</v>
      </c>
      <c r="AI57" s="73">
        <v>473.85700000000003</v>
      </c>
      <c r="AJ57" s="73">
        <v>20.175999999999998</v>
      </c>
      <c r="AK57" s="73">
        <v>181.62299999999999</v>
      </c>
      <c r="AL57" s="73">
        <v>171.46700000000001</v>
      </c>
      <c r="AM57" s="73">
        <v>104.203</v>
      </c>
      <c r="AN57" s="73">
        <v>12.172000000000001</v>
      </c>
      <c r="AO57" s="73">
        <v>51.268000000000001</v>
      </c>
      <c r="AP57" s="73">
        <v>140.541</v>
      </c>
      <c r="AQ57" s="73">
        <v>84.433000000000007</v>
      </c>
      <c r="AR57" s="73">
        <v>10.522</v>
      </c>
      <c r="AS57" s="73">
        <v>42.3</v>
      </c>
      <c r="AT57" s="73">
        <v>30.925999999999998</v>
      </c>
      <c r="AU57" s="73">
        <v>19.771000000000001</v>
      </c>
      <c r="AV57" s="73">
        <v>1.65</v>
      </c>
      <c r="AW57" s="73">
        <v>8.968</v>
      </c>
      <c r="AX57" s="73">
        <v>9.5470000000000006</v>
      </c>
      <c r="AY57" s="73">
        <v>6.258</v>
      </c>
      <c r="AZ57" s="73">
        <v>11.252000000000001</v>
      </c>
      <c r="BA57" s="73">
        <v>4.5519999999999996</v>
      </c>
      <c r="BB57" s="73">
        <v>3.823</v>
      </c>
      <c r="BC57" s="73">
        <v>544.17600000000004</v>
      </c>
      <c r="BD57" s="73">
        <v>350.81700000000001</v>
      </c>
      <c r="BE57" s="73">
        <v>515.32899999999995</v>
      </c>
      <c r="BF57" s="73">
        <v>20.65</v>
      </c>
      <c r="BG57" s="73">
        <v>500.524</v>
      </c>
      <c r="BH57" s="73">
        <v>350.81700000000001</v>
      </c>
      <c r="BI57" s="73">
        <v>14.843</v>
      </c>
      <c r="BJ57" s="73">
        <v>133.607</v>
      </c>
      <c r="BK57" s="73">
        <v>9.734</v>
      </c>
      <c r="BL57" s="73">
        <v>4.5289999999999999</v>
      </c>
      <c r="BM57" s="73">
        <v>1.861</v>
      </c>
      <c r="BN57" s="73">
        <v>3.3450000000000002</v>
      </c>
      <c r="BO57" s="73">
        <v>27.427</v>
      </c>
      <c r="BP57" s="73">
        <v>11.534000000000001</v>
      </c>
      <c r="BQ57" s="73">
        <v>0</v>
      </c>
      <c r="BR57" s="73">
        <v>15.445</v>
      </c>
      <c r="BS57" s="73">
        <v>368.73399999999998</v>
      </c>
      <c r="BT57" s="73">
        <v>17.167999999999999</v>
      </c>
      <c r="BU57" s="73">
        <v>154.13300000000001</v>
      </c>
      <c r="BV57" s="73">
        <v>127.14100000000001</v>
      </c>
      <c r="BW57" s="73">
        <v>73.015000000000001</v>
      </c>
      <c r="BX57" s="73">
        <v>9.58</v>
      </c>
      <c r="BY57" s="73">
        <v>41.832999999999998</v>
      </c>
      <c r="BZ57" s="73">
        <v>105.996</v>
      </c>
      <c r="CA57" s="73">
        <v>60.988</v>
      </c>
      <c r="CB57" s="73">
        <v>7.93</v>
      </c>
      <c r="CC57" s="73">
        <v>34.365000000000002</v>
      </c>
      <c r="CD57" s="73">
        <v>21.145</v>
      </c>
      <c r="CE57" s="73">
        <v>12.026999999999999</v>
      </c>
      <c r="CF57" s="73">
        <v>1.65</v>
      </c>
      <c r="CG57" s="73">
        <v>7.468</v>
      </c>
      <c r="CH57" s="73">
        <v>6.4909999999999997</v>
      </c>
      <c r="CI57" s="73">
        <v>4.141</v>
      </c>
      <c r="CJ57" s="73">
        <v>8.1969999999999992</v>
      </c>
      <c r="CK57" s="73">
        <v>2.4350000000000001</v>
      </c>
      <c r="CL57" s="73">
        <v>2.7130000000000001</v>
      </c>
      <c r="CM57" s="73">
        <v>1182.8510000000001</v>
      </c>
      <c r="CN57" s="73">
        <v>645.27099999999996</v>
      </c>
      <c r="CO57" s="73">
        <v>923.50800000000004</v>
      </c>
      <c r="CP57" s="73">
        <v>236.78700000000001</v>
      </c>
      <c r="CQ57" s="73">
        <v>844.38900000000001</v>
      </c>
      <c r="CR57" s="73">
        <v>645.27099999999996</v>
      </c>
      <c r="CS57" s="73">
        <v>24.356999999999999</v>
      </c>
      <c r="CT57" s="73">
        <v>169.893</v>
      </c>
      <c r="CU57" s="73">
        <v>27.306999999999999</v>
      </c>
      <c r="CV57" s="73">
        <v>15.163</v>
      </c>
      <c r="CW57" s="73">
        <v>4.0759999999999996</v>
      </c>
      <c r="CX57" s="73">
        <v>8.0690000000000008</v>
      </c>
      <c r="CY57" s="73">
        <v>294.459</v>
      </c>
      <c r="CZ57" s="73">
        <v>68.823999999999998</v>
      </c>
      <c r="DA57" s="73">
        <v>4.9560000000000004</v>
      </c>
      <c r="DB57" s="73">
        <v>219.68600000000001</v>
      </c>
      <c r="DC57" s="73">
        <v>733.61099999999999</v>
      </c>
      <c r="DD57" s="73">
        <v>34.353000000000002</v>
      </c>
      <c r="DE57" s="73">
        <v>400.67599999999999</v>
      </c>
      <c r="DF57" s="73">
        <v>225.029</v>
      </c>
      <c r="DG57" s="73">
        <v>119.97499999999999</v>
      </c>
      <c r="DH57" s="73">
        <v>15.712</v>
      </c>
      <c r="DI57" s="73">
        <v>86.96</v>
      </c>
      <c r="DJ57" s="73">
        <v>175.69900000000001</v>
      </c>
      <c r="DK57" s="73">
        <v>93.594999999999999</v>
      </c>
      <c r="DL57" s="73">
        <v>11.013999999999999</v>
      </c>
      <c r="DM57" s="73">
        <v>69.933000000000007</v>
      </c>
      <c r="DN57" s="73">
        <v>49.33</v>
      </c>
      <c r="DO57" s="73">
        <v>26.38</v>
      </c>
      <c r="DP57" s="73">
        <v>4.6980000000000004</v>
      </c>
      <c r="DQ57" s="73">
        <v>17.026</v>
      </c>
      <c r="DR57" s="73">
        <v>24.562000000000001</v>
      </c>
      <c r="DS57" s="73">
        <v>13.625999999999999</v>
      </c>
      <c r="DT57" s="73">
        <v>0.42299999999999999</v>
      </c>
      <c r="DU57" s="73">
        <v>10.512</v>
      </c>
      <c r="DV57" s="73">
        <v>16.696000000000002</v>
      </c>
      <c r="DW57" s="73">
        <v>14.211</v>
      </c>
      <c r="DX57" s="73">
        <v>22.556000000000001</v>
      </c>
      <c r="DY57" s="73">
        <v>8.3510000000000009</v>
      </c>
      <c r="DZ57" s="73">
        <v>2.3820000000000001</v>
      </c>
      <c r="EA57" s="73">
        <v>0</v>
      </c>
      <c r="EB57" s="73">
        <v>497.04199999999997</v>
      </c>
      <c r="EC57" s="73">
        <v>328.78</v>
      </c>
      <c r="ED57" s="73">
        <v>466.08300000000003</v>
      </c>
      <c r="EE57" s="73">
        <v>24.658999999999999</v>
      </c>
      <c r="EF57" s="73">
        <v>442.94799999999998</v>
      </c>
      <c r="EG57" s="73">
        <v>328.78</v>
      </c>
      <c r="EH57" s="73">
        <v>13.832000000000001</v>
      </c>
      <c r="EI57" s="73">
        <v>98.454999999999998</v>
      </c>
      <c r="EJ57" s="73">
        <v>11.385999999999999</v>
      </c>
      <c r="EK57" s="73">
        <v>6.0330000000000004</v>
      </c>
      <c r="EL57" s="73">
        <v>1.0089999999999999</v>
      </c>
      <c r="EM57" s="73">
        <v>4.3440000000000003</v>
      </c>
      <c r="EN57" s="73">
        <v>38.287999999999997</v>
      </c>
      <c r="EO57" s="73">
        <v>18.983000000000001</v>
      </c>
      <c r="EP57" s="73">
        <v>1.63</v>
      </c>
      <c r="EQ57" s="73">
        <v>17.675000000000001</v>
      </c>
      <c r="ER57" s="73">
        <v>355.601</v>
      </c>
      <c r="ES57" s="73">
        <v>16.471</v>
      </c>
      <c r="ET57" s="73">
        <v>121.331</v>
      </c>
      <c r="EU57" s="73">
        <v>145.97499999999999</v>
      </c>
      <c r="EV57" s="73">
        <v>87.653999999999996</v>
      </c>
      <c r="EW57" s="73">
        <v>12.624000000000001</v>
      </c>
      <c r="EX57" s="73">
        <v>44.226999999999997</v>
      </c>
      <c r="EY57" s="73">
        <v>120.36</v>
      </c>
      <c r="EZ57" s="73">
        <v>70.272000000000006</v>
      </c>
      <c r="FA57" s="73">
        <v>9.0129999999999999</v>
      </c>
      <c r="FB57" s="73">
        <v>39.918999999999997</v>
      </c>
      <c r="FC57" s="73">
        <v>25.614999999999998</v>
      </c>
      <c r="FD57" s="73">
        <v>17.382999999999999</v>
      </c>
      <c r="FE57" s="73">
        <v>3.6110000000000002</v>
      </c>
      <c r="FF57" s="73">
        <v>4.3079999999999998</v>
      </c>
      <c r="FG57" s="73">
        <v>4.42</v>
      </c>
      <c r="FH57" s="73">
        <v>3.6389999999999998</v>
      </c>
      <c r="FI57" s="73">
        <v>6.3010000000000002</v>
      </c>
      <c r="FJ57" s="73">
        <v>1.758</v>
      </c>
      <c r="FK57" s="73">
        <v>1.47</v>
      </c>
      <c r="FL57" s="73">
        <v>420.745</v>
      </c>
      <c r="FM57" s="73">
        <v>273.83100000000002</v>
      </c>
      <c r="FN57" s="73">
        <v>394.94299999999998</v>
      </c>
      <c r="FO57" s="73">
        <v>20.048999999999999</v>
      </c>
      <c r="FP57" s="73">
        <v>377.87700000000001</v>
      </c>
      <c r="FQ57" s="73">
        <v>273.83100000000002</v>
      </c>
      <c r="FR57" s="73">
        <v>11.311</v>
      </c>
      <c r="FS57" s="73">
        <v>90.853999999999999</v>
      </c>
      <c r="FT57" s="73">
        <v>9.2490000000000006</v>
      </c>
      <c r="FU57" s="73">
        <v>4.9320000000000004</v>
      </c>
      <c r="FV57" s="73">
        <v>0.51400000000000001</v>
      </c>
      <c r="FW57" s="73">
        <v>3.8029999999999999</v>
      </c>
      <c r="FX57" s="73">
        <v>29.748000000000001</v>
      </c>
      <c r="FY57" s="73">
        <v>14.016</v>
      </c>
      <c r="FZ57" s="73">
        <v>0.56599999999999995</v>
      </c>
      <c r="GA57" s="73">
        <v>15.166</v>
      </c>
      <c r="GB57" s="73">
        <v>294.03500000000003</v>
      </c>
      <c r="GC57" s="73">
        <v>12.391999999999999</v>
      </c>
      <c r="GD57" s="73">
        <v>110.679</v>
      </c>
      <c r="GE57" s="73">
        <v>117.681</v>
      </c>
      <c r="GF57" s="73">
        <v>65.847999999999999</v>
      </c>
      <c r="GG57" s="73">
        <v>10.438000000000001</v>
      </c>
      <c r="GH57" s="73">
        <v>39.924999999999997</v>
      </c>
      <c r="GI57" s="73">
        <v>99.332999999999998</v>
      </c>
      <c r="GJ57" s="73">
        <v>52.985999999999997</v>
      </c>
      <c r="GK57" s="73">
        <v>8.2219999999999995</v>
      </c>
      <c r="GL57" s="73">
        <v>36.969000000000001</v>
      </c>
      <c r="GM57" s="73">
        <v>18.347999999999999</v>
      </c>
      <c r="GN57" s="73">
        <v>12.862</v>
      </c>
      <c r="GO57" s="73">
        <v>2.2160000000000002</v>
      </c>
      <c r="GP57" s="73">
        <v>2.956</v>
      </c>
      <c r="GQ57" s="73">
        <v>3.871</v>
      </c>
      <c r="GR57" s="73">
        <v>3.6389999999999998</v>
      </c>
      <c r="GS57" s="73">
        <v>5.7519999999999998</v>
      </c>
      <c r="GT57" s="73">
        <v>1.758</v>
      </c>
      <c r="GU57" s="73">
        <v>1.47</v>
      </c>
      <c r="GV57" s="73">
        <v>409.45299999999997</v>
      </c>
      <c r="GW57" s="73">
        <v>220.31800000000001</v>
      </c>
      <c r="GX57" s="73">
        <v>304.44499999999999</v>
      </c>
      <c r="GY57" s="73">
        <v>98.307000000000002</v>
      </c>
      <c r="GZ57" s="73">
        <v>282.90199999999999</v>
      </c>
      <c r="HA57" s="73">
        <v>220.31800000000001</v>
      </c>
      <c r="HB57" s="73">
        <v>4.4370000000000003</v>
      </c>
      <c r="HC57" s="73">
        <v>57.668999999999997</v>
      </c>
      <c r="HD57" s="73">
        <v>7.45</v>
      </c>
      <c r="HE57" s="73">
        <v>4.3650000000000002</v>
      </c>
      <c r="HF57" s="73">
        <v>0.42799999999999999</v>
      </c>
      <c r="HG57" s="73">
        <v>2.3559999999999999</v>
      </c>
      <c r="HH57" s="73">
        <v>113.179</v>
      </c>
      <c r="HI57" s="73">
        <v>17.655999999999999</v>
      </c>
      <c r="HJ57" s="73">
        <v>1.083</v>
      </c>
      <c r="HK57" s="73">
        <v>94.44</v>
      </c>
      <c r="HL57" s="73">
        <v>244.57900000000001</v>
      </c>
      <c r="HM57" s="73">
        <v>6.3630000000000004</v>
      </c>
      <c r="HN57" s="73">
        <v>155.57499999999999</v>
      </c>
      <c r="HO57" s="73">
        <v>74.573999999999998</v>
      </c>
      <c r="HP57" s="73">
        <v>41.505000000000003</v>
      </c>
      <c r="HQ57" s="73">
        <v>3.7349999999999999</v>
      </c>
      <c r="HR57" s="73">
        <v>29.335000000000001</v>
      </c>
      <c r="HS57" s="73">
        <v>61.942999999999998</v>
      </c>
      <c r="HT57" s="73">
        <v>34.668999999999997</v>
      </c>
      <c r="HU57" s="73">
        <v>2.4950000000000001</v>
      </c>
      <c r="HV57" s="73">
        <v>24.779</v>
      </c>
      <c r="HW57" s="73">
        <v>12.632</v>
      </c>
      <c r="HX57" s="73">
        <v>6.8360000000000003</v>
      </c>
      <c r="HY57" s="73">
        <v>1.2410000000000001</v>
      </c>
      <c r="HZ57" s="73">
        <v>4.5549999999999997</v>
      </c>
      <c r="IA57" s="73">
        <v>8.0039999999999996</v>
      </c>
      <c r="IB57" s="73">
        <v>4.8129999999999997</v>
      </c>
      <c r="IC57" s="73">
        <v>0</v>
      </c>
      <c r="ID57" s="73">
        <v>2.91</v>
      </c>
      <c r="IE57" s="73">
        <v>5.9219999999999997</v>
      </c>
      <c r="IF57" s="73">
        <v>2.9369999999999998</v>
      </c>
      <c r="IG57" s="73">
        <v>6.7009999999999996</v>
      </c>
      <c r="IH57" s="73">
        <v>2.1579999999999999</v>
      </c>
      <c r="II57" s="73">
        <v>0</v>
      </c>
      <c r="IJ57" s="73">
        <v>0.28100000000000003</v>
      </c>
      <c r="IK57" s="73">
        <v>168.80699999999999</v>
      </c>
      <c r="IL57" s="73">
        <v>117.205</v>
      </c>
      <c r="IM57" s="73">
        <v>157.547</v>
      </c>
      <c r="IN57" s="73">
        <v>7.96</v>
      </c>
      <c r="IO57" s="73">
        <v>152.07</v>
      </c>
      <c r="IP57" s="73">
        <v>117.205</v>
      </c>
      <c r="IQ57" s="73">
        <v>2.6829999999999998</v>
      </c>
    </row>
    <row r="58" spans="1:251">
      <c r="A58" s="10">
        <v>43525</v>
      </c>
      <c r="B58" s="73">
        <v>112.89100000000001</v>
      </c>
      <c r="C58" s="73">
        <v>7.2539999999999996</v>
      </c>
      <c r="D58" s="73">
        <v>79.111999999999995</v>
      </c>
      <c r="E58" s="73">
        <v>43.965000000000003</v>
      </c>
      <c r="F58" s="73">
        <v>28.677</v>
      </c>
      <c r="G58" s="73">
        <v>1.8640000000000001</v>
      </c>
      <c r="H58" s="73">
        <v>13.423999999999999</v>
      </c>
      <c r="I58" s="73">
        <v>34.24</v>
      </c>
      <c r="J58" s="73">
        <v>22.742000000000001</v>
      </c>
      <c r="K58" s="73">
        <v>0.46400000000000002</v>
      </c>
      <c r="L58" s="73">
        <v>10.308999999999999</v>
      </c>
      <c r="M58" s="73">
        <v>23.477</v>
      </c>
      <c r="N58" s="73">
        <v>22.073</v>
      </c>
      <c r="O58" s="73">
        <v>31.329000000000001</v>
      </c>
      <c r="P58" s="73">
        <v>14.221</v>
      </c>
      <c r="Q58" s="73">
        <v>2.157</v>
      </c>
      <c r="R58" s="73">
        <v>0.72499999999999998</v>
      </c>
      <c r="S58" s="73">
        <v>695.40700000000004</v>
      </c>
      <c r="T58" s="73">
        <v>451.48099999999999</v>
      </c>
      <c r="U58" s="73">
        <v>655.803</v>
      </c>
      <c r="V58" s="73">
        <v>31.12</v>
      </c>
      <c r="W58" s="73">
        <v>628.35400000000004</v>
      </c>
      <c r="X58" s="73">
        <v>451.48099999999999</v>
      </c>
      <c r="Y58" s="73">
        <v>16.373000000000001</v>
      </c>
      <c r="Z58" s="73">
        <v>158.72999999999999</v>
      </c>
      <c r="AA58" s="73">
        <v>14.638999999999999</v>
      </c>
      <c r="AB58" s="73">
        <v>7.718</v>
      </c>
      <c r="AC58" s="73">
        <v>0.78100000000000003</v>
      </c>
      <c r="AD58" s="73">
        <v>6.14</v>
      </c>
      <c r="AE58" s="73">
        <v>46.697000000000003</v>
      </c>
      <c r="AF58" s="73">
        <v>21.501000000000001</v>
      </c>
      <c r="AG58" s="73">
        <v>0.51200000000000001</v>
      </c>
      <c r="AH58" s="73">
        <v>23.686</v>
      </c>
      <c r="AI58" s="73">
        <v>482.73700000000002</v>
      </c>
      <c r="AJ58" s="73">
        <v>17.667000000000002</v>
      </c>
      <c r="AK58" s="73">
        <v>190.05199999999999</v>
      </c>
      <c r="AL58" s="73">
        <v>154.79900000000001</v>
      </c>
      <c r="AM58" s="73">
        <v>101.74299999999999</v>
      </c>
      <c r="AN58" s="73">
        <v>8.2289999999999992</v>
      </c>
      <c r="AO58" s="73">
        <v>43.252000000000002</v>
      </c>
      <c r="AP58" s="73">
        <v>131.441</v>
      </c>
      <c r="AQ58" s="73">
        <v>84.766999999999996</v>
      </c>
      <c r="AR58" s="73">
        <v>6.3650000000000002</v>
      </c>
      <c r="AS58" s="73">
        <v>38.734000000000002</v>
      </c>
      <c r="AT58" s="73">
        <v>23.358000000000001</v>
      </c>
      <c r="AU58" s="73">
        <v>16.975999999999999</v>
      </c>
      <c r="AV58" s="73">
        <v>1.8640000000000001</v>
      </c>
      <c r="AW58" s="73">
        <v>4.5190000000000001</v>
      </c>
      <c r="AX58" s="73">
        <v>5.7169999999999996</v>
      </c>
      <c r="AY58" s="73">
        <v>4.9509999999999996</v>
      </c>
      <c r="AZ58" s="73">
        <v>8.484</v>
      </c>
      <c r="BA58" s="73">
        <v>2.1840000000000002</v>
      </c>
      <c r="BB58" s="73">
        <v>1.5760000000000001</v>
      </c>
      <c r="BC58" s="73">
        <v>565.12599999999998</v>
      </c>
      <c r="BD58" s="73">
        <v>363.75700000000001</v>
      </c>
      <c r="BE58" s="73">
        <v>536.79999999999995</v>
      </c>
      <c r="BF58" s="73">
        <v>22.405999999999999</v>
      </c>
      <c r="BG58" s="73">
        <v>516.91</v>
      </c>
      <c r="BH58" s="73">
        <v>363.75700000000001</v>
      </c>
      <c r="BI58" s="73">
        <v>15.502000000000001</v>
      </c>
      <c r="BJ58" s="73">
        <v>136.267</v>
      </c>
      <c r="BK58" s="73">
        <v>12.250999999999999</v>
      </c>
      <c r="BL58" s="73">
        <v>5.9569999999999999</v>
      </c>
      <c r="BM58" s="73">
        <v>0.78100000000000003</v>
      </c>
      <c r="BN58" s="73">
        <v>5.5119999999999996</v>
      </c>
      <c r="BO58" s="73">
        <v>32.426000000000002</v>
      </c>
      <c r="BP58" s="73">
        <v>15.316000000000001</v>
      </c>
      <c r="BQ58" s="73">
        <v>0.51200000000000001</v>
      </c>
      <c r="BR58" s="73">
        <v>15.6</v>
      </c>
      <c r="BS58" s="73">
        <v>386.66899999999998</v>
      </c>
      <c r="BT58" s="73">
        <v>16.795999999999999</v>
      </c>
      <c r="BU58" s="73">
        <v>158.221</v>
      </c>
      <c r="BV58" s="73">
        <v>114.735</v>
      </c>
      <c r="BW58" s="73">
        <v>74.016999999999996</v>
      </c>
      <c r="BX58" s="73">
        <v>4.976</v>
      </c>
      <c r="BY58" s="73">
        <v>34.997999999999998</v>
      </c>
      <c r="BZ58" s="73">
        <v>100.468</v>
      </c>
      <c r="CA58" s="73">
        <v>63.27</v>
      </c>
      <c r="CB58" s="73">
        <v>4.0919999999999996</v>
      </c>
      <c r="CC58" s="73">
        <v>32.362000000000002</v>
      </c>
      <c r="CD58" s="73">
        <v>14.266999999999999</v>
      </c>
      <c r="CE58" s="73">
        <v>10.747</v>
      </c>
      <c r="CF58" s="73">
        <v>0.88400000000000001</v>
      </c>
      <c r="CG58" s="73">
        <v>2.6360000000000001</v>
      </c>
      <c r="CH58" s="73">
        <v>3.5390000000000001</v>
      </c>
      <c r="CI58" s="73">
        <v>3.44</v>
      </c>
      <c r="CJ58" s="73">
        <v>5.9210000000000003</v>
      </c>
      <c r="CK58" s="73">
        <v>1.0589999999999999</v>
      </c>
      <c r="CL58" s="73">
        <v>0.745</v>
      </c>
      <c r="CM58" s="73">
        <v>1198.4079999999999</v>
      </c>
      <c r="CN58" s="73">
        <v>669.29399999999998</v>
      </c>
      <c r="CO58" s="73">
        <v>913.61099999999999</v>
      </c>
      <c r="CP58" s="73">
        <v>248.34800000000001</v>
      </c>
      <c r="CQ58" s="73">
        <v>840.17700000000002</v>
      </c>
      <c r="CR58" s="73">
        <v>669.29399999999998</v>
      </c>
      <c r="CS58" s="73">
        <v>26.798999999999999</v>
      </c>
      <c r="CT58" s="73">
        <v>139.90799999999999</v>
      </c>
      <c r="CU58" s="73">
        <v>20.745000000000001</v>
      </c>
      <c r="CV58" s="73">
        <v>11.587999999999999</v>
      </c>
      <c r="CW58" s="73">
        <v>2.2850000000000001</v>
      </c>
      <c r="CX58" s="73">
        <v>6.8719999999999999</v>
      </c>
      <c r="CY58" s="73">
        <v>307.084</v>
      </c>
      <c r="CZ58" s="73">
        <v>66.022000000000006</v>
      </c>
      <c r="DA58" s="73">
        <v>3.1320000000000001</v>
      </c>
      <c r="DB58" s="73">
        <v>236.059</v>
      </c>
      <c r="DC58" s="73">
        <v>763.79300000000001</v>
      </c>
      <c r="DD58" s="73">
        <v>32.726999999999997</v>
      </c>
      <c r="DE58" s="73">
        <v>387.35</v>
      </c>
      <c r="DF58" s="73">
        <v>218.71700000000001</v>
      </c>
      <c r="DG58" s="73">
        <v>120.474</v>
      </c>
      <c r="DH58" s="73">
        <v>14.49</v>
      </c>
      <c r="DI58" s="73">
        <v>82.48</v>
      </c>
      <c r="DJ58" s="73">
        <v>174.791</v>
      </c>
      <c r="DK58" s="73">
        <v>93.289000000000001</v>
      </c>
      <c r="DL58" s="73">
        <v>13.022</v>
      </c>
      <c r="DM58" s="73">
        <v>67.206999999999994</v>
      </c>
      <c r="DN58" s="73">
        <v>43.926000000000002</v>
      </c>
      <c r="DO58" s="73">
        <v>27.184999999999999</v>
      </c>
      <c r="DP58" s="73">
        <v>1.468</v>
      </c>
      <c r="DQ58" s="73">
        <v>15.273</v>
      </c>
      <c r="DR58" s="73">
        <v>25.263000000000002</v>
      </c>
      <c r="DS58" s="73">
        <v>15.496</v>
      </c>
      <c r="DT58" s="73">
        <v>0.93899999999999995</v>
      </c>
      <c r="DU58" s="73">
        <v>8.4770000000000003</v>
      </c>
      <c r="DV58" s="73">
        <v>30.402000000000001</v>
      </c>
      <c r="DW58" s="73">
        <v>14.537000000000001</v>
      </c>
      <c r="DX58" s="73">
        <v>36.450000000000003</v>
      </c>
      <c r="DY58" s="73">
        <v>8.4890000000000008</v>
      </c>
      <c r="DZ58" s="73">
        <v>1.2729999999999999</v>
      </c>
      <c r="EA58" s="73">
        <v>0.35099999999999998</v>
      </c>
      <c r="EB58" s="73">
        <v>502.995</v>
      </c>
      <c r="EC58" s="73">
        <v>348.71100000000001</v>
      </c>
      <c r="ED58" s="73">
        <v>464.32600000000002</v>
      </c>
      <c r="EE58" s="73">
        <v>19.652999999999999</v>
      </c>
      <c r="EF58" s="73">
        <v>442.58199999999999</v>
      </c>
      <c r="EG58" s="73">
        <v>348.71100000000001</v>
      </c>
      <c r="EH58" s="73">
        <v>15.218</v>
      </c>
      <c r="EI58" s="73">
        <v>76.322000000000003</v>
      </c>
      <c r="EJ58" s="73">
        <v>9.1980000000000004</v>
      </c>
      <c r="EK58" s="73">
        <v>5.7309999999999999</v>
      </c>
      <c r="EL58" s="73">
        <v>0.57899999999999996</v>
      </c>
      <c r="EM58" s="73">
        <v>2.8879999999999999</v>
      </c>
      <c r="EN58" s="73">
        <v>35.878999999999998</v>
      </c>
      <c r="EO58" s="73">
        <v>18.344000000000001</v>
      </c>
      <c r="EP58" s="73">
        <v>1.1850000000000001</v>
      </c>
      <c r="EQ58" s="73">
        <v>15.000999999999999</v>
      </c>
      <c r="ER58" s="73">
        <v>382.45400000000001</v>
      </c>
      <c r="ES58" s="73">
        <v>16.981999999999999</v>
      </c>
      <c r="ET58" s="73">
        <v>96.94</v>
      </c>
      <c r="EU58" s="73">
        <v>143.24700000000001</v>
      </c>
      <c r="EV58" s="73">
        <v>89.043999999999997</v>
      </c>
      <c r="EW58" s="73">
        <v>12.096</v>
      </c>
      <c r="EX58" s="73">
        <v>41.707999999999998</v>
      </c>
      <c r="EY58" s="73">
        <v>115.024</v>
      </c>
      <c r="EZ58" s="73">
        <v>65.873999999999995</v>
      </c>
      <c r="FA58" s="73">
        <v>10.628</v>
      </c>
      <c r="FB58" s="73">
        <v>38.122999999999998</v>
      </c>
      <c r="FC58" s="73">
        <v>28.222999999999999</v>
      </c>
      <c r="FD58" s="73">
        <v>23.17</v>
      </c>
      <c r="FE58" s="73">
        <v>1.468</v>
      </c>
      <c r="FF58" s="73">
        <v>3.585</v>
      </c>
      <c r="FG58" s="73">
        <v>15.336</v>
      </c>
      <c r="FH58" s="73">
        <v>6.62</v>
      </c>
      <c r="FI58" s="73">
        <v>19.015999999999998</v>
      </c>
      <c r="FJ58" s="73">
        <v>2.9409999999999998</v>
      </c>
      <c r="FK58" s="73">
        <v>0.4</v>
      </c>
      <c r="FL58" s="73">
        <v>422.38900000000001</v>
      </c>
      <c r="FM58" s="73">
        <v>284.10599999999999</v>
      </c>
      <c r="FN58" s="73">
        <v>386.40600000000001</v>
      </c>
      <c r="FO58" s="73">
        <v>17.521000000000001</v>
      </c>
      <c r="FP58" s="73">
        <v>370.483</v>
      </c>
      <c r="FQ58" s="73">
        <v>284.10599999999999</v>
      </c>
      <c r="FR58" s="73">
        <v>12.254</v>
      </c>
      <c r="FS58" s="73">
        <v>71.792000000000002</v>
      </c>
      <c r="FT58" s="73">
        <v>8.1829999999999998</v>
      </c>
      <c r="FU58" s="73">
        <v>4.7160000000000002</v>
      </c>
      <c r="FV58" s="73">
        <v>0.57899999999999996</v>
      </c>
      <c r="FW58" s="73">
        <v>2.8879999999999999</v>
      </c>
      <c r="FX58" s="73">
        <v>28.94</v>
      </c>
      <c r="FY58" s="73">
        <v>13.538</v>
      </c>
      <c r="FZ58" s="73">
        <v>1.1850000000000001</v>
      </c>
      <c r="GA58" s="73">
        <v>12.869</v>
      </c>
      <c r="GB58" s="73">
        <v>312.02699999999999</v>
      </c>
      <c r="GC58" s="73">
        <v>14.016999999999999</v>
      </c>
      <c r="GD58" s="73">
        <v>89.724000000000004</v>
      </c>
      <c r="GE58" s="73">
        <v>119.577</v>
      </c>
      <c r="GF58" s="73">
        <v>71.114000000000004</v>
      </c>
      <c r="GG58" s="73">
        <v>10.94</v>
      </c>
      <c r="GH58" s="73">
        <v>37.524000000000001</v>
      </c>
      <c r="GI58" s="73">
        <v>95.953000000000003</v>
      </c>
      <c r="GJ58" s="73">
        <v>51.587000000000003</v>
      </c>
      <c r="GK58" s="73">
        <v>9.4710000000000001</v>
      </c>
      <c r="GL58" s="73">
        <v>34.895000000000003</v>
      </c>
      <c r="GM58" s="73">
        <v>23.623000000000001</v>
      </c>
      <c r="GN58" s="73">
        <v>19.527000000000001</v>
      </c>
      <c r="GO58" s="73">
        <v>1.468</v>
      </c>
      <c r="GP58" s="73">
        <v>2.6280000000000001</v>
      </c>
      <c r="GQ58" s="73">
        <v>14.782999999999999</v>
      </c>
      <c r="GR58" s="73">
        <v>6.62</v>
      </c>
      <c r="GS58" s="73">
        <v>18.463000000000001</v>
      </c>
      <c r="GT58" s="73">
        <v>2.9409999999999998</v>
      </c>
      <c r="GU58" s="73">
        <v>0</v>
      </c>
      <c r="GV58" s="73">
        <v>408.74400000000003</v>
      </c>
      <c r="GW58" s="73">
        <v>223.23699999999999</v>
      </c>
      <c r="GX58" s="73">
        <v>306.47199999999998</v>
      </c>
      <c r="GY58" s="73">
        <v>96.849000000000004</v>
      </c>
      <c r="GZ58" s="73">
        <v>286.44200000000001</v>
      </c>
      <c r="HA58" s="73">
        <v>223.23699999999999</v>
      </c>
      <c r="HB58" s="73">
        <v>6.4180000000000001</v>
      </c>
      <c r="HC58" s="73">
        <v>55.673000000000002</v>
      </c>
      <c r="HD58" s="73">
        <v>5.1929999999999996</v>
      </c>
      <c r="HE58" s="73">
        <v>2.2530000000000001</v>
      </c>
      <c r="HF58" s="73">
        <v>0.70599999999999996</v>
      </c>
      <c r="HG58" s="73">
        <v>2.2349999999999999</v>
      </c>
      <c r="HH58" s="73">
        <v>113.339</v>
      </c>
      <c r="HI58" s="73">
        <v>18.89</v>
      </c>
      <c r="HJ58" s="73">
        <v>0.74099999999999999</v>
      </c>
      <c r="HK58" s="73">
        <v>93.168000000000006</v>
      </c>
      <c r="HL58" s="73">
        <v>245.71799999999999</v>
      </c>
      <c r="HM58" s="73">
        <v>7.8650000000000002</v>
      </c>
      <c r="HN58" s="73">
        <v>152.28299999999999</v>
      </c>
      <c r="HO58" s="73">
        <v>83.665999999999997</v>
      </c>
      <c r="HP58" s="73">
        <v>45.591000000000001</v>
      </c>
      <c r="HQ58" s="73">
        <v>4.9269999999999996</v>
      </c>
      <c r="HR58" s="73">
        <v>32.671999999999997</v>
      </c>
      <c r="HS58" s="73">
        <v>68.954999999999998</v>
      </c>
      <c r="HT58" s="73">
        <v>37.170999999999999</v>
      </c>
      <c r="HU58" s="73">
        <v>3.98</v>
      </c>
      <c r="HV58" s="73">
        <v>27.571000000000002</v>
      </c>
      <c r="HW58" s="73">
        <v>14.711</v>
      </c>
      <c r="HX58" s="73">
        <v>8.42</v>
      </c>
      <c r="HY58" s="73">
        <v>0.94699999999999995</v>
      </c>
      <c r="HZ58" s="73">
        <v>5.101</v>
      </c>
      <c r="IA58" s="73">
        <v>5.181</v>
      </c>
      <c r="IB58" s="73">
        <v>2.2360000000000002</v>
      </c>
      <c r="IC58" s="73">
        <v>0.29099999999999998</v>
      </c>
      <c r="ID58" s="73">
        <v>2.1419999999999999</v>
      </c>
      <c r="IE58" s="73">
        <v>3.7709999999999999</v>
      </c>
      <c r="IF58" s="73">
        <v>2.8780000000000001</v>
      </c>
      <c r="IG58" s="73">
        <v>5.423</v>
      </c>
      <c r="IH58" s="73">
        <v>1.226</v>
      </c>
      <c r="II58" s="73">
        <v>0.47599999999999998</v>
      </c>
      <c r="IJ58" s="73">
        <v>0.51100000000000001</v>
      </c>
      <c r="IK58" s="73">
        <v>163.79400000000001</v>
      </c>
      <c r="IL58" s="73">
        <v>113.824</v>
      </c>
      <c r="IM58" s="73">
        <v>154.92699999999999</v>
      </c>
      <c r="IN58" s="73">
        <v>6.7</v>
      </c>
      <c r="IO58" s="73">
        <v>150.43100000000001</v>
      </c>
      <c r="IP58" s="73">
        <v>113.824</v>
      </c>
      <c r="IQ58" s="73">
        <v>4.2610000000000001</v>
      </c>
    </row>
    <row r="59" spans="1:251">
      <c r="A59" s="10">
        <v>43617</v>
      </c>
      <c r="B59" s="73">
        <v>118.54</v>
      </c>
      <c r="C59" s="73">
        <v>12.762</v>
      </c>
      <c r="D59" s="73">
        <v>83.533000000000001</v>
      </c>
      <c r="E59" s="73">
        <v>40.087000000000003</v>
      </c>
      <c r="F59" s="73">
        <v>23.722999999999999</v>
      </c>
      <c r="G59" s="73">
        <v>2.0179999999999998</v>
      </c>
      <c r="H59" s="73">
        <v>13.47</v>
      </c>
      <c r="I59" s="73">
        <v>30.263999999999999</v>
      </c>
      <c r="J59" s="73">
        <v>20.483000000000001</v>
      </c>
      <c r="K59" s="73">
        <v>1.3169999999999999</v>
      </c>
      <c r="L59" s="73">
        <v>6.641</v>
      </c>
      <c r="M59" s="73">
        <v>19.568999999999999</v>
      </c>
      <c r="N59" s="73">
        <v>17.617000000000001</v>
      </c>
      <c r="O59" s="73">
        <v>25.905000000000001</v>
      </c>
      <c r="P59" s="73">
        <v>11.282</v>
      </c>
      <c r="Q59" s="73">
        <v>2.6589999999999998</v>
      </c>
      <c r="R59" s="73">
        <v>1.8240000000000001</v>
      </c>
      <c r="S59" s="73">
        <v>692.8</v>
      </c>
      <c r="T59" s="73">
        <v>457.45299999999997</v>
      </c>
      <c r="U59" s="73">
        <v>649.72</v>
      </c>
      <c r="V59" s="73">
        <v>34.249000000000002</v>
      </c>
      <c r="W59" s="73">
        <v>624.12400000000002</v>
      </c>
      <c r="X59" s="73">
        <v>457.45299999999997</v>
      </c>
      <c r="Y59" s="73">
        <v>14.317</v>
      </c>
      <c r="Z59" s="73">
        <v>150.73599999999999</v>
      </c>
      <c r="AA59" s="73">
        <v>16.318999999999999</v>
      </c>
      <c r="AB59" s="73">
        <v>9.9120000000000008</v>
      </c>
      <c r="AC59" s="73">
        <v>1.224</v>
      </c>
      <c r="AD59" s="73">
        <v>5.1820000000000004</v>
      </c>
      <c r="AE59" s="73">
        <v>45.645000000000003</v>
      </c>
      <c r="AF59" s="73">
        <v>17.302</v>
      </c>
      <c r="AG59" s="73">
        <v>2.0259999999999998</v>
      </c>
      <c r="AH59" s="73">
        <v>25.817</v>
      </c>
      <c r="AI59" s="73">
        <v>486.71600000000001</v>
      </c>
      <c r="AJ59" s="73">
        <v>17.567</v>
      </c>
      <c r="AK59" s="73">
        <v>182.839</v>
      </c>
      <c r="AL59" s="73">
        <v>158.43600000000001</v>
      </c>
      <c r="AM59" s="73">
        <v>100.581</v>
      </c>
      <c r="AN59" s="73">
        <v>12.663</v>
      </c>
      <c r="AO59" s="73">
        <v>44.314999999999998</v>
      </c>
      <c r="AP59" s="73">
        <v>139.81399999999999</v>
      </c>
      <c r="AQ59" s="73">
        <v>88.537000000000006</v>
      </c>
      <c r="AR59" s="73">
        <v>11.228999999999999</v>
      </c>
      <c r="AS59" s="73">
        <v>40.048999999999999</v>
      </c>
      <c r="AT59" s="73">
        <v>18.622</v>
      </c>
      <c r="AU59" s="73">
        <v>12.045</v>
      </c>
      <c r="AV59" s="73">
        <v>1.4350000000000001</v>
      </c>
      <c r="AW59" s="73">
        <v>4.266</v>
      </c>
      <c r="AX59" s="73">
        <v>6.7119999999999997</v>
      </c>
      <c r="AY59" s="73">
        <v>5.6779999999999999</v>
      </c>
      <c r="AZ59" s="73">
        <v>8.8309999999999995</v>
      </c>
      <c r="BA59" s="73">
        <v>3.5590000000000002</v>
      </c>
      <c r="BB59" s="73">
        <v>0.876</v>
      </c>
      <c r="BC59" s="73">
        <v>568.24</v>
      </c>
      <c r="BD59" s="73">
        <v>370.12599999999998</v>
      </c>
      <c r="BE59" s="73">
        <v>535.14499999999998</v>
      </c>
      <c r="BF59" s="73">
        <v>25.553999999999998</v>
      </c>
      <c r="BG59" s="73">
        <v>515.01400000000001</v>
      </c>
      <c r="BH59" s="73">
        <v>370.12599999999998</v>
      </c>
      <c r="BI59" s="73">
        <v>13.661</v>
      </c>
      <c r="BJ59" s="73">
        <v>130.25899999999999</v>
      </c>
      <c r="BK59" s="73">
        <v>13.430999999999999</v>
      </c>
      <c r="BL59" s="73">
        <v>7.0250000000000004</v>
      </c>
      <c r="BM59" s="73">
        <v>1.224</v>
      </c>
      <c r="BN59" s="73">
        <v>5.1820000000000004</v>
      </c>
      <c r="BO59" s="73">
        <v>33.720999999999997</v>
      </c>
      <c r="BP59" s="73">
        <v>14.073</v>
      </c>
      <c r="BQ59" s="73">
        <v>0.621</v>
      </c>
      <c r="BR59" s="73">
        <v>18.527000000000001</v>
      </c>
      <c r="BS59" s="73">
        <v>392.63400000000001</v>
      </c>
      <c r="BT59" s="73">
        <v>15.507</v>
      </c>
      <c r="BU59" s="73">
        <v>155.07300000000001</v>
      </c>
      <c r="BV59" s="73">
        <v>115.723</v>
      </c>
      <c r="BW59" s="73">
        <v>70.055000000000007</v>
      </c>
      <c r="BX59" s="73">
        <v>9.3119999999999994</v>
      </c>
      <c r="BY59" s="73">
        <v>35.478999999999999</v>
      </c>
      <c r="BZ59" s="73">
        <v>103.366</v>
      </c>
      <c r="CA59" s="73">
        <v>62.441000000000003</v>
      </c>
      <c r="CB59" s="73">
        <v>8.3149999999999995</v>
      </c>
      <c r="CC59" s="73">
        <v>32.61</v>
      </c>
      <c r="CD59" s="73">
        <v>12.356999999999999</v>
      </c>
      <c r="CE59" s="73">
        <v>7.6139999999999999</v>
      </c>
      <c r="CF59" s="73">
        <v>0.997</v>
      </c>
      <c r="CG59" s="73">
        <v>2.8690000000000002</v>
      </c>
      <c r="CH59" s="73">
        <v>6.0730000000000004</v>
      </c>
      <c r="CI59" s="73">
        <v>5.0270000000000001</v>
      </c>
      <c r="CJ59" s="73">
        <v>7.5410000000000004</v>
      </c>
      <c r="CK59" s="73">
        <v>3.5590000000000002</v>
      </c>
      <c r="CL59" s="73">
        <v>0.876</v>
      </c>
      <c r="CM59" s="73">
        <v>1189.2139999999999</v>
      </c>
      <c r="CN59" s="73">
        <v>661.54399999999998</v>
      </c>
      <c r="CO59" s="73">
        <v>919.36099999999999</v>
      </c>
      <c r="CP59" s="73">
        <v>243.42099999999999</v>
      </c>
      <c r="CQ59" s="73">
        <v>839.87900000000002</v>
      </c>
      <c r="CR59" s="73">
        <v>661.54399999999998</v>
      </c>
      <c r="CS59" s="73">
        <v>23.292000000000002</v>
      </c>
      <c r="CT59" s="73">
        <v>153.46199999999999</v>
      </c>
      <c r="CU59" s="73">
        <v>22.931999999999999</v>
      </c>
      <c r="CV59" s="73">
        <v>14.506</v>
      </c>
      <c r="CW59" s="73">
        <v>3.66</v>
      </c>
      <c r="CX59" s="73">
        <v>4.3789999999999996</v>
      </c>
      <c r="CY59" s="73">
        <v>302.40199999999999</v>
      </c>
      <c r="CZ59" s="73">
        <v>66.557000000000002</v>
      </c>
      <c r="DA59" s="73">
        <v>1.0720000000000001</v>
      </c>
      <c r="DB59" s="73">
        <v>234.309</v>
      </c>
      <c r="DC59" s="73">
        <v>752.85500000000002</v>
      </c>
      <c r="DD59" s="73">
        <v>29.082000000000001</v>
      </c>
      <c r="DE59" s="73">
        <v>395.43900000000002</v>
      </c>
      <c r="DF59" s="73">
        <v>225.42</v>
      </c>
      <c r="DG59" s="73">
        <v>120.158</v>
      </c>
      <c r="DH59" s="73">
        <v>12.76</v>
      </c>
      <c r="DI59" s="73">
        <v>89.643000000000001</v>
      </c>
      <c r="DJ59" s="73">
        <v>177.66</v>
      </c>
      <c r="DK59" s="73">
        <v>91.593000000000004</v>
      </c>
      <c r="DL59" s="73">
        <v>10.117000000000001</v>
      </c>
      <c r="DM59" s="73">
        <v>74.228999999999999</v>
      </c>
      <c r="DN59" s="73">
        <v>47.761000000000003</v>
      </c>
      <c r="DO59" s="73">
        <v>28.565000000000001</v>
      </c>
      <c r="DP59" s="73">
        <v>2.6419999999999999</v>
      </c>
      <c r="DQ59" s="73">
        <v>15.414</v>
      </c>
      <c r="DR59" s="73">
        <v>30.382000000000001</v>
      </c>
      <c r="DS59" s="73">
        <v>20.091000000000001</v>
      </c>
      <c r="DT59" s="73">
        <v>0.84599999999999997</v>
      </c>
      <c r="DU59" s="73">
        <v>9.4450000000000003</v>
      </c>
      <c r="DV59" s="73">
        <v>24</v>
      </c>
      <c r="DW59" s="73">
        <v>11.837</v>
      </c>
      <c r="DX59" s="73">
        <v>26.431000000000001</v>
      </c>
      <c r="DY59" s="73">
        <v>9.4060000000000006</v>
      </c>
      <c r="DZ59" s="73">
        <v>2.86</v>
      </c>
      <c r="EA59" s="73">
        <v>0</v>
      </c>
      <c r="EB59" s="73">
        <v>508.52</v>
      </c>
      <c r="EC59" s="73">
        <v>346.60599999999999</v>
      </c>
      <c r="ED59" s="73">
        <v>480.35700000000003</v>
      </c>
      <c r="EE59" s="73">
        <v>18.498000000000001</v>
      </c>
      <c r="EF59" s="73">
        <v>450.73099999999999</v>
      </c>
      <c r="EG59" s="73">
        <v>346.60599999999999</v>
      </c>
      <c r="EH59" s="73">
        <v>10.811999999999999</v>
      </c>
      <c r="EI59" s="73">
        <v>92.87</v>
      </c>
      <c r="EJ59" s="73">
        <v>11.853</v>
      </c>
      <c r="EK59" s="73">
        <v>7.1689999999999996</v>
      </c>
      <c r="EL59" s="73">
        <v>2.073</v>
      </c>
      <c r="EM59" s="73">
        <v>2.6110000000000002</v>
      </c>
      <c r="EN59" s="73">
        <v>37.177</v>
      </c>
      <c r="EO59" s="73">
        <v>22.9</v>
      </c>
      <c r="EP59" s="73">
        <v>0</v>
      </c>
      <c r="EQ59" s="73">
        <v>13.814</v>
      </c>
      <c r="ER59" s="73">
        <v>381.63400000000001</v>
      </c>
      <c r="ES59" s="73">
        <v>13.345000000000001</v>
      </c>
      <c r="ET59" s="73">
        <v>111.688</v>
      </c>
      <c r="EU59" s="73">
        <v>144.19499999999999</v>
      </c>
      <c r="EV59" s="73">
        <v>85.876999999999995</v>
      </c>
      <c r="EW59" s="73">
        <v>10.358000000000001</v>
      </c>
      <c r="EX59" s="73">
        <v>47.079000000000001</v>
      </c>
      <c r="EY59" s="73">
        <v>116.751</v>
      </c>
      <c r="EZ59" s="73">
        <v>64.653000000000006</v>
      </c>
      <c r="FA59" s="73">
        <v>8.8330000000000002</v>
      </c>
      <c r="FB59" s="73">
        <v>42.384999999999998</v>
      </c>
      <c r="FC59" s="73">
        <v>27.443999999999999</v>
      </c>
      <c r="FD59" s="73">
        <v>21.225000000000001</v>
      </c>
      <c r="FE59" s="73">
        <v>1.5249999999999999</v>
      </c>
      <c r="FF59" s="73">
        <v>4.694</v>
      </c>
      <c r="FG59" s="73">
        <v>8.7590000000000003</v>
      </c>
      <c r="FH59" s="73">
        <v>1.853</v>
      </c>
      <c r="FI59" s="73">
        <v>9.6649999999999991</v>
      </c>
      <c r="FJ59" s="73">
        <v>0.94599999999999995</v>
      </c>
      <c r="FK59" s="73">
        <v>0.88</v>
      </c>
      <c r="FL59" s="73">
        <v>426.24200000000002</v>
      </c>
      <c r="FM59" s="73">
        <v>282.50799999999998</v>
      </c>
      <c r="FN59" s="73">
        <v>401.82900000000001</v>
      </c>
      <c r="FO59" s="73">
        <v>15.725</v>
      </c>
      <c r="FP59" s="73">
        <v>380.755</v>
      </c>
      <c r="FQ59" s="73">
        <v>282.50799999999998</v>
      </c>
      <c r="FR59" s="73">
        <v>9.1509999999999998</v>
      </c>
      <c r="FS59" s="73">
        <v>88.652000000000001</v>
      </c>
      <c r="FT59" s="73">
        <v>8.3610000000000007</v>
      </c>
      <c r="FU59" s="73">
        <v>5.5469999999999997</v>
      </c>
      <c r="FV59" s="73">
        <v>0.82699999999999996</v>
      </c>
      <c r="FW59" s="73">
        <v>1.9870000000000001</v>
      </c>
      <c r="FX59" s="73">
        <v>29.344999999999999</v>
      </c>
      <c r="FY59" s="73">
        <v>15.971</v>
      </c>
      <c r="FZ59" s="73">
        <v>0</v>
      </c>
      <c r="GA59" s="73">
        <v>12.911</v>
      </c>
      <c r="GB59" s="73">
        <v>308.49400000000003</v>
      </c>
      <c r="GC59" s="73">
        <v>10.438000000000001</v>
      </c>
      <c r="GD59" s="73">
        <v>105.944</v>
      </c>
      <c r="GE59" s="73">
        <v>119.27500000000001</v>
      </c>
      <c r="GF59" s="73">
        <v>66.268000000000001</v>
      </c>
      <c r="GG59" s="73">
        <v>10.358000000000001</v>
      </c>
      <c r="GH59" s="73">
        <v>42.228999999999999</v>
      </c>
      <c r="GI59" s="73">
        <v>99.031999999999996</v>
      </c>
      <c r="GJ59" s="73">
        <v>50.456000000000003</v>
      </c>
      <c r="GK59" s="73">
        <v>8.8330000000000002</v>
      </c>
      <c r="GL59" s="73">
        <v>39.322000000000003</v>
      </c>
      <c r="GM59" s="73">
        <v>20.244</v>
      </c>
      <c r="GN59" s="73">
        <v>15.811</v>
      </c>
      <c r="GO59" s="73">
        <v>1.5249999999999999</v>
      </c>
      <c r="GP59" s="73">
        <v>2.907</v>
      </c>
      <c r="GQ59" s="73">
        <v>7.782</v>
      </c>
      <c r="GR59" s="73">
        <v>1.367</v>
      </c>
      <c r="GS59" s="73">
        <v>8.6880000000000006</v>
      </c>
      <c r="GT59" s="73">
        <v>0.46</v>
      </c>
      <c r="GU59" s="73">
        <v>0.42</v>
      </c>
      <c r="GV59" s="73">
        <v>411.238</v>
      </c>
      <c r="GW59" s="73">
        <v>228.38200000000001</v>
      </c>
      <c r="GX59" s="73">
        <v>310.93099999999998</v>
      </c>
      <c r="GY59" s="73">
        <v>93.864999999999995</v>
      </c>
      <c r="GZ59" s="73">
        <v>286.85000000000002</v>
      </c>
      <c r="HA59" s="73">
        <v>228.38200000000001</v>
      </c>
      <c r="HB59" s="73">
        <v>6.8559999999999999</v>
      </c>
      <c r="HC59" s="73">
        <v>50.48</v>
      </c>
      <c r="HD59" s="73">
        <v>5.9969999999999999</v>
      </c>
      <c r="HE59" s="73">
        <v>2.347</v>
      </c>
      <c r="HF59" s="73">
        <v>0.73399999999999999</v>
      </c>
      <c r="HG59" s="73">
        <v>2.9159999999999999</v>
      </c>
      <c r="HH59" s="73">
        <v>113.35599999999999</v>
      </c>
      <c r="HI59" s="73">
        <v>22.864999999999998</v>
      </c>
      <c r="HJ59" s="73">
        <v>0.82099999999999995</v>
      </c>
      <c r="HK59" s="73">
        <v>89.394999999999996</v>
      </c>
      <c r="HL59" s="73">
        <v>255.19900000000001</v>
      </c>
      <c r="HM59" s="73">
        <v>8.6310000000000002</v>
      </c>
      <c r="HN59" s="73">
        <v>143.75200000000001</v>
      </c>
      <c r="HO59" s="73">
        <v>78.364999999999995</v>
      </c>
      <c r="HP59" s="73">
        <v>43.073999999999998</v>
      </c>
      <c r="HQ59" s="73">
        <v>3.7250000000000001</v>
      </c>
      <c r="HR59" s="73">
        <v>31.041</v>
      </c>
      <c r="HS59" s="73">
        <v>65.251000000000005</v>
      </c>
      <c r="HT59" s="73">
        <v>36.398000000000003</v>
      </c>
      <c r="HU59" s="73">
        <v>2.5339999999999998</v>
      </c>
      <c r="HV59" s="73">
        <v>26.053999999999998</v>
      </c>
      <c r="HW59" s="73">
        <v>13.114000000000001</v>
      </c>
      <c r="HX59" s="73">
        <v>6.6760000000000002</v>
      </c>
      <c r="HY59" s="73">
        <v>1.1910000000000001</v>
      </c>
      <c r="HZ59" s="73">
        <v>4.9870000000000001</v>
      </c>
      <c r="IA59" s="73">
        <v>9.0950000000000006</v>
      </c>
      <c r="IB59" s="73">
        <v>4.4489999999999998</v>
      </c>
      <c r="IC59" s="73">
        <v>0.45800000000000002</v>
      </c>
      <c r="ID59" s="73">
        <v>3.875</v>
      </c>
      <c r="IE59" s="73">
        <v>5.0359999999999996</v>
      </c>
      <c r="IF59" s="73">
        <v>3.6560000000000001</v>
      </c>
      <c r="IG59" s="73">
        <v>6.4409999999999998</v>
      </c>
      <c r="IH59" s="73">
        <v>2.2509999999999999</v>
      </c>
      <c r="II59" s="73">
        <v>0.52500000000000002</v>
      </c>
      <c r="IJ59" s="73">
        <v>0.313</v>
      </c>
      <c r="IK59" s="73">
        <v>170.97300000000001</v>
      </c>
      <c r="IL59" s="73">
        <v>117.102</v>
      </c>
      <c r="IM59" s="73">
        <v>157.01599999999999</v>
      </c>
      <c r="IN59" s="73">
        <v>10.615</v>
      </c>
      <c r="IO59" s="73">
        <v>150.18100000000001</v>
      </c>
      <c r="IP59" s="73">
        <v>117.102</v>
      </c>
      <c r="IQ59" s="73">
        <v>4.9980000000000002</v>
      </c>
    </row>
    <row r="60" spans="1:251">
      <c r="A60" s="10">
        <v>43709</v>
      </c>
      <c r="B60" s="73">
        <v>114.819</v>
      </c>
      <c r="C60" s="73">
        <v>7.9</v>
      </c>
      <c r="D60" s="73">
        <v>84.456000000000003</v>
      </c>
      <c r="E60" s="73">
        <v>52.4</v>
      </c>
      <c r="F60" s="73">
        <v>33.966999999999999</v>
      </c>
      <c r="G60" s="73">
        <v>1.3049999999999999</v>
      </c>
      <c r="H60" s="73">
        <v>15.927</v>
      </c>
      <c r="I60" s="73">
        <v>34.308</v>
      </c>
      <c r="J60" s="73">
        <v>20.187999999999999</v>
      </c>
      <c r="K60" s="73">
        <v>4.008</v>
      </c>
      <c r="L60" s="73">
        <v>9.452</v>
      </c>
      <c r="M60" s="73">
        <v>21.913</v>
      </c>
      <c r="N60" s="73">
        <v>22.225000000000001</v>
      </c>
      <c r="O60" s="73">
        <v>31.513000000000002</v>
      </c>
      <c r="P60" s="73">
        <v>12.625</v>
      </c>
      <c r="Q60" s="73">
        <v>3.2749999999999999</v>
      </c>
      <c r="R60" s="73">
        <v>0.65900000000000003</v>
      </c>
      <c r="S60" s="73">
        <v>706.31200000000001</v>
      </c>
      <c r="T60" s="73">
        <v>463.93700000000001</v>
      </c>
      <c r="U60" s="73">
        <v>659.89800000000002</v>
      </c>
      <c r="V60" s="73">
        <v>35.220999999999997</v>
      </c>
      <c r="W60" s="73">
        <v>633.173</v>
      </c>
      <c r="X60" s="73">
        <v>463.93700000000001</v>
      </c>
      <c r="Y60" s="73">
        <v>17.463999999999999</v>
      </c>
      <c r="Z60" s="73">
        <v>148.911</v>
      </c>
      <c r="AA60" s="73">
        <v>17.616</v>
      </c>
      <c r="AB60" s="73">
        <v>11.989000000000001</v>
      </c>
      <c r="AC60" s="73">
        <v>1.113</v>
      </c>
      <c r="AD60" s="73">
        <v>4.5140000000000002</v>
      </c>
      <c r="AE60" s="73">
        <v>47.192</v>
      </c>
      <c r="AF60" s="73">
        <v>17.597999999999999</v>
      </c>
      <c r="AG60" s="73">
        <v>2.2029999999999998</v>
      </c>
      <c r="AH60" s="73">
        <v>27.391999999999999</v>
      </c>
      <c r="AI60" s="73">
        <v>496.55</v>
      </c>
      <c r="AJ60" s="73">
        <v>20.78</v>
      </c>
      <c r="AK60" s="73">
        <v>181.946</v>
      </c>
      <c r="AL60" s="73">
        <v>160.291</v>
      </c>
      <c r="AM60" s="73">
        <v>106.202</v>
      </c>
      <c r="AN60" s="73">
        <v>6.45</v>
      </c>
      <c r="AO60" s="73">
        <v>46.058999999999997</v>
      </c>
      <c r="AP60" s="73">
        <v>135.28100000000001</v>
      </c>
      <c r="AQ60" s="73">
        <v>86.125</v>
      </c>
      <c r="AR60" s="73">
        <v>5.8780000000000001</v>
      </c>
      <c r="AS60" s="73">
        <v>42.21</v>
      </c>
      <c r="AT60" s="73">
        <v>25.01</v>
      </c>
      <c r="AU60" s="73">
        <v>20.077000000000002</v>
      </c>
      <c r="AV60" s="73">
        <v>0.57199999999999995</v>
      </c>
      <c r="AW60" s="73">
        <v>3.8490000000000002</v>
      </c>
      <c r="AX60" s="73">
        <v>8.3320000000000007</v>
      </c>
      <c r="AY60" s="73">
        <v>7.0369999999999999</v>
      </c>
      <c r="AZ60" s="73">
        <v>11.193</v>
      </c>
      <c r="BA60" s="73">
        <v>4.1760000000000002</v>
      </c>
      <c r="BB60" s="73">
        <v>1.58</v>
      </c>
      <c r="BC60" s="73">
        <v>570.47199999999998</v>
      </c>
      <c r="BD60" s="73">
        <v>374.54599999999999</v>
      </c>
      <c r="BE60" s="73">
        <v>539.78399999999999</v>
      </c>
      <c r="BF60" s="73">
        <v>23.998999999999999</v>
      </c>
      <c r="BG60" s="73">
        <v>521.01800000000003</v>
      </c>
      <c r="BH60" s="73">
        <v>374.54599999999999</v>
      </c>
      <c r="BI60" s="73">
        <v>14.577999999999999</v>
      </c>
      <c r="BJ60" s="73">
        <v>130.393</v>
      </c>
      <c r="BK60" s="73">
        <v>13.778</v>
      </c>
      <c r="BL60" s="73">
        <v>9.7720000000000002</v>
      </c>
      <c r="BM60" s="73">
        <v>1.113</v>
      </c>
      <c r="BN60" s="73">
        <v>2.8940000000000001</v>
      </c>
      <c r="BO60" s="73">
        <v>30.486999999999998</v>
      </c>
      <c r="BP60" s="73">
        <v>10.494999999999999</v>
      </c>
      <c r="BQ60" s="73">
        <v>1.353</v>
      </c>
      <c r="BR60" s="73">
        <v>18.64</v>
      </c>
      <c r="BS60" s="73">
        <v>396.32</v>
      </c>
      <c r="BT60" s="73">
        <v>17.042999999999999</v>
      </c>
      <c r="BU60" s="73">
        <v>153.05500000000001</v>
      </c>
      <c r="BV60" s="73">
        <v>115.41200000000001</v>
      </c>
      <c r="BW60" s="73">
        <v>77.888999999999996</v>
      </c>
      <c r="BX60" s="73">
        <v>5.4160000000000004</v>
      </c>
      <c r="BY60" s="73">
        <v>31.596</v>
      </c>
      <c r="BZ60" s="73">
        <v>99.617999999999995</v>
      </c>
      <c r="CA60" s="73">
        <v>64.956999999999994</v>
      </c>
      <c r="CB60" s="73">
        <v>4.8440000000000003</v>
      </c>
      <c r="CC60" s="73">
        <v>29.817</v>
      </c>
      <c r="CD60" s="73">
        <v>15.795</v>
      </c>
      <c r="CE60" s="73">
        <v>12.932</v>
      </c>
      <c r="CF60" s="73">
        <v>0.57199999999999995</v>
      </c>
      <c r="CG60" s="73">
        <v>1.7789999999999999</v>
      </c>
      <c r="CH60" s="73">
        <v>5.1879999999999997</v>
      </c>
      <c r="CI60" s="73">
        <v>4.0540000000000003</v>
      </c>
      <c r="CJ60" s="73">
        <v>6.6890000000000001</v>
      </c>
      <c r="CK60" s="73">
        <v>2.552</v>
      </c>
      <c r="CL60" s="73">
        <v>0.51200000000000001</v>
      </c>
      <c r="CM60" s="73">
        <v>1195.1130000000001</v>
      </c>
      <c r="CN60" s="73">
        <v>678.07500000000005</v>
      </c>
      <c r="CO60" s="73">
        <v>914.971</v>
      </c>
      <c r="CP60" s="73">
        <v>248.82</v>
      </c>
      <c r="CQ60" s="73">
        <v>844.774</v>
      </c>
      <c r="CR60" s="73">
        <v>678.07500000000005</v>
      </c>
      <c r="CS60" s="73">
        <v>18.908999999999999</v>
      </c>
      <c r="CT60" s="73">
        <v>144.36500000000001</v>
      </c>
      <c r="CU60" s="73">
        <v>24.544</v>
      </c>
      <c r="CV60" s="73">
        <v>12.641</v>
      </c>
      <c r="CW60" s="73">
        <v>2.6840000000000002</v>
      </c>
      <c r="CX60" s="73">
        <v>8.7309999999999999</v>
      </c>
      <c r="CY60" s="73">
        <v>299.548</v>
      </c>
      <c r="CZ60" s="73">
        <v>60.981999999999999</v>
      </c>
      <c r="DA60" s="73">
        <v>0.89900000000000002</v>
      </c>
      <c r="DB60" s="73">
        <v>236.506</v>
      </c>
      <c r="DC60" s="73">
        <v>762.65300000000002</v>
      </c>
      <c r="DD60" s="73">
        <v>22.98</v>
      </c>
      <c r="DE60" s="73">
        <v>394.46100000000001</v>
      </c>
      <c r="DF60" s="73">
        <v>226.83699999999999</v>
      </c>
      <c r="DG60" s="73">
        <v>122.72</v>
      </c>
      <c r="DH60" s="73">
        <v>10.864000000000001</v>
      </c>
      <c r="DI60" s="73">
        <v>91.105000000000004</v>
      </c>
      <c r="DJ60" s="73">
        <v>182.89400000000001</v>
      </c>
      <c r="DK60" s="73">
        <v>98.387</v>
      </c>
      <c r="DL60" s="73">
        <v>7.3550000000000004</v>
      </c>
      <c r="DM60" s="73">
        <v>76.81</v>
      </c>
      <c r="DN60" s="73">
        <v>43.942</v>
      </c>
      <c r="DO60" s="73">
        <v>24.332999999999998</v>
      </c>
      <c r="DP60" s="73">
        <v>3.5089999999999999</v>
      </c>
      <c r="DQ60" s="73">
        <v>14.295</v>
      </c>
      <c r="DR60" s="73">
        <v>24.053000000000001</v>
      </c>
      <c r="DS60" s="73">
        <v>15.523</v>
      </c>
      <c r="DT60" s="73">
        <v>1.048</v>
      </c>
      <c r="DU60" s="73">
        <v>7.4820000000000002</v>
      </c>
      <c r="DV60" s="73">
        <v>26.247</v>
      </c>
      <c r="DW60" s="73">
        <v>15.018000000000001</v>
      </c>
      <c r="DX60" s="73">
        <v>31.321000000000002</v>
      </c>
      <c r="DY60" s="73">
        <v>9.9440000000000008</v>
      </c>
      <c r="DZ60" s="73">
        <v>2.1469999999999998</v>
      </c>
      <c r="EA60" s="73">
        <v>0</v>
      </c>
      <c r="EB60" s="73">
        <v>505.91800000000001</v>
      </c>
      <c r="EC60" s="73">
        <v>353.79</v>
      </c>
      <c r="ED60" s="73">
        <v>472.34699999999998</v>
      </c>
      <c r="EE60" s="73">
        <v>21.222999999999999</v>
      </c>
      <c r="EF60" s="73">
        <v>450.82600000000002</v>
      </c>
      <c r="EG60" s="73">
        <v>353.79</v>
      </c>
      <c r="EH60" s="73">
        <v>12.097</v>
      </c>
      <c r="EI60" s="73">
        <v>84.408000000000001</v>
      </c>
      <c r="EJ60" s="73">
        <v>12.215999999999999</v>
      </c>
      <c r="EK60" s="73">
        <v>5.0910000000000002</v>
      </c>
      <c r="EL60" s="73">
        <v>1.327</v>
      </c>
      <c r="EM60" s="73">
        <v>5.7990000000000004</v>
      </c>
      <c r="EN60" s="73">
        <v>31.056999999999999</v>
      </c>
      <c r="EO60" s="73">
        <v>16.96</v>
      </c>
      <c r="EP60" s="73">
        <v>0.52900000000000003</v>
      </c>
      <c r="EQ60" s="73">
        <v>13.569000000000001</v>
      </c>
      <c r="ER60" s="73">
        <v>381.13799999999998</v>
      </c>
      <c r="ES60" s="73">
        <v>13.952999999999999</v>
      </c>
      <c r="ET60" s="73">
        <v>107.245</v>
      </c>
      <c r="EU60" s="73">
        <v>142.26599999999999</v>
      </c>
      <c r="EV60" s="73">
        <v>87.259</v>
      </c>
      <c r="EW60" s="73">
        <v>10.164999999999999</v>
      </c>
      <c r="EX60" s="73">
        <v>43.597999999999999</v>
      </c>
      <c r="EY60" s="73">
        <v>120.102</v>
      </c>
      <c r="EZ60" s="73">
        <v>73.659000000000006</v>
      </c>
      <c r="FA60" s="73">
        <v>6.8310000000000004</v>
      </c>
      <c r="FB60" s="73">
        <v>39.613</v>
      </c>
      <c r="FC60" s="73">
        <v>22.163</v>
      </c>
      <c r="FD60" s="73">
        <v>13.6</v>
      </c>
      <c r="FE60" s="73">
        <v>3.3340000000000001</v>
      </c>
      <c r="FF60" s="73">
        <v>3.9860000000000002</v>
      </c>
      <c r="FG60" s="73">
        <v>11.819000000000001</v>
      </c>
      <c r="FH60" s="73">
        <v>3.5830000000000002</v>
      </c>
      <c r="FI60" s="73">
        <v>12.349</v>
      </c>
      <c r="FJ60" s="73">
        <v>3.0539999999999998</v>
      </c>
      <c r="FK60" s="73">
        <v>1.2430000000000001</v>
      </c>
      <c r="FL60" s="73">
        <v>423.37799999999999</v>
      </c>
      <c r="FM60" s="73">
        <v>288.44200000000001</v>
      </c>
      <c r="FN60" s="73">
        <v>394.48899999999998</v>
      </c>
      <c r="FO60" s="73">
        <v>17.863</v>
      </c>
      <c r="FP60" s="73">
        <v>376.30500000000001</v>
      </c>
      <c r="FQ60" s="73">
        <v>288.44200000000001</v>
      </c>
      <c r="FR60" s="73">
        <v>11.042</v>
      </c>
      <c r="FS60" s="73">
        <v>76.290999999999997</v>
      </c>
      <c r="FT60" s="73">
        <v>9.6329999999999991</v>
      </c>
      <c r="FU60" s="73">
        <v>4.5709999999999997</v>
      </c>
      <c r="FV60" s="73">
        <v>0.46700000000000003</v>
      </c>
      <c r="FW60" s="73">
        <v>4.5949999999999998</v>
      </c>
      <c r="FX60" s="73">
        <v>26.943999999999999</v>
      </c>
      <c r="FY60" s="73">
        <v>14.143000000000001</v>
      </c>
      <c r="FZ60" s="73">
        <v>0.52900000000000003</v>
      </c>
      <c r="GA60" s="73">
        <v>12.272</v>
      </c>
      <c r="GB60" s="73">
        <v>312.072</v>
      </c>
      <c r="GC60" s="73">
        <v>12.037000000000001</v>
      </c>
      <c r="GD60" s="73">
        <v>96.099000000000004</v>
      </c>
      <c r="GE60" s="73">
        <v>121.48</v>
      </c>
      <c r="GF60" s="73">
        <v>69.997</v>
      </c>
      <c r="GG60" s="73">
        <v>9.4649999999999999</v>
      </c>
      <c r="GH60" s="73">
        <v>40.774000000000001</v>
      </c>
      <c r="GI60" s="73">
        <v>104.407</v>
      </c>
      <c r="GJ60" s="73">
        <v>60.203000000000003</v>
      </c>
      <c r="GK60" s="73">
        <v>6.5780000000000003</v>
      </c>
      <c r="GL60" s="73">
        <v>37.625</v>
      </c>
      <c r="GM60" s="73">
        <v>17.073</v>
      </c>
      <c r="GN60" s="73">
        <v>9.7940000000000005</v>
      </c>
      <c r="GO60" s="73">
        <v>2.887</v>
      </c>
      <c r="GP60" s="73">
        <v>3.1480000000000001</v>
      </c>
      <c r="GQ60" s="73">
        <v>10.497</v>
      </c>
      <c r="GR60" s="73">
        <v>3.17</v>
      </c>
      <c r="GS60" s="73">
        <v>11.026999999999999</v>
      </c>
      <c r="GT60" s="73">
        <v>2.641</v>
      </c>
      <c r="GU60" s="73">
        <v>1.2430000000000001</v>
      </c>
      <c r="GV60" s="73">
        <v>410.72300000000001</v>
      </c>
      <c r="GW60" s="73">
        <v>219.167</v>
      </c>
      <c r="GX60" s="73">
        <v>305.01400000000001</v>
      </c>
      <c r="GY60" s="73">
        <v>97.1</v>
      </c>
      <c r="GZ60" s="73">
        <v>278.01499999999999</v>
      </c>
      <c r="HA60" s="73">
        <v>219.167</v>
      </c>
      <c r="HB60" s="73">
        <v>7.3739999999999997</v>
      </c>
      <c r="HC60" s="73">
        <v>49.862000000000002</v>
      </c>
      <c r="HD60" s="73">
        <v>8.1910000000000007</v>
      </c>
      <c r="HE60" s="73">
        <v>6.5730000000000004</v>
      </c>
      <c r="HF60" s="73">
        <v>0.34799999999999998</v>
      </c>
      <c r="HG60" s="73">
        <v>1.2689999999999999</v>
      </c>
      <c r="HH60" s="73">
        <v>117.52</v>
      </c>
      <c r="HI60" s="73">
        <v>22.038</v>
      </c>
      <c r="HJ60" s="73">
        <v>0.50800000000000001</v>
      </c>
      <c r="HK60" s="73">
        <v>94.974000000000004</v>
      </c>
      <c r="HL60" s="73">
        <v>250.67</v>
      </c>
      <c r="HM60" s="73">
        <v>8.2309999999999999</v>
      </c>
      <c r="HN60" s="73">
        <v>147.18700000000001</v>
      </c>
      <c r="HO60" s="73">
        <v>80.757000000000005</v>
      </c>
      <c r="HP60" s="73">
        <v>44.218000000000004</v>
      </c>
      <c r="HQ60" s="73">
        <v>5.266</v>
      </c>
      <c r="HR60" s="73">
        <v>30.675000000000001</v>
      </c>
      <c r="HS60" s="73">
        <v>63.807000000000002</v>
      </c>
      <c r="HT60" s="73">
        <v>34.530999999999999</v>
      </c>
      <c r="HU60" s="73">
        <v>4.335</v>
      </c>
      <c r="HV60" s="73">
        <v>24.498000000000001</v>
      </c>
      <c r="HW60" s="73">
        <v>16.95</v>
      </c>
      <c r="HX60" s="73">
        <v>9.6869999999999994</v>
      </c>
      <c r="HY60" s="73">
        <v>0.93100000000000005</v>
      </c>
      <c r="HZ60" s="73">
        <v>6.1769999999999996</v>
      </c>
      <c r="IA60" s="73">
        <v>7.6559999999999997</v>
      </c>
      <c r="IB60" s="73">
        <v>4.0750000000000002</v>
      </c>
      <c r="IC60" s="73">
        <v>0.23699999999999999</v>
      </c>
      <c r="ID60" s="73">
        <v>3.3439999999999999</v>
      </c>
      <c r="IE60" s="73">
        <v>6.9969999999999999</v>
      </c>
      <c r="IF60" s="73">
        <v>4.6349999999999998</v>
      </c>
      <c r="IG60" s="73">
        <v>8.609</v>
      </c>
      <c r="IH60" s="73">
        <v>3.024</v>
      </c>
      <c r="II60" s="73">
        <v>0.59799999999999998</v>
      </c>
      <c r="IJ60" s="73">
        <v>0</v>
      </c>
      <c r="IK60" s="73">
        <v>169.09200000000001</v>
      </c>
      <c r="IL60" s="73">
        <v>115.61499999999999</v>
      </c>
      <c r="IM60" s="73">
        <v>155.95699999999999</v>
      </c>
      <c r="IN60" s="73">
        <v>9.7439999999999998</v>
      </c>
      <c r="IO60" s="73">
        <v>149.71199999999999</v>
      </c>
      <c r="IP60" s="73">
        <v>115.61499999999999</v>
      </c>
      <c r="IQ60" s="73">
        <v>4.7889999999999997</v>
      </c>
    </row>
    <row r="61" spans="1:251">
      <c r="A61" s="10">
        <v>43800</v>
      </c>
      <c r="B61" s="73">
        <v>122.676</v>
      </c>
      <c r="C61" s="73">
        <v>6.4219999999999997</v>
      </c>
      <c r="D61" s="73">
        <v>79.001000000000005</v>
      </c>
      <c r="E61" s="73">
        <v>51.695</v>
      </c>
      <c r="F61" s="73">
        <v>35.329000000000001</v>
      </c>
      <c r="G61" s="73">
        <v>0</v>
      </c>
      <c r="H61" s="73">
        <v>14.618</v>
      </c>
      <c r="I61" s="73">
        <v>25.78</v>
      </c>
      <c r="J61" s="73">
        <v>16.826000000000001</v>
      </c>
      <c r="K61" s="73">
        <v>2.1379999999999999</v>
      </c>
      <c r="L61" s="73">
        <v>6.19</v>
      </c>
      <c r="M61" s="73">
        <v>17.54</v>
      </c>
      <c r="N61" s="73">
        <v>16.649000000000001</v>
      </c>
      <c r="O61" s="73">
        <v>25.957000000000001</v>
      </c>
      <c r="P61" s="73">
        <v>8.2330000000000005</v>
      </c>
      <c r="Q61" s="73">
        <v>4.6289999999999996</v>
      </c>
      <c r="R61" s="73">
        <v>0.625</v>
      </c>
      <c r="S61" s="73">
        <v>694.58500000000004</v>
      </c>
      <c r="T61" s="73">
        <v>462.38</v>
      </c>
      <c r="U61" s="73">
        <v>652.17399999999998</v>
      </c>
      <c r="V61" s="73">
        <v>31.085000000000001</v>
      </c>
      <c r="W61" s="73">
        <v>625.04200000000003</v>
      </c>
      <c r="X61" s="73">
        <v>462.38</v>
      </c>
      <c r="Y61" s="73">
        <v>13.409000000000001</v>
      </c>
      <c r="Z61" s="73">
        <v>146.434</v>
      </c>
      <c r="AA61" s="73">
        <v>15.519</v>
      </c>
      <c r="AB61" s="73">
        <v>10.53</v>
      </c>
      <c r="AC61" s="73">
        <v>2.3490000000000002</v>
      </c>
      <c r="AD61" s="73">
        <v>2.2269999999999999</v>
      </c>
      <c r="AE61" s="73">
        <v>46.459000000000003</v>
      </c>
      <c r="AF61" s="73">
        <v>19.420999999999999</v>
      </c>
      <c r="AG61" s="73">
        <v>1.04</v>
      </c>
      <c r="AH61" s="73">
        <v>25.469000000000001</v>
      </c>
      <c r="AI61" s="73">
        <v>494.70299999999997</v>
      </c>
      <c r="AJ61" s="73">
        <v>17.779</v>
      </c>
      <c r="AK61" s="73">
        <v>175.916</v>
      </c>
      <c r="AL61" s="73">
        <v>164.892</v>
      </c>
      <c r="AM61" s="73">
        <v>112.96599999999999</v>
      </c>
      <c r="AN61" s="73">
        <v>5.383</v>
      </c>
      <c r="AO61" s="73">
        <v>44.220999999999997</v>
      </c>
      <c r="AP61" s="73">
        <v>140.739</v>
      </c>
      <c r="AQ61" s="73">
        <v>93.319000000000003</v>
      </c>
      <c r="AR61" s="73">
        <v>5.383</v>
      </c>
      <c r="AS61" s="73">
        <v>40.57</v>
      </c>
      <c r="AT61" s="73">
        <v>24.152000000000001</v>
      </c>
      <c r="AU61" s="73">
        <v>19.646999999999998</v>
      </c>
      <c r="AV61" s="73">
        <v>0</v>
      </c>
      <c r="AW61" s="73">
        <v>3.6509999999999998</v>
      </c>
      <c r="AX61" s="73">
        <v>7.5650000000000004</v>
      </c>
      <c r="AY61" s="73">
        <v>6.1870000000000003</v>
      </c>
      <c r="AZ61" s="73">
        <v>11.326000000000001</v>
      </c>
      <c r="BA61" s="73">
        <v>2.4260000000000002</v>
      </c>
      <c r="BB61" s="73">
        <v>2.3220000000000001</v>
      </c>
      <c r="BC61" s="73">
        <v>565.48599999999999</v>
      </c>
      <c r="BD61" s="73">
        <v>374.67599999999999</v>
      </c>
      <c r="BE61" s="73">
        <v>535.88900000000001</v>
      </c>
      <c r="BF61" s="73">
        <v>21.43</v>
      </c>
      <c r="BG61" s="73">
        <v>516.98099999999999</v>
      </c>
      <c r="BH61" s="73">
        <v>374.67599999999999</v>
      </c>
      <c r="BI61" s="73">
        <v>12.417</v>
      </c>
      <c r="BJ61" s="73">
        <v>127.553</v>
      </c>
      <c r="BK61" s="73">
        <v>12.333</v>
      </c>
      <c r="BL61" s="73">
        <v>7.9139999999999997</v>
      </c>
      <c r="BM61" s="73">
        <v>2.3490000000000002</v>
      </c>
      <c r="BN61" s="73">
        <v>1.657</v>
      </c>
      <c r="BO61" s="73">
        <v>31.283000000000001</v>
      </c>
      <c r="BP61" s="73">
        <v>13.329000000000001</v>
      </c>
      <c r="BQ61" s="73">
        <v>0.622</v>
      </c>
      <c r="BR61" s="73">
        <v>16.800999999999998</v>
      </c>
      <c r="BS61" s="73">
        <v>397.15</v>
      </c>
      <c r="BT61" s="73">
        <v>16.37</v>
      </c>
      <c r="BU61" s="73">
        <v>147.79599999999999</v>
      </c>
      <c r="BV61" s="73">
        <v>122.048</v>
      </c>
      <c r="BW61" s="73">
        <v>84.628</v>
      </c>
      <c r="BX61" s="73">
        <v>3.802</v>
      </c>
      <c r="BY61" s="73">
        <v>32.265999999999998</v>
      </c>
      <c r="BZ61" s="73">
        <v>106.178</v>
      </c>
      <c r="CA61" s="73">
        <v>71.772000000000006</v>
      </c>
      <c r="CB61" s="73">
        <v>3.802</v>
      </c>
      <c r="CC61" s="73">
        <v>30.106000000000002</v>
      </c>
      <c r="CD61" s="73">
        <v>15.87</v>
      </c>
      <c r="CE61" s="73">
        <v>12.856</v>
      </c>
      <c r="CF61" s="73">
        <v>0</v>
      </c>
      <c r="CG61" s="73">
        <v>2.16</v>
      </c>
      <c r="CH61" s="73">
        <v>4.8899999999999997</v>
      </c>
      <c r="CI61" s="73">
        <v>4.1710000000000003</v>
      </c>
      <c r="CJ61" s="73">
        <v>8.1669999999999998</v>
      </c>
      <c r="CK61" s="73">
        <v>0.89300000000000002</v>
      </c>
      <c r="CL61" s="73">
        <v>1.353</v>
      </c>
      <c r="CM61" s="73">
        <v>1213.779</v>
      </c>
      <c r="CN61" s="73">
        <v>689.346</v>
      </c>
      <c r="CO61" s="73">
        <v>939.87</v>
      </c>
      <c r="CP61" s="73">
        <v>251.44399999999999</v>
      </c>
      <c r="CQ61" s="73">
        <v>859.86300000000006</v>
      </c>
      <c r="CR61" s="73">
        <v>689.346</v>
      </c>
      <c r="CS61" s="73">
        <v>15.750999999999999</v>
      </c>
      <c r="CT61" s="73">
        <v>151.012</v>
      </c>
      <c r="CU61" s="73">
        <v>24.123000000000001</v>
      </c>
      <c r="CV61" s="73">
        <v>14.388999999999999</v>
      </c>
      <c r="CW61" s="73">
        <v>1.224</v>
      </c>
      <c r="CX61" s="73">
        <v>8.51</v>
      </c>
      <c r="CY61" s="73">
        <v>312.572</v>
      </c>
      <c r="CZ61" s="73">
        <v>69.372</v>
      </c>
      <c r="DA61" s="73">
        <v>1.5580000000000001</v>
      </c>
      <c r="DB61" s="73">
        <v>240.15299999999999</v>
      </c>
      <c r="DC61" s="73">
        <v>778.024</v>
      </c>
      <c r="DD61" s="73">
        <v>18.533000000000001</v>
      </c>
      <c r="DE61" s="73">
        <v>405.40100000000001</v>
      </c>
      <c r="DF61" s="73">
        <v>231.06399999999999</v>
      </c>
      <c r="DG61" s="73">
        <v>125.663</v>
      </c>
      <c r="DH61" s="73">
        <v>6.5739999999999998</v>
      </c>
      <c r="DI61" s="73">
        <v>95.296000000000006</v>
      </c>
      <c r="DJ61" s="73">
        <v>180.73599999999999</v>
      </c>
      <c r="DK61" s="73">
        <v>94.771000000000001</v>
      </c>
      <c r="DL61" s="73">
        <v>5.3</v>
      </c>
      <c r="DM61" s="73">
        <v>79.638999999999996</v>
      </c>
      <c r="DN61" s="73">
        <v>50.328000000000003</v>
      </c>
      <c r="DO61" s="73">
        <v>30.890999999999998</v>
      </c>
      <c r="DP61" s="73">
        <v>1.274</v>
      </c>
      <c r="DQ61" s="73">
        <v>15.657</v>
      </c>
      <c r="DR61" s="73">
        <v>17.542999999999999</v>
      </c>
      <c r="DS61" s="73">
        <v>9.1180000000000003</v>
      </c>
      <c r="DT61" s="73">
        <v>0</v>
      </c>
      <c r="DU61" s="73">
        <v>8.0229999999999997</v>
      </c>
      <c r="DV61" s="73">
        <v>17.222000000000001</v>
      </c>
      <c r="DW61" s="73">
        <v>11.82</v>
      </c>
      <c r="DX61" s="73">
        <v>22.465</v>
      </c>
      <c r="DY61" s="73">
        <v>6.577</v>
      </c>
      <c r="DZ61" s="73">
        <v>3.5310000000000001</v>
      </c>
      <c r="EA61" s="73">
        <v>0.40200000000000002</v>
      </c>
      <c r="EB61" s="73">
        <v>499.43299999999999</v>
      </c>
      <c r="EC61" s="73">
        <v>336.97800000000001</v>
      </c>
      <c r="ED61" s="73">
        <v>465.64299999999997</v>
      </c>
      <c r="EE61" s="73">
        <v>24.536999999999999</v>
      </c>
      <c r="EF61" s="73">
        <v>443.37099999999998</v>
      </c>
      <c r="EG61" s="73">
        <v>336.97800000000001</v>
      </c>
      <c r="EH61" s="73">
        <v>8.4079999999999995</v>
      </c>
      <c r="EI61" s="73">
        <v>95.8</v>
      </c>
      <c r="EJ61" s="73">
        <v>12.269</v>
      </c>
      <c r="EK61" s="73">
        <v>5.8739999999999997</v>
      </c>
      <c r="EL61" s="73">
        <v>0.56499999999999995</v>
      </c>
      <c r="EM61" s="73">
        <v>5.8310000000000004</v>
      </c>
      <c r="EN61" s="73">
        <v>37.241999999999997</v>
      </c>
      <c r="EO61" s="73">
        <v>18.582000000000001</v>
      </c>
      <c r="EP61" s="73">
        <v>1.079</v>
      </c>
      <c r="EQ61" s="73">
        <v>17.062000000000001</v>
      </c>
      <c r="ER61" s="73">
        <v>364.55500000000001</v>
      </c>
      <c r="ES61" s="73">
        <v>10.052</v>
      </c>
      <c r="ET61" s="73">
        <v>121.354</v>
      </c>
      <c r="EU61" s="73">
        <v>152.74199999999999</v>
      </c>
      <c r="EV61" s="73">
        <v>95.76</v>
      </c>
      <c r="EW61" s="73">
        <v>5.7320000000000002</v>
      </c>
      <c r="EX61" s="73">
        <v>49.173000000000002</v>
      </c>
      <c r="EY61" s="73">
        <v>122.76600000000001</v>
      </c>
      <c r="EZ61" s="73">
        <v>74.686999999999998</v>
      </c>
      <c r="FA61" s="73">
        <v>4.5890000000000004</v>
      </c>
      <c r="FB61" s="73">
        <v>42.466000000000001</v>
      </c>
      <c r="FC61" s="73">
        <v>29.975999999999999</v>
      </c>
      <c r="FD61" s="73">
        <v>21.073</v>
      </c>
      <c r="FE61" s="73">
        <v>1.143</v>
      </c>
      <c r="FF61" s="73">
        <v>6.7069999999999999</v>
      </c>
      <c r="FG61" s="73">
        <v>6.55</v>
      </c>
      <c r="FH61" s="73">
        <v>3.4729999999999999</v>
      </c>
      <c r="FI61" s="73">
        <v>9.2530000000000001</v>
      </c>
      <c r="FJ61" s="73">
        <v>0.77</v>
      </c>
      <c r="FK61" s="73">
        <v>2.0779999999999998</v>
      </c>
      <c r="FL61" s="73">
        <v>418.60700000000003</v>
      </c>
      <c r="FM61" s="73">
        <v>280.358</v>
      </c>
      <c r="FN61" s="73">
        <v>392.64499999999998</v>
      </c>
      <c r="FO61" s="73">
        <v>18.364000000000001</v>
      </c>
      <c r="FP61" s="73">
        <v>373.154</v>
      </c>
      <c r="FQ61" s="73">
        <v>280.358</v>
      </c>
      <c r="FR61" s="73">
        <v>6.6239999999999997</v>
      </c>
      <c r="FS61" s="73">
        <v>85.643000000000001</v>
      </c>
      <c r="FT61" s="73">
        <v>10.444000000000001</v>
      </c>
      <c r="FU61" s="73">
        <v>5.2679999999999998</v>
      </c>
      <c r="FV61" s="73">
        <v>0.56499999999999995</v>
      </c>
      <c r="FW61" s="73">
        <v>4.6109999999999998</v>
      </c>
      <c r="FX61" s="73">
        <v>28.459</v>
      </c>
      <c r="FY61" s="73">
        <v>14.752000000000001</v>
      </c>
      <c r="FZ61" s="73">
        <v>0</v>
      </c>
      <c r="GA61" s="73">
        <v>13.189</v>
      </c>
      <c r="GB61" s="73">
        <v>303.49799999999999</v>
      </c>
      <c r="GC61" s="73">
        <v>7.1890000000000001</v>
      </c>
      <c r="GD61" s="73">
        <v>106.10299999999999</v>
      </c>
      <c r="GE61" s="73">
        <v>127.461</v>
      </c>
      <c r="GF61" s="73">
        <v>75.742000000000004</v>
      </c>
      <c r="GG61" s="73">
        <v>5.52</v>
      </c>
      <c r="GH61" s="73">
        <v>44.713000000000001</v>
      </c>
      <c r="GI61" s="73">
        <v>104.342</v>
      </c>
      <c r="GJ61" s="73">
        <v>59.988</v>
      </c>
      <c r="GK61" s="73">
        <v>4.3769999999999998</v>
      </c>
      <c r="GL61" s="73">
        <v>38.951999999999998</v>
      </c>
      <c r="GM61" s="73">
        <v>23.119</v>
      </c>
      <c r="GN61" s="73">
        <v>15.754</v>
      </c>
      <c r="GO61" s="73">
        <v>1.143</v>
      </c>
      <c r="GP61" s="73">
        <v>5.7619999999999996</v>
      </c>
      <c r="GQ61" s="73">
        <v>6.55</v>
      </c>
      <c r="GR61" s="73">
        <v>1.8169999999999999</v>
      </c>
      <c r="GS61" s="73">
        <v>7.5979999999999999</v>
      </c>
      <c r="GT61" s="73">
        <v>0.77</v>
      </c>
      <c r="GU61" s="73">
        <v>1.486</v>
      </c>
      <c r="GV61" s="73">
        <v>414.32400000000001</v>
      </c>
      <c r="GW61" s="73">
        <v>221.642</v>
      </c>
      <c r="GX61" s="73">
        <v>303.07400000000001</v>
      </c>
      <c r="GY61" s="73">
        <v>104.14700000000001</v>
      </c>
      <c r="GZ61" s="73">
        <v>277.47199999999998</v>
      </c>
      <c r="HA61" s="73">
        <v>221.642</v>
      </c>
      <c r="HB61" s="73">
        <v>4.6779999999999999</v>
      </c>
      <c r="HC61" s="73">
        <v>49.210999999999999</v>
      </c>
      <c r="HD61" s="73">
        <v>8.5719999999999992</v>
      </c>
      <c r="HE61" s="73">
        <v>5.242</v>
      </c>
      <c r="HF61" s="73">
        <v>0.97299999999999998</v>
      </c>
      <c r="HG61" s="73">
        <v>2.3570000000000002</v>
      </c>
      <c r="HH61" s="73">
        <v>123.11799999999999</v>
      </c>
      <c r="HI61" s="73">
        <v>22.300999999999998</v>
      </c>
      <c r="HJ61" s="73">
        <v>1.278</v>
      </c>
      <c r="HK61" s="73">
        <v>99.539000000000001</v>
      </c>
      <c r="HL61" s="73">
        <v>252.39599999999999</v>
      </c>
      <c r="HM61" s="73">
        <v>7.15</v>
      </c>
      <c r="HN61" s="73">
        <v>151.80600000000001</v>
      </c>
      <c r="HO61" s="73">
        <v>79.070999999999998</v>
      </c>
      <c r="HP61" s="73">
        <v>44.061999999999998</v>
      </c>
      <c r="HQ61" s="73">
        <v>4.5919999999999996</v>
      </c>
      <c r="HR61" s="73">
        <v>30.190999999999999</v>
      </c>
      <c r="HS61" s="73">
        <v>62.588999999999999</v>
      </c>
      <c r="HT61" s="73">
        <v>34.225999999999999</v>
      </c>
      <c r="HU61" s="73">
        <v>3.87</v>
      </c>
      <c r="HV61" s="73">
        <v>24.266999999999999</v>
      </c>
      <c r="HW61" s="73">
        <v>16.481000000000002</v>
      </c>
      <c r="HX61" s="73">
        <v>9.8360000000000003</v>
      </c>
      <c r="HY61" s="73">
        <v>0.72099999999999997</v>
      </c>
      <c r="HZ61" s="73">
        <v>5.9240000000000004</v>
      </c>
      <c r="IA61" s="73">
        <v>6.827</v>
      </c>
      <c r="IB61" s="73">
        <v>2.6549999999999998</v>
      </c>
      <c r="IC61" s="73">
        <v>0.52600000000000002</v>
      </c>
      <c r="ID61" s="73">
        <v>3.1259999999999999</v>
      </c>
      <c r="IE61" s="73">
        <v>5.1609999999999996</v>
      </c>
      <c r="IF61" s="73">
        <v>2.972</v>
      </c>
      <c r="IG61" s="73">
        <v>7.1029999999999998</v>
      </c>
      <c r="IH61" s="73">
        <v>1.03</v>
      </c>
      <c r="II61" s="73">
        <v>0.22600000000000001</v>
      </c>
      <c r="IJ61" s="73">
        <v>0.52</v>
      </c>
      <c r="IK61" s="73">
        <v>169.089</v>
      </c>
      <c r="IL61" s="73">
        <v>120.898</v>
      </c>
      <c r="IM61" s="73">
        <v>156.72300000000001</v>
      </c>
      <c r="IN61" s="73">
        <v>10.173</v>
      </c>
      <c r="IO61" s="73">
        <v>149.626</v>
      </c>
      <c r="IP61" s="73">
        <v>120.898</v>
      </c>
      <c r="IQ61" s="73">
        <v>1.9530000000000001</v>
      </c>
    </row>
    <row r="62" spans="1:251">
      <c r="A62" s="10">
        <v>43891</v>
      </c>
      <c r="B62" s="73">
        <v>111.804</v>
      </c>
      <c r="C62" s="73">
        <v>4.6189999999999998</v>
      </c>
      <c r="D62" s="73">
        <v>79.022000000000006</v>
      </c>
      <c r="E62" s="73">
        <v>49.462000000000003</v>
      </c>
      <c r="F62" s="73">
        <v>30.196999999999999</v>
      </c>
      <c r="G62" s="73">
        <v>1.0549999999999999</v>
      </c>
      <c r="H62" s="73">
        <v>17.879000000000001</v>
      </c>
      <c r="I62" s="73">
        <v>28.969000000000001</v>
      </c>
      <c r="J62" s="73">
        <v>16.568000000000001</v>
      </c>
      <c r="K62" s="73">
        <v>3.444</v>
      </c>
      <c r="L62" s="73">
        <v>8.391</v>
      </c>
      <c r="M62" s="73">
        <v>15.664</v>
      </c>
      <c r="N62" s="73">
        <v>15.773999999999999</v>
      </c>
      <c r="O62" s="73">
        <v>22.841999999999999</v>
      </c>
      <c r="P62" s="73">
        <v>8.5960000000000001</v>
      </c>
      <c r="Q62" s="73">
        <v>2.964</v>
      </c>
      <c r="R62" s="73">
        <v>0.56699999999999995</v>
      </c>
      <c r="S62" s="73">
        <v>711.26700000000005</v>
      </c>
      <c r="T62" s="73">
        <v>479.02</v>
      </c>
      <c r="U62" s="73">
        <v>669.36599999999999</v>
      </c>
      <c r="V62" s="73">
        <v>31.332999999999998</v>
      </c>
      <c r="W62" s="73">
        <v>645.53</v>
      </c>
      <c r="X62" s="73">
        <v>479.02</v>
      </c>
      <c r="Y62" s="73">
        <v>22.25</v>
      </c>
      <c r="Z62" s="73">
        <v>141.60900000000001</v>
      </c>
      <c r="AA62" s="73">
        <v>12.670999999999999</v>
      </c>
      <c r="AB62" s="73">
        <v>6.5549999999999997</v>
      </c>
      <c r="AC62" s="73">
        <v>1.363</v>
      </c>
      <c r="AD62" s="73">
        <v>4.7530000000000001</v>
      </c>
      <c r="AE62" s="73">
        <v>45.148000000000003</v>
      </c>
      <c r="AF62" s="73">
        <v>19.931999999999999</v>
      </c>
      <c r="AG62" s="73">
        <v>1.85</v>
      </c>
      <c r="AH62" s="73">
        <v>23.366</v>
      </c>
      <c r="AI62" s="73">
        <v>506.762</v>
      </c>
      <c r="AJ62" s="73">
        <v>25.463999999999999</v>
      </c>
      <c r="AK62" s="73">
        <v>170.65100000000001</v>
      </c>
      <c r="AL62" s="73">
        <v>152.73500000000001</v>
      </c>
      <c r="AM62" s="73">
        <v>99.588999999999999</v>
      </c>
      <c r="AN62" s="73">
        <v>4.5190000000000001</v>
      </c>
      <c r="AO62" s="73">
        <v>47.731000000000002</v>
      </c>
      <c r="AP62" s="73">
        <v>125.8</v>
      </c>
      <c r="AQ62" s="73">
        <v>78.111999999999995</v>
      </c>
      <c r="AR62" s="73">
        <v>4.0609999999999999</v>
      </c>
      <c r="AS62" s="73">
        <v>43.063000000000002</v>
      </c>
      <c r="AT62" s="73">
        <v>26.936</v>
      </c>
      <c r="AU62" s="73">
        <v>21.478000000000002</v>
      </c>
      <c r="AV62" s="73">
        <v>0.45800000000000002</v>
      </c>
      <c r="AW62" s="73">
        <v>4.6680000000000001</v>
      </c>
      <c r="AX62" s="73">
        <v>7.9180000000000001</v>
      </c>
      <c r="AY62" s="73">
        <v>8.39</v>
      </c>
      <c r="AZ62" s="73">
        <v>10.569000000000001</v>
      </c>
      <c r="BA62" s="73">
        <v>5.74</v>
      </c>
      <c r="BB62" s="73">
        <v>0.89600000000000002</v>
      </c>
      <c r="BC62" s="73">
        <v>571.39</v>
      </c>
      <c r="BD62" s="73">
        <v>380.28800000000001</v>
      </c>
      <c r="BE62" s="73">
        <v>541.44500000000005</v>
      </c>
      <c r="BF62" s="73">
        <v>22.603000000000002</v>
      </c>
      <c r="BG62" s="73">
        <v>524.35299999999995</v>
      </c>
      <c r="BH62" s="73">
        <v>380.28800000000001</v>
      </c>
      <c r="BI62" s="73">
        <v>19.54</v>
      </c>
      <c r="BJ62" s="73">
        <v>122.45099999999999</v>
      </c>
      <c r="BK62" s="73">
        <v>11.61</v>
      </c>
      <c r="BL62" s="73">
        <v>5.4939999999999998</v>
      </c>
      <c r="BM62" s="73">
        <v>1.363</v>
      </c>
      <c r="BN62" s="73">
        <v>4.7530000000000001</v>
      </c>
      <c r="BO62" s="73">
        <v>30.158999999999999</v>
      </c>
      <c r="BP62" s="73">
        <v>13.673</v>
      </c>
      <c r="BQ62" s="73">
        <v>1.4370000000000001</v>
      </c>
      <c r="BR62" s="73">
        <v>15.048999999999999</v>
      </c>
      <c r="BS62" s="73">
        <v>400.709</v>
      </c>
      <c r="BT62" s="73">
        <v>22.34</v>
      </c>
      <c r="BU62" s="73">
        <v>142.62700000000001</v>
      </c>
      <c r="BV62" s="73">
        <v>118.669</v>
      </c>
      <c r="BW62" s="73">
        <v>77.731999999999999</v>
      </c>
      <c r="BX62" s="73">
        <v>3.9529999999999998</v>
      </c>
      <c r="BY62" s="73">
        <v>36.088000000000001</v>
      </c>
      <c r="BZ62" s="73">
        <v>100.572</v>
      </c>
      <c r="CA62" s="73">
        <v>63.008000000000003</v>
      </c>
      <c r="CB62" s="73">
        <v>3.4950000000000001</v>
      </c>
      <c r="CC62" s="73">
        <v>33.505000000000003</v>
      </c>
      <c r="CD62" s="73">
        <v>18.097000000000001</v>
      </c>
      <c r="CE62" s="73">
        <v>14.724</v>
      </c>
      <c r="CF62" s="73">
        <v>0.45800000000000002</v>
      </c>
      <c r="CG62" s="73">
        <v>2.5830000000000002</v>
      </c>
      <c r="CH62" s="73">
        <v>5.2679999999999998</v>
      </c>
      <c r="CI62" s="73">
        <v>5.7130000000000001</v>
      </c>
      <c r="CJ62" s="73">
        <v>7.343</v>
      </c>
      <c r="CK62" s="73">
        <v>3.6379999999999999</v>
      </c>
      <c r="CL62" s="73">
        <v>0.89600000000000002</v>
      </c>
      <c r="CM62" s="73">
        <v>1233.3979999999999</v>
      </c>
      <c r="CN62" s="73">
        <v>679.26400000000001</v>
      </c>
      <c r="CO62" s="73">
        <v>937.40200000000004</v>
      </c>
      <c r="CP62" s="73">
        <v>267.56700000000001</v>
      </c>
      <c r="CQ62" s="73">
        <v>867.89800000000002</v>
      </c>
      <c r="CR62" s="73">
        <v>679.26400000000001</v>
      </c>
      <c r="CS62" s="73">
        <v>25.401</v>
      </c>
      <c r="CT62" s="73">
        <v>159.821</v>
      </c>
      <c r="CU62" s="73">
        <v>21.829000000000001</v>
      </c>
      <c r="CV62" s="73">
        <v>14.737</v>
      </c>
      <c r="CW62" s="73">
        <v>2.218</v>
      </c>
      <c r="CX62" s="73">
        <v>4.3890000000000002</v>
      </c>
      <c r="CY62" s="73">
        <v>320.596</v>
      </c>
      <c r="CZ62" s="73">
        <v>58.177999999999997</v>
      </c>
      <c r="DA62" s="73">
        <v>2.8159999999999998</v>
      </c>
      <c r="DB62" s="73">
        <v>258.14499999999998</v>
      </c>
      <c r="DC62" s="73">
        <v>761.23099999999999</v>
      </c>
      <c r="DD62" s="73">
        <v>30.791</v>
      </c>
      <c r="DE62" s="73">
        <v>429.14</v>
      </c>
      <c r="DF62" s="73">
        <v>209.65700000000001</v>
      </c>
      <c r="DG62" s="73">
        <v>115.202</v>
      </c>
      <c r="DH62" s="73">
        <v>14.784000000000001</v>
      </c>
      <c r="DI62" s="73">
        <v>78.308999999999997</v>
      </c>
      <c r="DJ62" s="73">
        <v>163.56299999999999</v>
      </c>
      <c r="DK62" s="73">
        <v>88.028999999999996</v>
      </c>
      <c r="DL62" s="73">
        <v>11.321</v>
      </c>
      <c r="DM62" s="73">
        <v>63.814999999999998</v>
      </c>
      <c r="DN62" s="73">
        <v>46.094000000000001</v>
      </c>
      <c r="DO62" s="73">
        <v>27.172999999999998</v>
      </c>
      <c r="DP62" s="73">
        <v>3.4630000000000001</v>
      </c>
      <c r="DQ62" s="73">
        <v>14.494</v>
      </c>
      <c r="DR62" s="73">
        <v>21.504000000000001</v>
      </c>
      <c r="DS62" s="73">
        <v>11.702999999999999</v>
      </c>
      <c r="DT62" s="73">
        <v>0.33800000000000002</v>
      </c>
      <c r="DU62" s="73">
        <v>9.4640000000000004</v>
      </c>
      <c r="DV62" s="73">
        <v>23.074999999999999</v>
      </c>
      <c r="DW62" s="73">
        <v>12.236000000000001</v>
      </c>
      <c r="DX62" s="73">
        <v>28.428999999999998</v>
      </c>
      <c r="DY62" s="73">
        <v>6.8819999999999997</v>
      </c>
      <c r="DZ62" s="73">
        <v>1.3620000000000001</v>
      </c>
      <c r="EA62" s="73">
        <v>0</v>
      </c>
      <c r="EB62" s="73">
        <v>512.43499999999995</v>
      </c>
      <c r="EC62" s="73">
        <v>346.93099999999998</v>
      </c>
      <c r="ED62" s="73">
        <v>477.928</v>
      </c>
      <c r="EE62" s="73">
        <v>23.352</v>
      </c>
      <c r="EF62" s="73">
        <v>457.28899999999999</v>
      </c>
      <c r="EG62" s="73">
        <v>346.93099999999998</v>
      </c>
      <c r="EH62" s="73">
        <v>12.816000000000001</v>
      </c>
      <c r="EI62" s="73">
        <v>96.85</v>
      </c>
      <c r="EJ62" s="73">
        <v>8.8640000000000008</v>
      </c>
      <c r="EK62" s="73">
        <v>5.7389999999999999</v>
      </c>
      <c r="EL62" s="73">
        <v>1.6080000000000001</v>
      </c>
      <c r="EM62" s="73">
        <v>1.5169999999999999</v>
      </c>
      <c r="EN62" s="73">
        <v>36.369</v>
      </c>
      <c r="EO62" s="73">
        <v>15.593</v>
      </c>
      <c r="EP62" s="73">
        <v>0.88300000000000001</v>
      </c>
      <c r="EQ62" s="73">
        <v>19.344999999999999</v>
      </c>
      <c r="ER62" s="73">
        <v>372.38099999999997</v>
      </c>
      <c r="ES62" s="73">
        <v>15.662000000000001</v>
      </c>
      <c r="ET62" s="73">
        <v>120.93300000000001</v>
      </c>
      <c r="EU62" s="73">
        <v>141.17699999999999</v>
      </c>
      <c r="EV62" s="73">
        <v>87.325000000000003</v>
      </c>
      <c r="EW62" s="73">
        <v>12.154999999999999</v>
      </c>
      <c r="EX62" s="73">
        <v>40.335999999999999</v>
      </c>
      <c r="EY62" s="73">
        <v>112.90900000000001</v>
      </c>
      <c r="EZ62" s="73">
        <v>67.052999999999997</v>
      </c>
      <c r="FA62" s="73">
        <v>9.1319999999999997</v>
      </c>
      <c r="FB62" s="73">
        <v>36.325000000000003</v>
      </c>
      <c r="FC62" s="73">
        <v>28.268000000000001</v>
      </c>
      <c r="FD62" s="73">
        <v>20.271000000000001</v>
      </c>
      <c r="FE62" s="73">
        <v>3.0230000000000001</v>
      </c>
      <c r="FF62" s="73">
        <v>4.01</v>
      </c>
      <c r="FG62" s="73">
        <v>9.9130000000000003</v>
      </c>
      <c r="FH62" s="73">
        <v>3.4590000000000001</v>
      </c>
      <c r="FI62" s="73">
        <v>11.154</v>
      </c>
      <c r="FJ62" s="73">
        <v>2.218</v>
      </c>
      <c r="FK62" s="73">
        <v>1.3620000000000001</v>
      </c>
      <c r="FL62" s="73">
        <v>430.81700000000001</v>
      </c>
      <c r="FM62" s="73">
        <v>287.70400000000001</v>
      </c>
      <c r="FN62" s="73">
        <v>401.72300000000001</v>
      </c>
      <c r="FO62" s="73">
        <v>19.065000000000001</v>
      </c>
      <c r="FP62" s="73">
        <v>386.48700000000002</v>
      </c>
      <c r="FQ62" s="73">
        <v>287.70400000000001</v>
      </c>
      <c r="FR62" s="73">
        <v>10.381</v>
      </c>
      <c r="FS62" s="73">
        <v>87.709000000000003</v>
      </c>
      <c r="FT62" s="73">
        <v>6.8090000000000002</v>
      </c>
      <c r="FU62" s="73">
        <v>4.1950000000000003</v>
      </c>
      <c r="FV62" s="73">
        <v>1.6080000000000001</v>
      </c>
      <c r="FW62" s="73">
        <v>1.0069999999999999</v>
      </c>
      <c r="FX62" s="73">
        <v>28.733000000000001</v>
      </c>
      <c r="FY62" s="73">
        <v>11.734</v>
      </c>
      <c r="FZ62" s="73">
        <v>0.88300000000000001</v>
      </c>
      <c r="GA62" s="73">
        <v>15.568</v>
      </c>
      <c r="GB62" s="73">
        <v>307.75099999999998</v>
      </c>
      <c r="GC62" s="73">
        <v>13.227</v>
      </c>
      <c r="GD62" s="73">
        <v>107.057</v>
      </c>
      <c r="GE62" s="73">
        <v>116.339</v>
      </c>
      <c r="GF62" s="73">
        <v>66.61</v>
      </c>
      <c r="GG62" s="73">
        <v>11.098000000000001</v>
      </c>
      <c r="GH62" s="73">
        <v>37.268999999999998</v>
      </c>
      <c r="GI62" s="73">
        <v>93.091999999999999</v>
      </c>
      <c r="GJ62" s="73">
        <v>50.353999999999999</v>
      </c>
      <c r="GK62" s="73">
        <v>8.1519999999999992</v>
      </c>
      <c r="GL62" s="73">
        <v>34.188000000000002</v>
      </c>
      <c r="GM62" s="73">
        <v>23.248000000000001</v>
      </c>
      <c r="GN62" s="73">
        <v>16.257000000000001</v>
      </c>
      <c r="GO62" s="73">
        <v>2.9460000000000002</v>
      </c>
      <c r="GP62" s="73">
        <v>3.081</v>
      </c>
      <c r="GQ62" s="73">
        <v>8.7889999999999997</v>
      </c>
      <c r="GR62" s="73">
        <v>2.782</v>
      </c>
      <c r="GS62" s="73">
        <v>10.029999999999999</v>
      </c>
      <c r="GT62" s="73">
        <v>1.5409999999999999</v>
      </c>
      <c r="GU62" s="73">
        <v>1.3620000000000001</v>
      </c>
      <c r="GV62" s="73">
        <v>418.42500000000001</v>
      </c>
      <c r="GW62" s="73">
        <v>228.38200000000001</v>
      </c>
      <c r="GX62" s="73">
        <v>307.34399999999999</v>
      </c>
      <c r="GY62" s="73">
        <v>106.41200000000001</v>
      </c>
      <c r="GZ62" s="73">
        <v>283.73099999999999</v>
      </c>
      <c r="HA62" s="73">
        <v>228.38200000000001</v>
      </c>
      <c r="HB62" s="73">
        <v>6.8680000000000003</v>
      </c>
      <c r="HC62" s="73">
        <v>48.232999999999997</v>
      </c>
      <c r="HD62" s="73">
        <v>8.75</v>
      </c>
      <c r="HE62" s="73">
        <v>4.6760000000000002</v>
      </c>
      <c r="HF62" s="73">
        <v>2.3740000000000001</v>
      </c>
      <c r="HG62" s="73">
        <v>1.6990000000000001</v>
      </c>
      <c r="HH62" s="73">
        <v>121.764</v>
      </c>
      <c r="HI62" s="73">
        <v>19.186</v>
      </c>
      <c r="HJ62" s="73">
        <v>0.995</v>
      </c>
      <c r="HK62" s="73">
        <v>101.343</v>
      </c>
      <c r="HL62" s="73">
        <v>254.35400000000001</v>
      </c>
      <c r="HM62" s="73">
        <v>10.237</v>
      </c>
      <c r="HN62" s="73">
        <v>151.846</v>
      </c>
      <c r="HO62" s="73">
        <v>80.677999999999997</v>
      </c>
      <c r="HP62" s="73">
        <v>45.637</v>
      </c>
      <c r="HQ62" s="73">
        <v>5.7450000000000001</v>
      </c>
      <c r="HR62" s="73">
        <v>28.321999999999999</v>
      </c>
      <c r="HS62" s="73">
        <v>63.012</v>
      </c>
      <c r="HT62" s="73">
        <v>34.436</v>
      </c>
      <c r="HU62" s="73">
        <v>4.4400000000000004</v>
      </c>
      <c r="HV62" s="73">
        <v>23.658999999999999</v>
      </c>
      <c r="HW62" s="73">
        <v>17.666</v>
      </c>
      <c r="HX62" s="73">
        <v>11.201000000000001</v>
      </c>
      <c r="HY62" s="73">
        <v>1.3049999999999999</v>
      </c>
      <c r="HZ62" s="73">
        <v>4.6630000000000003</v>
      </c>
      <c r="IA62" s="73">
        <v>6.0609999999999999</v>
      </c>
      <c r="IB62" s="73">
        <v>2.9249999999999998</v>
      </c>
      <c r="IC62" s="73">
        <v>0.216</v>
      </c>
      <c r="ID62" s="73">
        <v>2.6640000000000001</v>
      </c>
      <c r="IE62" s="73">
        <v>4.1790000000000003</v>
      </c>
      <c r="IF62" s="73">
        <v>1.9890000000000001</v>
      </c>
      <c r="IG62" s="73">
        <v>4.6689999999999996</v>
      </c>
      <c r="IH62" s="73">
        <v>1.4990000000000001</v>
      </c>
      <c r="II62" s="73">
        <v>0.97399999999999998</v>
      </c>
      <c r="IJ62" s="73">
        <v>0.25600000000000001</v>
      </c>
      <c r="IK62" s="73">
        <v>161.86600000000001</v>
      </c>
      <c r="IL62" s="73">
        <v>119.056</v>
      </c>
      <c r="IM62" s="73">
        <v>153.58699999999999</v>
      </c>
      <c r="IN62" s="73">
        <v>7.0609999999999999</v>
      </c>
      <c r="IO62" s="73">
        <v>148.54900000000001</v>
      </c>
      <c r="IP62" s="73">
        <v>119.056</v>
      </c>
      <c r="IQ62" s="73">
        <v>3.629</v>
      </c>
    </row>
    <row r="63" spans="1:251">
      <c r="A63" s="10">
        <v>43983</v>
      </c>
      <c r="B63" s="73">
        <v>105.741</v>
      </c>
      <c r="C63" s="73">
        <v>6.4039999999999999</v>
      </c>
      <c r="D63" s="73">
        <v>86.98</v>
      </c>
      <c r="E63" s="73">
        <v>50.994</v>
      </c>
      <c r="F63" s="73">
        <v>30.486999999999998</v>
      </c>
      <c r="G63" s="73">
        <v>2.1720000000000002</v>
      </c>
      <c r="H63" s="73">
        <v>18.018000000000001</v>
      </c>
      <c r="I63" s="73">
        <v>28.655000000000001</v>
      </c>
      <c r="J63" s="73">
        <v>15.962</v>
      </c>
      <c r="K63" s="73">
        <v>4.3019999999999996</v>
      </c>
      <c r="L63" s="73">
        <v>8.391</v>
      </c>
      <c r="M63" s="73">
        <v>17.898</v>
      </c>
      <c r="N63" s="73">
        <v>14.217000000000001</v>
      </c>
      <c r="O63" s="73">
        <v>22.581</v>
      </c>
      <c r="P63" s="73">
        <v>9.5350000000000001</v>
      </c>
      <c r="Q63" s="73">
        <v>0.81299999999999994</v>
      </c>
      <c r="R63" s="73">
        <v>0</v>
      </c>
      <c r="S63" s="73">
        <v>709.70699999999999</v>
      </c>
      <c r="T63" s="73">
        <v>464.87099999999998</v>
      </c>
      <c r="U63" s="73">
        <v>654.09</v>
      </c>
      <c r="V63" s="73">
        <v>48.786999999999999</v>
      </c>
      <c r="W63" s="73">
        <v>632.13800000000003</v>
      </c>
      <c r="X63" s="73">
        <v>464.87099999999998</v>
      </c>
      <c r="Y63" s="73">
        <v>21.081</v>
      </c>
      <c r="Z63" s="73">
        <v>145.27699999999999</v>
      </c>
      <c r="AA63" s="73">
        <v>25.806999999999999</v>
      </c>
      <c r="AB63" s="73">
        <v>11.204000000000001</v>
      </c>
      <c r="AC63" s="73">
        <v>4.2380000000000004</v>
      </c>
      <c r="AD63" s="73">
        <v>10.366</v>
      </c>
      <c r="AE63" s="73">
        <v>45.84</v>
      </c>
      <c r="AF63" s="73">
        <v>11.657</v>
      </c>
      <c r="AG63" s="73">
        <v>3.6520000000000001</v>
      </c>
      <c r="AH63" s="73">
        <v>30.530999999999999</v>
      </c>
      <c r="AI63" s="73">
        <v>488.27100000000002</v>
      </c>
      <c r="AJ63" s="73">
        <v>28.971</v>
      </c>
      <c r="AK63" s="73">
        <v>188.78700000000001</v>
      </c>
      <c r="AL63" s="73">
        <v>155.99299999999999</v>
      </c>
      <c r="AM63" s="73">
        <v>95.042000000000002</v>
      </c>
      <c r="AN63" s="73">
        <v>8.5760000000000005</v>
      </c>
      <c r="AO63" s="73">
        <v>52.057000000000002</v>
      </c>
      <c r="AP63" s="73">
        <v>127.687</v>
      </c>
      <c r="AQ63" s="73">
        <v>74.760000000000005</v>
      </c>
      <c r="AR63" s="73">
        <v>6.4039999999999999</v>
      </c>
      <c r="AS63" s="73">
        <v>46.523000000000003</v>
      </c>
      <c r="AT63" s="73">
        <v>28.306000000000001</v>
      </c>
      <c r="AU63" s="73">
        <v>20.283000000000001</v>
      </c>
      <c r="AV63" s="73">
        <v>2.1720000000000002</v>
      </c>
      <c r="AW63" s="73">
        <v>5.5339999999999998</v>
      </c>
      <c r="AX63" s="73">
        <v>5.9219999999999997</v>
      </c>
      <c r="AY63" s="73">
        <v>3.6779999999999999</v>
      </c>
      <c r="AZ63" s="73">
        <v>6.83</v>
      </c>
      <c r="BA63" s="73">
        <v>2.7690000000000001</v>
      </c>
      <c r="BB63" s="73">
        <v>0.317</v>
      </c>
      <c r="BC63" s="73">
        <v>569.16</v>
      </c>
      <c r="BD63" s="73">
        <v>372.25799999999998</v>
      </c>
      <c r="BE63" s="73">
        <v>526.9</v>
      </c>
      <c r="BF63" s="73">
        <v>38.344000000000001</v>
      </c>
      <c r="BG63" s="73">
        <v>512.47400000000005</v>
      </c>
      <c r="BH63" s="73">
        <v>372.25799999999998</v>
      </c>
      <c r="BI63" s="73">
        <v>17.184000000000001</v>
      </c>
      <c r="BJ63" s="73">
        <v>122.124</v>
      </c>
      <c r="BK63" s="73">
        <v>20.725000000000001</v>
      </c>
      <c r="BL63" s="73">
        <v>7.7279999999999998</v>
      </c>
      <c r="BM63" s="73">
        <v>4.2380000000000004</v>
      </c>
      <c r="BN63" s="73">
        <v>8.7590000000000003</v>
      </c>
      <c r="BO63" s="73">
        <v>32.953000000000003</v>
      </c>
      <c r="BP63" s="73">
        <v>7.6059999999999999</v>
      </c>
      <c r="BQ63" s="73">
        <v>2.673</v>
      </c>
      <c r="BR63" s="73">
        <v>22.673999999999999</v>
      </c>
      <c r="BS63" s="73">
        <v>388.13099999999997</v>
      </c>
      <c r="BT63" s="73">
        <v>24.094000000000001</v>
      </c>
      <c r="BU63" s="73">
        <v>154.935</v>
      </c>
      <c r="BV63" s="73">
        <v>118.512</v>
      </c>
      <c r="BW63" s="73">
        <v>72.522000000000006</v>
      </c>
      <c r="BX63" s="73">
        <v>5.0869999999999997</v>
      </c>
      <c r="BY63" s="73">
        <v>40.585999999999999</v>
      </c>
      <c r="BZ63" s="73">
        <v>98.244</v>
      </c>
      <c r="CA63" s="73">
        <v>57.015000000000001</v>
      </c>
      <c r="CB63" s="73">
        <v>3.4009999999999998</v>
      </c>
      <c r="CC63" s="73">
        <v>37.828000000000003</v>
      </c>
      <c r="CD63" s="73">
        <v>20.268000000000001</v>
      </c>
      <c r="CE63" s="73">
        <v>15.507999999999999</v>
      </c>
      <c r="CF63" s="73">
        <v>1.6859999999999999</v>
      </c>
      <c r="CG63" s="73">
        <v>2.758</v>
      </c>
      <c r="CH63" s="73">
        <v>3.008</v>
      </c>
      <c r="CI63" s="73">
        <v>2</v>
      </c>
      <c r="CJ63" s="73">
        <v>3.9159999999999999</v>
      </c>
      <c r="CK63" s="73">
        <v>1.091</v>
      </c>
      <c r="CL63" s="73">
        <v>0.317</v>
      </c>
      <c r="CM63" s="73">
        <v>1242.105</v>
      </c>
      <c r="CN63" s="73">
        <v>660.21100000000001</v>
      </c>
      <c r="CO63" s="73">
        <v>933.04899999999998</v>
      </c>
      <c r="CP63" s="73">
        <v>282.94799999999998</v>
      </c>
      <c r="CQ63" s="73">
        <v>853.49699999999996</v>
      </c>
      <c r="CR63" s="73">
        <v>660.21100000000001</v>
      </c>
      <c r="CS63" s="73">
        <v>27.294</v>
      </c>
      <c r="CT63" s="73">
        <v>164.83799999999999</v>
      </c>
      <c r="CU63" s="73">
        <v>37.841999999999999</v>
      </c>
      <c r="CV63" s="73">
        <v>22.901</v>
      </c>
      <c r="CW63" s="73">
        <v>5.4530000000000003</v>
      </c>
      <c r="CX63" s="73">
        <v>9.4879999999999995</v>
      </c>
      <c r="CY63" s="73">
        <v>327.37700000000001</v>
      </c>
      <c r="CZ63" s="73">
        <v>57.805</v>
      </c>
      <c r="DA63" s="73">
        <v>5.87</v>
      </c>
      <c r="DB63" s="73">
        <v>262.13600000000002</v>
      </c>
      <c r="DC63" s="73">
        <v>751.71600000000001</v>
      </c>
      <c r="DD63" s="73">
        <v>39.143000000000001</v>
      </c>
      <c r="DE63" s="73">
        <v>445.15600000000001</v>
      </c>
      <c r="DF63" s="73">
        <v>207.608</v>
      </c>
      <c r="DG63" s="73">
        <v>107.843</v>
      </c>
      <c r="DH63" s="73">
        <v>13.085000000000001</v>
      </c>
      <c r="DI63" s="73">
        <v>85.507000000000005</v>
      </c>
      <c r="DJ63" s="73">
        <v>158.822</v>
      </c>
      <c r="DK63" s="73">
        <v>78.16</v>
      </c>
      <c r="DL63" s="73">
        <v>11.379</v>
      </c>
      <c r="DM63" s="73">
        <v>68.635000000000005</v>
      </c>
      <c r="DN63" s="73">
        <v>48.786000000000001</v>
      </c>
      <c r="DO63" s="73">
        <v>29.681999999999999</v>
      </c>
      <c r="DP63" s="73">
        <v>1.706</v>
      </c>
      <c r="DQ63" s="73">
        <v>16.872</v>
      </c>
      <c r="DR63" s="73">
        <v>23.611999999999998</v>
      </c>
      <c r="DS63" s="73">
        <v>11.728</v>
      </c>
      <c r="DT63" s="73">
        <v>1.044</v>
      </c>
      <c r="DU63" s="73">
        <v>10.84</v>
      </c>
      <c r="DV63" s="73">
        <v>23.388999999999999</v>
      </c>
      <c r="DW63" s="73">
        <v>6.09</v>
      </c>
      <c r="DX63" s="73">
        <v>26.109000000000002</v>
      </c>
      <c r="DY63" s="73">
        <v>3.37</v>
      </c>
      <c r="DZ63" s="73">
        <v>1.1739999999999999</v>
      </c>
      <c r="EA63" s="73">
        <v>0</v>
      </c>
      <c r="EB63" s="73">
        <v>515.149</v>
      </c>
      <c r="EC63" s="73">
        <v>349.37099999999998</v>
      </c>
      <c r="ED63" s="73">
        <v>473.25099999999998</v>
      </c>
      <c r="EE63" s="73">
        <v>30.78</v>
      </c>
      <c r="EF63" s="73">
        <v>449.57100000000003</v>
      </c>
      <c r="EG63" s="73">
        <v>349.37099999999998</v>
      </c>
      <c r="EH63" s="73">
        <v>9.1590000000000007</v>
      </c>
      <c r="EI63" s="73">
        <v>91.040999999999997</v>
      </c>
      <c r="EJ63" s="73">
        <v>14.750999999999999</v>
      </c>
      <c r="EK63" s="73">
        <v>8.9789999999999992</v>
      </c>
      <c r="EL63" s="73">
        <v>2.73</v>
      </c>
      <c r="EM63" s="73">
        <v>3.0419999999999998</v>
      </c>
      <c r="EN63" s="73">
        <v>39.707999999999998</v>
      </c>
      <c r="EO63" s="73">
        <v>14.701000000000001</v>
      </c>
      <c r="EP63" s="73">
        <v>1.7529999999999999</v>
      </c>
      <c r="EQ63" s="73">
        <v>23.254000000000001</v>
      </c>
      <c r="ER63" s="73">
        <v>378.42</v>
      </c>
      <c r="ES63" s="73">
        <v>13.641999999999999</v>
      </c>
      <c r="ET63" s="73">
        <v>122.44199999999999</v>
      </c>
      <c r="EU63" s="73">
        <v>140.09</v>
      </c>
      <c r="EV63" s="73">
        <v>81.608000000000004</v>
      </c>
      <c r="EW63" s="73">
        <v>11.010999999999999</v>
      </c>
      <c r="EX63" s="73">
        <v>46.298000000000002</v>
      </c>
      <c r="EY63" s="73">
        <v>110.047</v>
      </c>
      <c r="EZ63" s="73">
        <v>59.923000000000002</v>
      </c>
      <c r="FA63" s="73">
        <v>9.3049999999999997</v>
      </c>
      <c r="FB63" s="73">
        <v>40.173000000000002</v>
      </c>
      <c r="FC63" s="73">
        <v>30.042999999999999</v>
      </c>
      <c r="FD63" s="73">
        <v>21.684999999999999</v>
      </c>
      <c r="FE63" s="73">
        <v>1.706</v>
      </c>
      <c r="FF63" s="73">
        <v>6.125</v>
      </c>
      <c r="FG63" s="73">
        <v>11.118</v>
      </c>
      <c r="FH63" s="73">
        <v>0.64500000000000002</v>
      </c>
      <c r="FI63" s="73">
        <v>11.118</v>
      </c>
      <c r="FJ63" s="73">
        <v>0.64500000000000002</v>
      </c>
      <c r="FK63" s="73">
        <v>1.1739999999999999</v>
      </c>
      <c r="FL63" s="73">
        <v>430.94799999999998</v>
      </c>
      <c r="FM63" s="73">
        <v>289.12799999999999</v>
      </c>
      <c r="FN63" s="73">
        <v>397.12099999999998</v>
      </c>
      <c r="FO63" s="73">
        <v>25.811</v>
      </c>
      <c r="FP63" s="73">
        <v>377.38099999999997</v>
      </c>
      <c r="FQ63" s="73">
        <v>289.12799999999999</v>
      </c>
      <c r="FR63" s="73">
        <v>7.11</v>
      </c>
      <c r="FS63" s="73">
        <v>81.143000000000001</v>
      </c>
      <c r="FT63" s="73">
        <v>14.266</v>
      </c>
      <c r="FU63" s="73">
        <v>8.9789999999999992</v>
      </c>
      <c r="FV63" s="73">
        <v>2.2450000000000001</v>
      </c>
      <c r="FW63" s="73">
        <v>3.0419999999999998</v>
      </c>
      <c r="FX63" s="73">
        <v>31.285</v>
      </c>
      <c r="FY63" s="73">
        <v>10.760999999999999</v>
      </c>
      <c r="FZ63" s="73">
        <v>1.1919999999999999</v>
      </c>
      <c r="GA63" s="73">
        <v>19.332000000000001</v>
      </c>
      <c r="GB63" s="73">
        <v>312.48200000000003</v>
      </c>
      <c r="GC63" s="73">
        <v>10.547000000000001</v>
      </c>
      <c r="GD63" s="73">
        <v>107.274</v>
      </c>
      <c r="GE63" s="73">
        <v>112.059</v>
      </c>
      <c r="GF63" s="73">
        <v>61.442999999999998</v>
      </c>
      <c r="GG63" s="73">
        <v>10.092000000000001</v>
      </c>
      <c r="GH63" s="73">
        <v>39.875999999999998</v>
      </c>
      <c r="GI63" s="73">
        <v>88.009</v>
      </c>
      <c r="GJ63" s="73">
        <v>43.963000000000001</v>
      </c>
      <c r="GK63" s="73">
        <v>8.3859999999999992</v>
      </c>
      <c r="GL63" s="73">
        <v>35.012</v>
      </c>
      <c r="GM63" s="73">
        <v>24.05</v>
      </c>
      <c r="GN63" s="73">
        <v>17.48</v>
      </c>
      <c r="GO63" s="73">
        <v>1.706</v>
      </c>
      <c r="GP63" s="73">
        <v>4.8639999999999999</v>
      </c>
      <c r="GQ63" s="73">
        <v>8.0150000000000006</v>
      </c>
      <c r="GR63" s="73">
        <v>0.64500000000000002</v>
      </c>
      <c r="GS63" s="73">
        <v>8.0150000000000006</v>
      </c>
      <c r="GT63" s="73">
        <v>0.64500000000000002</v>
      </c>
      <c r="GU63" s="73">
        <v>0.64700000000000002</v>
      </c>
      <c r="GV63" s="73">
        <v>421.50700000000001</v>
      </c>
      <c r="GW63" s="73">
        <v>212.434</v>
      </c>
      <c r="GX63" s="73">
        <v>305.38400000000001</v>
      </c>
      <c r="GY63" s="73">
        <v>109.114</v>
      </c>
      <c r="GZ63" s="73">
        <v>274.24</v>
      </c>
      <c r="HA63" s="73">
        <v>212.434</v>
      </c>
      <c r="HB63" s="73">
        <v>10.246</v>
      </c>
      <c r="HC63" s="73">
        <v>51.11</v>
      </c>
      <c r="HD63" s="73">
        <v>15.589</v>
      </c>
      <c r="HE63" s="73">
        <v>7.093</v>
      </c>
      <c r="HF63" s="73">
        <v>2.226</v>
      </c>
      <c r="HG63" s="73">
        <v>6.27</v>
      </c>
      <c r="HH63" s="73">
        <v>125.932</v>
      </c>
      <c r="HI63" s="73">
        <v>24.501000000000001</v>
      </c>
      <c r="HJ63" s="73">
        <v>2.0720000000000001</v>
      </c>
      <c r="HK63" s="73">
        <v>98.546000000000006</v>
      </c>
      <c r="HL63" s="73">
        <v>247.56200000000001</v>
      </c>
      <c r="HM63" s="73">
        <v>14.544</v>
      </c>
      <c r="HN63" s="73">
        <v>156.471</v>
      </c>
      <c r="HO63" s="73">
        <v>78.239999999999995</v>
      </c>
      <c r="HP63" s="73">
        <v>43.354999999999997</v>
      </c>
      <c r="HQ63" s="73">
        <v>4.476</v>
      </c>
      <c r="HR63" s="73">
        <v>30.408999999999999</v>
      </c>
      <c r="HS63" s="73">
        <v>61.493000000000002</v>
      </c>
      <c r="HT63" s="73">
        <v>32.649000000000001</v>
      </c>
      <c r="HU63" s="73">
        <v>2.992</v>
      </c>
      <c r="HV63" s="73">
        <v>25.852</v>
      </c>
      <c r="HW63" s="73">
        <v>16.747</v>
      </c>
      <c r="HX63" s="73">
        <v>10.706</v>
      </c>
      <c r="HY63" s="73">
        <v>1.484</v>
      </c>
      <c r="HZ63" s="73">
        <v>4.5570000000000004</v>
      </c>
      <c r="IA63" s="73">
        <v>8.07</v>
      </c>
      <c r="IB63" s="73">
        <v>4.5789999999999997</v>
      </c>
      <c r="IC63" s="73">
        <v>0.81899999999999995</v>
      </c>
      <c r="ID63" s="73">
        <v>2.6709999999999998</v>
      </c>
      <c r="IE63" s="73">
        <v>5.7460000000000004</v>
      </c>
      <c r="IF63" s="73">
        <v>2.93</v>
      </c>
      <c r="IG63" s="73">
        <v>7.0090000000000003</v>
      </c>
      <c r="IH63" s="73">
        <v>1.667</v>
      </c>
      <c r="II63" s="73">
        <v>0</v>
      </c>
      <c r="IJ63" s="73">
        <v>0</v>
      </c>
      <c r="IK63" s="73">
        <v>165.898</v>
      </c>
      <c r="IL63" s="73">
        <v>112.566</v>
      </c>
      <c r="IM63" s="73">
        <v>153.173</v>
      </c>
      <c r="IN63" s="73">
        <v>10.532</v>
      </c>
      <c r="IO63" s="73">
        <v>144.27799999999999</v>
      </c>
      <c r="IP63" s="73">
        <v>112.566</v>
      </c>
      <c r="IQ63" s="73">
        <v>5.7</v>
      </c>
    </row>
    <row r="64" spans="1:251">
      <c r="A64" s="10">
        <v>44075</v>
      </c>
      <c r="B64" s="73">
        <v>101.15900000000001</v>
      </c>
      <c r="C64" s="73">
        <v>3.7770000000000001</v>
      </c>
      <c r="D64" s="73">
        <v>91.878</v>
      </c>
      <c r="E64" s="73">
        <v>48.02</v>
      </c>
      <c r="F64" s="73">
        <v>28.995000000000001</v>
      </c>
      <c r="G64" s="73">
        <v>2.0579999999999998</v>
      </c>
      <c r="H64" s="73">
        <v>16.966999999999999</v>
      </c>
      <c r="I64" s="73">
        <v>30.042999999999999</v>
      </c>
      <c r="J64" s="73">
        <v>18.359000000000002</v>
      </c>
      <c r="K64" s="73">
        <v>2.6520000000000001</v>
      </c>
      <c r="L64" s="73">
        <v>9.032</v>
      </c>
      <c r="M64" s="73">
        <v>22.210999999999999</v>
      </c>
      <c r="N64" s="73">
        <v>18.234000000000002</v>
      </c>
      <c r="O64" s="73">
        <v>29.417999999999999</v>
      </c>
      <c r="P64" s="73">
        <v>11.026999999999999</v>
      </c>
      <c r="Q64" s="73">
        <v>3.6459999999999999</v>
      </c>
      <c r="R64" s="73">
        <v>0</v>
      </c>
      <c r="S64" s="73">
        <v>714.5</v>
      </c>
      <c r="T64" s="73">
        <v>452.274</v>
      </c>
      <c r="U64" s="73">
        <v>655</v>
      </c>
      <c r="V64" s="73">
        <v>48.183999999999997</v>
      </c>
      <c r="W64" s="73">
        <v>625.99699999999996</v>
      </c>
      <c r="X64" s="73">
        <v>452.274</v>
      </c>
      <c r="Y64" s="73">
        <v>20.510999999999999</v>
      </c>
      <c r="Z64" s="73">
        <v>150.399</v>
      </c>
      <c r="AA64" s="73">
        <v>25.02</v>
      </c>
      <c r="AB64" s="73">
        <v>13.037000000000001</v>
      </c>
      <c r="AC64" s="73">
        <v>4.3209999999999997</v>
      </c>
      <c r="AD64" s="73">
        <v>7.6630000000000003</v>
      </c>
      <c r="AE64" s="73">
        <v>54.98</v>
      </c>
      <c r="AF64" s="73">
        <v>18.779</v>
      </c>
      <c r="AG64" s="73">
        <v>0.97599999999999998</v>
      </c>
      <c r="AH64" s="73">
        <v>35.223999999999997</v>
      </c>
      <c r="AI64" s="73">
        <v>486.10899999999998</v>
      </c>
      <c r="AJ64" s="73">
        <v>25.809000000000001</v>
      </c>
      <c r="AK64" s="73">
        <v>196.624</v>
      </c>
      <c r="AL64" s="73">
        <v>147.40899999999999</v>
      </c>
      <c r="AM64" s="73">
        <v>87.924999999999997</v>
      </c>
      <c r="AN64" s="73">
        <v>5.1859999999999999</v>
      </c>
      <c r="AO64" s="73">
        <v>52.34</v>
      </c>
      <c r="AP64" s="73">
        <v>121.15900000000001</v>
      </c>
      <c r="AQ64" s="73">
        <v>69.402000000000001</v>
      </c>
      <c r="AR64" s="73">
        <v>3.7770000000000001</v>
      </c>
      <c r="AS64" s="73">
        <v>46.021000000000001</v>
      </c>
      <c r="AT64" s="73">
        <v>26.25</v>
      </c>
      <c r="AU64" s="73">
        <v>18.523</v>
      </c>
      <c r="AV64" s="73">
        <v>1.409</v>
      </c>
      <c r="AW64" s="73">
        <v>6.319</v>
      </c>
      <c r="AX64" s="73">
        <v>8.5030000000000001</v>
      </c>
      <c r="AY64" s="73">
        <v>5.9580000000000002</v>
      </c>
      <c r="AZ64" s="73">
        <v>11.316000000000001</v>
      </c>
      <c r="BA64" s="73">
        <v>3.145</v>
      </c>
      <c r="BB64" s="73">
        <v>1.9590000000000001</v>
      </c>
      <c r="BC64" s="73">
        <v>572.07799999999997</v>
      </c>
      <c r="BD64" s="73">
        <v>356.09100000000001</v>
      </c>
      <c r="BE64" s="73">
        <v>524.60500000000002</v>
      </c>
      <c r="BF64" s="73">
        <v>38.761000000000003</v>
      </c>
      <c r="BG64" s="73">
        <v>504.43799999999999</v>
      </c>
      <c r="BH64" s="73">
        <v>356.09100000000001</v>
      </c>
      <c r="BI64" s="73">
        <v>16.524999999999999</v>
      </c>
      <c r="BJ64" s="73">
        <v>129.501</v>
      </c>
      <c r="BK64" s="73">
        <v>22.06</v>
      </c>
      <c r="BL64" s="73">
        <v>10.577</v>
      </c>
      <c r="BM64" s="73">
        <v>4.3209999999999997</v>
      </c>
      <c r="BN64" s="73">
        <v>7.1609999999999996</v>
      </c>
      <c r="BO64" s="73">
        <v>39.19</v>
      </c>
      <c r="BP64" s="73">
        <v>11.911</v>
      </c>
      <c r="BQ64" s="73">
        <v>0.45300000000000001</v>
      </c>
      <c r="BR64" s="73">
        <v>26.824999999999999</v>
      </c>
      <c r="BS64" s="73">
        <v>380.108</v>
      </c>
      <c r="BT64" s="73">
        <v>21.298999999999999</v>
      </c>
      <c r="BU64" s="73">
        <v>166.24799999999999</v>
      </c>
      <c r="BV64" s="73">
        <v>112.23699999999999</v>
      </c>
      <c r="BW64" s="73">
        <v>66.498999999999995</v>
      </c>
      <c r="BX64" s="73">
        <v>3.4689999999999999</v>
      </c>
      <c r="BY64" s="73">
        <v>41.509</v>
      </c>
      <c r="BZ64" s="73">
        <v>94.878</v>
      </c>
      <c r="CA64" s="73">
        <v>51.463999999999999</v>
      </c>
      <c r="CB64" s="73">
        <v>2.0609999999999999</v>
      </c>
      <c r="CC64" s="73">
        <v>40.593000000000004</v>
      </c>
      <c r="CD64" s="73">
        <v>17.359000000000002</v>
      </c>
      <c r="CE64" s="73">
        <v>15.035</v>
      </c>
      <c r="CF64" s="73">
        <v>1.409</v>
      </c>
      <c r="CG64" s="73">
        <v>0.91600000000000004</v>
      </c>
      <c r="CH64" s="73">
        <v>6.391</v>
      </c>
      <c r="CI64" s="73">
        <v>4.4219999999999997</v>
      </c>
      <c r="CJ64" s="73">
        <v>8.7119999999999997</v>
      </c>
      <c r="CK64" s="73">
        <v>2.101</v>
      </c>
      <c r="CL64" s="73">
        <v>0.76</v>
      </c>
      <c r="CM64" s="73">
        <v>1212.087</v>
      </c>
      <c r="CN64" s="73">
        <v>669.745</v>
      </c>
      <c r="CO64" s="73">
        <v>912.94299999999998</v>
      </c>
      <c r="CP64" s="73">
        <v>267.42399999999998</v>
      </c>
      <c r="CQ64" s="73">
        <v>838.47</v>
      </c>
      <c r="CR64" s="73">
        <v>669.745</v>
      </c>
      <c r="CS64" s="73">
        <v>20.87</v>
      </c>
      <c r="CT64" s="73">
        <v>144.10499999999999</v>
      </c>
      <c r="CU64" s="73">
        <v>31.062999999999999</v>
      </c>
      <c r="CV64" s="73">
        <v>16.198</v>
      </c>
      <c r="CW64" s="73">
        <v>5.1790000000000003</v>
      </c>
      <c r="CX64" s="73">
        <v>9.6869999999999994</v>
      </c>
      <c r="CY64" s="73">
        <v>315.38900000000001</v>
      </c>
      <c r="CZ64" s="73">
        <v>62.026000000000003</v>
      </c>
      <c r="DA64" s="73">
        <v>5.5640000000000001</v>
      </c>
      <c r="DB64" s="73">
        <v>246.994</v>
      </c>
      <c r="DC64" s="73">
        <v>761.69600000000003</v>
      </c>
      <c r="DD64" s="73">
        <v>31.613</v>
      </c>
      <c r="DE64" s="73">
        <v>407.47899999999998</v>
      </c>
      <c r="DF64" s="73">
        <v>233.84299999999999</v>
      </c>
      <c r="DG64" s="73">
        <v>119.58199999999999</v>
      </c>
      <c r="DH64" s="73">
        <v>15.997</v>
      </c>
      <c r="DI64" s="73">
        <v>95.878</v>
      </c>
      <c r="DJ64" s="73">
        <v>184.43100000000001</v>
      </c>
      <c r="DK64" s="73">
        <v>89.475999999999999</v>
      </c>
      <c r="DL64" s="73">
        <v>13.529</v>
      </c>
      <c r="DM64" s="73">
        <v>79.040999999999997</v>
      </c>
      <c r="DN64" s="73">
        <v>49.411999999999999</v>
      </c>
      <c r="DO64" s="73">
        <v>30.106000000000002</v>
      </c>
      <c r="DP64" s="73">
        <v>2.468</v>
      </c>
      <c r="DQ64" s="73">
        <v>16.838000000000001</v>
      </c>
      <c r="DR64" s="73">
        <v>24.824000000000002</v>
      </c>
      <c r="DS64" s="73">
        <v>15.571999999999999</v>
      </c>
      <c r="DT64" s="73">
        <v>0.89</v>
      </c>
      <c r="DU64" s="73">
        <v>8.3620000000000001</v>
      </c>
      <c r="DV64" s="73">
        <v>27.164000000000001</v>
      </c>
      <c r="DW64" s="73">
        <v>11.298999999999999</v>
      </c>
      <c r="DX64" s="73">
        <v>31.719000000000001</v>
      </c>
      <c r="DY64" s="73">
        <v>6.7439999999999998</v>
      </c>
      <c r="DZ64" s="73">
        <v>2.3849999999999998</v>
      </c>
      <c r="EA64" s="73">
        <v>0</v>
      </c>
      <c r="EB64" s="73">
        <v>504.80900000000003</v>
      </c>
      <c r="EC64" s="73">
        <v>347.714</v>
      </c>
      <c r="ED64" s="73">
        <v>461.95800000000003</v>
      </c>
      <c r="EE64" s="73">
        <v>28.571999999999999</v>
      </c>
      <c r="EF64" s="73">
        <v>441.06599999999997</v>
      </c>
      <c r="EG64" s="73">
        <v>347.714</v>
      </c>
      <c r="EH64" s="73">
        <v>9.3940000000000001</v>
      </c>
      <c r="EI64" s="73">
        <v>83.042000000000002</v>
      </c>
      <c r="EJ64" s="73">
        <v>14.35</v>
      </c>
      <c r="EK64" s="73">
        <v>5.5129999999999999</v>
      </c>
      <c r="EL64" s="73">
        <v>1.63</v>
      </c>
      <c r="EM64" s="73">
        <v>7.2069999999999999</v>
      </c>
      <c r="EN64" s="73">
        <v>36.03</v>
      </c>
      <c r="EO64" s="73">
        <v>16.295999999999999</v>
      </c>
      <c r="EP64" s="73">
        <v>1.095</v>
      </c>
      <c r="EQ64" s="73">
        <v>18.638999999999999</v>
      </c>
      <c r="ER64" s="73">
        <v>377.17099999999999</v>
      </c>
      <c r="ES64" s="73">
        <v>12.119</v>
      </c>
      <c r="ET64" s="73">
        <v>113.161</v>
      </c>
      <c r="EU64" s="73">
        <v>158.06800000000001</v>
      </c>
      <c r="EV64" s="73">
        <v>89.335999999999999</v>
      </c>
      <c r="EW64" s="73">
        <v>11.073</v>
      </c>
      <c r="EX64" s="73">
        <v>56.302</v>
      </c>
      <c r="EY64" s="73">
        <v>126.6</v>
      </c>
      <c r="EZ64" s="73">
        <v>66.260000000000005</v>
      </c>
      <c r="FA64" s="73">
        <v>9.2840000000000007</v>
      </c>
      <c r="FB64" s="73">
        <v>49.7</v>
      </c>
      <c r="FC64" s="73">
        <v>31.468</v>
      </c>
      <c r="FD64" s="73">
        <v>23.076000000000001</v>
      </c>
      <c r="FE64" s="73">
        <v>1.79</v>
      </c>
      <c r="FF64" s="73">
        <v>6.6020000000000003</v>
      </c>
      <c r="FG64" s="73">
        <v>13.362</v>
      </c>
      <c r="FH64" s="73">
        <v>2.3580000000000001</v>
      </c>
      <c r="FI64" s="73">
        <v>14.279</v>
      </c>
      <c r="FJ64" s="73">
        <v>1.4410000000000001</v>
      </c>
      <c r="FK64" s="73">
        <v>1.3560000000000001</v>
      </c>
      <c r="FL64" s="73">
        <v>420.649</v>
      </c>
      <c r="FM64" s="73">
        <v>282.125</v>
      </c>
      <c r="FN64" s="73">
        <v>384.38799999999998</v>
      </c>
      <c r="FO64" s="73">
        <v>25.553000000000001</v>
      </c>
      <c r="FP64" s="73">
        <v>367.06700000000001</v>
      </c>
      <c r="FQ64" s="73">
        <v>282.125</v>
      </c>
      <c r="FR64" s="73">
        <v>9.3940000000000001</v>
      </c>
      <c r="FS64" s="73">
        <v>75.040000000000006</v>
      </c>
      <c r="FT64" s="73">
        <v>13.217000000000001</v>
      </c>
      <c r="FU64" s="73">
        <v>4.7350000000000003</v>
      </c>
      <c r="FV64" s="73">
        <v>1.2749999999999999</v>
      </c>
      <c r="FW64" s="73">
        <v>7.2069999999999999</v>
      </c>
      <c r="FX64" s="73">
        <v>30.164999999999999</v>
      </c>
      <c r="FY64" s="73">
        <v>13.093999999999999</v>
      </c>
      <c r="FZ64" s="73">
        <v>0.66600000000000004</v>
      </c>
      <c r="GA64" s="73">
        <v>16.405000000000001</v>
      </c>
      <c r="GB64" s="73">
        <v>305.899</v>
      </c>
      <c r="GC64" s="73">
        <v>11.335000000000001</v>
      </c>
      <c r="GD64" s="73">
        <v>102.047</v>
      </c>
      <c r="GE64" s="73">
        <v>124.19499999999999</v>
      </c>
      <c r="GF64" s="73">
        <v>65.188000000000002</v>
      </c>
      <c r="GG64" s="73">
        <v>10.837</v>
      </c>
      <c r="GH64" s="73">
        <v>47.499000000000002</v>
      </c>
      <c r="GI64" s="73">
        <v>100.029</v>
      </c>
      <c r="GJ64" s="73">
        <v>48.685000000000002</v>
      </c>
      <c r="GK64" s="73">
        <v>9.0470000000000006</v>
      </c>
      <c r="GL64" s="73">
        <v>41.625</v>
      </c>
      <c r="GM64" s="73">
        <v>24.164999999999999</v>
      </c>
      <c r="GN64" s="73">
        <v>16.501999999999999</v>
      </c>
      <c r="GO64" s="73">
        <v>1.79</v>
      </c>
      <c r="GP64" s="73">
        <v>5.8739999999999997</v>
      </c>
      <c r="GQ64" s="73">
        <v>10.199999999999999</v>
      </c>
      <c r="GR64" s="73">
        <v>1.369</v>
      </c>
      <c r="GS64" s="73">
        <v>10.708</v>
      </c>
      <c r="GT64" s="73">
        <v>0.86099999999999999</v>
      </c>
      <c r="GU64" s="73">
        <v>0.67200000000000004</v>
      </c>
      <c r="GV64" s="73">
        <v>422.11900000000003</v>
      </c>
      <c r="GW64" s="73">
        <v>217.291</v>
      </c>
      <c r="GX64" s="73">
        <v>308.76</v>
      </c>
      <c r="GY64" s="73">
        <v>104.861</v>
      </c>
      <c r="GZ64" s="73">
        <v>282.673</v>
      </c>
      <c r="HA64" s="73">
        <v>217.291</v>
      </c>
      <c r="HB64" s="73">
        <v>8.1959999999999997</v>
      </c>
      <c r="HC64" s="73">
        <v>56.887999999999998</v>
      </c>
      <c r="HD64" s="73">
        <v>11.577</v>
      </c>
      <c r="HE64" s="73">
        <v>5.85</v>
      </c>
      <c r="HF64" s="73">
        <v>1.2110000000000001</v>
      </c>
      <c r="HG64" s="73">
        <v>4.516</v>
      </c>
      <c r="HH64" s="73">
        <v>120.592</v>
      </c>
      <c r="HI64" s="73">
        <v>20.535</v>
      </c>
      <c r="HJ64" s="73">
        <v>1.77</v>
      </c>
      <c r="HK64" s="73">
        <v>97.364000000000004</v>
      </c>
      <c r="HL64" s="73">
        <v>246.00899999999999</v>
      </c>
      <c r="HM64" s="73">
        <v>11.42</v>
      </c>
      <c r="HN64" s="73">
        <v>160.56899999999999</v>
      </c>
      <c r="HO64" s="73">
        <v>76.066999999999993</v>
      </c>
      <c r="HP64" s="73">
        <v>41.378999999999998</v>
      </c>
      <c r="HQ64" s="73">
        <v>3.839</v>
      </c>
      <c r="HR64" s="73">
        <v>30.242000000000001</v>
      </c>
      <c r="HS64" s="73">
        <v>62.289000000000001</v>
      </c>
      <c r="HT64" s="73">
        <v>32.823</v>
      </c>
      <c r="HU64" s="73">
        <v>3.3929999999999998</v>
      </c>
      <c r="HV64" s="73">
        <v>25.465</v>
      </c>
      <c r="HW64" s="73">
        <v>13.778</v>
      </c>
      <c r="HX64" s="73">
        <v>8.5559999999999992</v>
      </c>
      <c r="HY64" s="73">
        <v>0.44600000000000001</v>
      </c>
      <c r="HZ64" s="73">
        <v>4.7770000000000001</v>
      </c>
      <c r="IA64" s="73">
        <v>9.2159999999999993</v>
      </c>
      <c r="IB64" s="73">
        <v>4.4340000000000002</v>
      </c>
      <c r="IC64" s="73">
        <v>0.224</v>
      </c>
      <c r="ID64" s="73">
        <v>4.2640000000000002</v>
      </c>
      <c r="IE64" s="73">
        <v>7.2759999999999998</v>
      </c>
      <c r="IF64" s="73">
        <v>4.1210000000000004</v>
      </c>
      <c r="IG64" s="73">
        <v>8.4979999999999993</v>
      </c>
      <c r="IH64" s="73">
        <v>2.9</v>
      </c>
      <c r="II64" s="73">
        <v>0.60699999999999998</v>
      </c>
      <c r="IJ64" s="73">
        <v>0.29399999999999998</v>
      </c>
      <c r="IK64" s="73">
        <v>163.40100000000001</v>
      </c>
      <c r="IL64" s="73">
        <v>111.443</v>
      </c>
      <c r="IM64" s="73">
        <v>153.358</v>
      </c>
      <c r="IN64" s="73">
        <v>7.601</v>
      </c>
      <c r="IO64" s="73">
        <v>145.971</v>
      </c>
      <c r="IP64" s="73">
        <v>111.443</v>
      </c>
      <c r="IQ64" s="73">
        <v>3.8</v>
      </c>
    </row>
    <row r="65" spans="1:251">
      <c r="A65" s="10">
        <v>44166</v>
      </c>
      <c r="B65" s="73">
        <v>117.575</v>
      </c>
      <c r="C65" s="73">
        <v>5.4569999999999999</v>
      </c>
      <c r="D65" s="73">
        <v>82.241</v>
      </c>
      <c r="E65" s="73">
        <v>50.72</v>
      </c>
      <c r="F65" s="73">
        <v>31.611000000000001</v>
      </c>
      <c r="G65" s="73">
        <v>2.5129999999999999</v>
      </c>
      <c r="H65" s="73">
        <v>16.594999999999999</v>
      </c>
      <c r="I65" s="73">
        <v>28.379000000000001</v>
      </c>
      <c r="J65" s="73">
        <v>17.11</v>
      </c>
      <c r="K65" s="73">
        <v>0.84499999999999997</v>
      </c>
      <c r="L65" s="73">
        <v>10.423999999999999</v>
      </c>
      <c r="M65" s="73">
        <v>18.257999999999999</v>
      </c>
      <c r="N65" s="73">
        <v>10.141999999999999</v>
      </c>
      <c r="O65" s="73">
        <v>21.419</v>
      </c>
      <c r="P65" s="73">
        <v>6.98</v>
      </c>
      <c r="Q65" s="73">
        <v>1.77</v>
      </c>
      <c r="R65" s="73">
        <v>0</v>
      </c>
      <c r="S65" s="73">
        <v>704.51199999999994</v>
      </c>
      <c r="T65" s="73">
        <v>478.74400000000003</v>
      </c>
      <c r="U65" s="73">
        <v>653.803</v>
      </c>
      <c r="V65" s="73">
        <v>41.523000000000003</v>
      </c>
      <c r="W65" s="73">
        <v>623.577</v>
      </c>
      <c r="X65" s="73">
        <v>478.74400000000003</v>
      </c>
      <c r="Y65" s="73">
        <v>17.722999999999999</v>
      </c>
      <c r="Z65" s="73">
        <v>127.11</v>
      </c>
      <c r="AA65" s="73">
        <v>24.27</v>
      </c>
      <c r="AB65" s="73">
        <v>13.901999999999999</v>
      </c>
      <c r="AC65" s="73">
        <v>4.4989999999999997</v>
      </c>
      <c r="AD65" s="73">
        <v>5.8689999999999998</v>
      </c>
      <c r="AE65" s="73">
        <v>47.478999999999999</v>
      </c>
      <c r="AF65" s="73">
        <v>16.324000000000002</v>
      </c>
      <c r="AG65" s="73">
        <v>2.2490000000000001</v>
      </c>
      <c r="AH65" s="73">
        <v>28.905999999999999</v>
      </c>
      <c r="AI65" s="73">
        <v>510.97</v>
      </c>
      <c r="AJ65" s="73">
        <v>24.471</v>
      </c>
      <c r="AK65" s="73">
        <v>164.71700000000001</v>
      </c>
      <c r="AL65" s="73">
        <v>157.36199999999999</v>
      </c>
      <c r="AM65" s="73">
        <v>104.634</v>
      </c>
      <c r="AN65" s="73">
        <v>6.7350000000000003</v>
      </c>
      <c r="AO65" s="73">
        <v>44.222999999999999</v>
      </c>
      <c r="AP65" s="73">
        <v>128.91900000000001</v>
      </c>
      <c r="AQ65" s="73">
        <v>85.266000000000005</v>
      </c>
      <c r="AR65" s="73">
        <v>4.7690000000000001</v>
      </c>
      <c r="AS65" s="73">
        <v>37.113999999999997</v>
      </c>
      <c r="AT65" s="73">
        <v>28.443999999999999</v>
      </c>
      <c r="AU65" s="73">
        <v>19.367999999999999</v>
      </c>
      <c r="AV65" s="73">
        <v>1.9670000000000001</v>
      </c>
      <c r="AW65" s="73">
        <v>7.109</v>
      </c>
      <c r="AX65" s="73">
        <v>9.1859999999999999</v>
      </c>
      <c r="AY65" s="73">
        <v>4.3550000000000004</v>
      </c>
      <c r="AZ65" s="73">
        <v>9.1859999999999999</v>
      </c>
      <c r="BA65" s="73">
        <v>4.3550000000000004</v>
      </c>
      <c r="BB65" s="73">
        <v>1.77</v>
      </c>
      <c r="BC65" s="73">
        <v>570.46799999999996</v>
      </c>
      <c r="BD65" s="73">
        <v>387.589</v>
      </c>
      <c r="BE65" s="73">
        <v>531.98</v>
      </c>
      <c r="BF65" s="73">
        <v>29.95</v>
      </c>
      <c r="BG65" s="73">
        <v>511.61900000000003</v>
      </c>
      <c r="BH65" s="73">
        <v>387.589</v>
      </c>
      <c r="BI65" s="73">
        <v>15.483000000000001</v>
      </c>
      <c r="BJ65" s="73">
        <v>108.548</v>
      </c>
      <c r="BK65" s="73">
        <v>18.478000000000002</v>
      </c>
      <c r="BL65" s="73">
        <v>9.5009999999999994</v>
      </c>
      <c r="BM65" s="73">
        <v>3.1080000000000001</v>
      </c>
      <c r="BN65" s="73">
        <v>5.8689999999999998</v>
      </c>
      <c r="BO65" s="73">
        <v>31.832999999999998</v>
      </c>
      <c r="BP65" s="73">
        <v>10.86</v>
      </c>
      <c r="BQ65" s="73">
        <v>1.569</v>
      </c>
      <c r="BR65" s="73">
        <v>19.404</v>
      </c>
      <c r="BS65" s="73">
        <v>409.94900000000001</v>
      </c>
      <c r="BT65" s="73">
        <v>20.16</v>
      </c>
      <c r="BU65" s="73">
        <v>136.65199999999999</v>
      </c>
      <c r="BV65" s="73">
        <v>113.107</v>
      </c>
      <c r="BW65" s="73">
        <v>77.256</v>
      </c>
      <c r="BX65" s="73">
        <v>4.1280000000000001</v>
      </c>
      <c r="BY65" s="73">
        <v>31.25</v>
      </c>
      <c r="BZ65" s="73">
        <v>94.402000000000001</v>
      </c>
      <c r="CA65" s="73">
        <v>63.692</v>
      </c>
      <c r="CB65" s="73">
        <v>2.6230000000000002</v>
      </c>
      <c r="CC65" s="73">
        <v>27.613</v>
      </c>
      <c r="CD65" s="73">
        <v>18.704999999999998</v>
      </c>
      <c r="CE65" s="73">
        <v>13.563000000000001</v>
      </c>
      <c r="CF65" s="73">
        <v>1.5049999999999999</v>
      </c>
      <c r="CG65" s="73">
        <v>3.637</v>
      </c>
      <c r="CH65" s="73">
        <v>8.5370000000000008</v>
      </c>
      <c r="CI65" s="73">
        <v>3.7069999999999999</v>
      </c>
      <c r="CJ65" s="73">
        <v>8.5370000000000008</v>
      </c>
      <c r="CK65" s="73">
        <v>3.7069999999999999</v>
      </c>
      <c r="CL65" s="73">
        <v>0.47299999999999998</v>
      </c>
      <c r="CM65" s="73">
        <v>1216.796</v>
      </c>
      <c r="CN65" s="73">
        <v>670.51400000000001</v>
      </c>
      <c r="CO65" s="73">
        <v>940.226</v>
      </c>
      <c r="CP65" s="73">
        <v>253.85599999999999</v>
      </c>
      <c r="CQ65" s="73">
        <v>861.28099999999995</v>
      </c>
      <c r="CR65" s="73">
        <v>670.51400000000001</v>
      </c>
      <c r="CS65" s="73">
        <v>24.574999999999999</v>
      </c>
      <c r="CT65" s="73">
        <v>163.03200000000001</v>
      </c>
      <c r="CU65" s="73">
        <v>29.812999999999999</v>
      </c>
      <c r="CV65" s="73">
        <v>18.064</v>
      </c>
      <c r="CW65" s="73">
        <v>6.0279999999999996</v>
      </c>
      <c r="CX65" s="73">
        <v>5.2930000000000001</v>
      </c>
      <c r="CY65" s="73">
        <v>306.947</v>
      </c>
      <c r="CZ65" s="73">
        <v>64.042000000000002</v>
      </c>
      <c r="DA65" s="73">
        <v>3.4670000000000001</v>
      </c>
      <c r="DB65" s="73">
        <v>239.06899999999999</v>
      </c>
      <c r="DC65" s="73">
        <v>764.37800000000004</v>
      </c>
      <c r="DD65" s="73">
        <v>34.07</v>
      </c>
      <c r="DE65" s="73">
        <v>410.49700000000001</v>
      </c>
      <c r="DF65" s="73">
        <v>236.464</v>
      </c>
      <c r="DG65" s="73">
        <v>130.30699999999999</v>
      </c>
      <c r="DH65" s="73">
        <v>16.077000000000002</v>
      </c>
      <c r="DI65" s="73">
        <v>86.938999999999993</v>
      </c>
      <c r="DJ65" s="73">
        <v>190.21</v>
      </c>
      <c r="DK65" s="73">
        <v>99.128</v>
      </c>
      <c r="DL65" s="73">
        <v>14.852</v>
      </c>
      <c r="DM65" s="73">
        <v>73.09</v>
      </c>
      <c r="DN65" s="73">
        <v>46.253999999999998</v>
      </c>
      <c r="DO65" s="73">
        <v>31.18</v>
      </c>
      <c r="DP65" s="73">
        <v>1.2250000000000001</v>
      </c>
      <c r="DQ65" s="73">
        <v>13.849</v>
      </c>
      <c r="DR65" s="73">
        <v>26.207000000000001</v>
      </c>
      <c r="DS65" s="73">
        <v>16.009</v>
      </c>
      <c r="DT65" s="73">
        <v>0.95399999999999996</v>
      </c>
      <c r="DU65" s="73">
        <v>8.625</v>
      </c>
      <c r="DV65" s="73">
        <v>18.754999999999999</v>
      </c>
      <c r="DW65" s="73">
        <v>7.851</v>
      </c>
      <c r="DX65" s="73">
        <v>22.713999999999999</v>
      </c>
      <c r="DY65" s="73">
        <v>3.8919999999999999</v>
      </c>
      <c r="DZ65" s="73">
        <v>3.14</v>
      </c>
      <c r="EA65" s="73">
        <v>0.61899999999999999</v>
      </c>
      <c r="EB65" s="73">
        <v>506.44200000000001</v>
      </c>
      <c r="EC65" s="73">
        <v>337.26100000000002</v>
      </c>
      <c r="ED65" s="73">
        <v>477.13200000000001</v>
      </c>
      <c r="EE65" s="73">
        <v>17.943000000000001</v>
      </c>
      <c r="EF65" s="73">
        <v>455.036</v>
      </c>
      <c r="EG65" s="73">
        <v>337.26100000000002</v>
      </c>
      <c r="EH65" s="73">
        <v>14.333</v>
      </c>
      <c r="EI65" s="73">
        <v>101.881</v>
      </c>
      <c r="EJ65" s="73">
        <v>14.965</v>
      </c>
      <c r="EK65" s="73">
        <v>9.3209999999999997</v>
      </c>
      <c r="EL65" s="73">
        <v>3.9729999999999999</v>
      </c>
      <c r="EM65" s="73">
        <v>1.671</v>
      </c>
      <c r="EN65" s="73">
        <v>26.634</v>
      </c>
      <c r="EO65" s="73">
        <v>14.336</v>
      </c>
      <c r="EP65" s="73">
        <v>0</v>
      </c>
      <c r="EQ65" s="73">
        <v>12.298999999999999</v>
      </c>
      <c r="ER65" s="73">
        <v>367.49</v>
      </c>
      <c r="ES65" s="73">
        <v>18.306000000000001</v>
      </c>
      <c r="ET65" s="73">
        <v>117.53</v>
      </c>
      <c r="EU65" s="73">
        <v>149.13999999999999</v>
      </c>
      <c r="EV65" s="73">
        <v>92.736999999999995</v>
      </c>
      <c r="EW65" s="73">
        <v>10.836</v>
      </c>
      <c r="EX65" s="73">
        <v>44.122999999999998</v>
      </c>
      <c r="EY65" s="73">
        <v>124.492</v>
      </c>
      <c r="EZ65" s="73">
        <v>72.015000000000001</v>
      </c>
      <c r="FA65" s="73">
        <v>10.836</v>
      </c>
      <c r="FB65" s="73">
        <v>40.195999999999998</v>
      </c>
      <c r="FC65" s="73">
        <v>24.649000000000001</v>
      </c>
      <c r="FD65" s="73">
        <v>20.722000000000001</v>
      </c>
      <c r="FE65" s="73">
        <v>0</v>
      </c>
      <c r="FF65" s="73">
        <v>3.927</v>
      </c>
      <c r="FG65" s="73">
        <v>9.8070000000000004</v>
      </c>
      <c r="FH65" s="73">
        <v>3.1150000000000002</v>
      </c>
      <c r="FI65" s="73">
        <v>11.367000000000001</v>
      </c>
      <c r="FJ65" s="73">
        <v>1.554</v>
      </c>
      <c r="FK65" s="73">
        <v>1.4450000000000001</v>
      </c>
      <c r="FL65" s="73">
        <v>422.75</v>
      </c>
      <c r="FM65" s="73">
        <v>272.916</v>
      </c>
      <c r="FN65" s="73">
        <v>399.64600000000002</v>
      </c>
      <c r="FO65" s="73">
        <v>14.212</v>
      </c>
      <c r="FP65" s="73">
        <v>380.98399999999998</v>
      </c>
      <c r="FQ65" s="73">
        <v>272.916</v>
      </c>
      <c r="FR65" s="73">
        <v>12.052</v>
      </c>
      <c r="FS65" s="73">
        <v>94.456000000000003</v>
      </c>
      <c r="FT65" s="73">
        <v>13.385999999999999</v>
      </c>
      <c r="FU65" s="73">
        <v>8.1270000000000007</v>
      </c>
      <c r="FV65" s="73">
        <v>3.9729999999999999</v>
      </c>
      <c r="FW65" s="73">
        <v>1.286</v>
      </c>
      <c r="FX65" s="73">
        <v>21.047999999999998</v>
      </c>
      <c r="FY65" s="73">
        <v>12.093999999999999</v>
      </c>
      <c r="FZ65" s="73">
        <v>0</v>
      </c>
      <c r="GA65" s="73">
        <v>8.9529999999999994</v>
      </c>
      <c r="GB65" s="73">
        <v>298.654</v>
      </c>
      <c r="GC65" s="73">
        <v>16.024999999999999</v>
      </c>
      <c r="GD65" s="73">
        <v>105.605</v>
      </c>
      <c r="GE65" s="73">
        <v>126.173</v>
      </c>
      <c r="GF65" s="73">
        <v>76.117000000000004</v>
      </c>
      <c r="GG65" s="73">
        <v>9.91</v>
      </c>
      <c r="GH65" s="73">
        <v>38.701999999999998</v>
      </c>
      <c r="GI65" s="73">
        <v>108.056</v>
      </c>
      <c r="GJ65" s="73">
        <v>60.076000000000001</v>
      </c>
      <c r="GK65" s="73">
        <v>9.91</v>
      </c>
      <c r="GL65" s="73">
        <v>36.625</v>
      </c>
      <c r="GM65" s="73">
        <v>18.117999999999999</v>
      </c>
      <c r="GN65" s="73">
        <v>16.041</v>
      </c>
      <c r="GO65" s="73">
        <v>0</v>
      </c>
      <c r="GP65" s="73">
        <v>2.077</v>
      </c>
      <c r="GQ65" s="73">
        <v>7.3310000000000004</v>
      </c>
      <c r="GR65" s="73">
        <v>2.4660000000000002</v>
      </c>
      <c r="GS65" s="73">
        <v>8.8919999999999995</v>
      </c>
      <c r="GT65" s="73">
        <v>0.90600000000000003</v>
      </c>
      <c r="GU65" s="73">
        <v>1.4450000000000001</v>
      </c>
      <c r="GV65" s="73">
        <v>420.19499999999999</v>
      </c>
      <c r="GW65" s="73">
        <v>221.58</v>
      </c>
      <c r="GX65" s="73">
        <v>308.03300000000002</v>
      </c>
      <c r="GY65" s="73">
        <v>105.732</v>
      </c>
      <c r="GZ65" s="73">
        <v>283.78899999999999</v>
      </c>
      <c r="HA65" s="73">
        <v>221.58</v>
      </c>
      <c r="HB65" s="73">
        <v>6.3570000000000002</v>
      </c>
      <c r="HC65" s="73">
        <v>55.283999999999999</v>
      </c>
      <c r="HD65" s="73">
        <v>7.7969999999999997</v>
      </c>
      <c r="HE65" s="73">
        <v>3.66</v>
      </c>
      <c r="HF65" s="73">
        <v>0.81599999999999995</v>
      </c>
      <c r="HG65" s="73">
        <v>3.3220000000000001</v>
      </c>
      <c r="HH65" s="73">
        <v>123.21</v>
      </c>
      <c r="HI65" s="73">
        <v>21.152000000000001</v>
      </c>
      <c r="HJ65" s="73">
        <v>1.7829999999999999</v>
      </c>
      <c r="HK65" s="73">
        <v>99.811000000000007</v>
      </c>
      <c r="HL65" s="73">
        <v>249.20500000000001</v>
      </c>
      <c r="HM65" s="73">
        <v>9.468</v>
      </c>
      <c r="HN65" s="73">
        <v>159.60900000000001</v>
      </c>
      <c r="HO65" s="73">
        <v>78.12</v>
      </c>
      <c r="HP65" s="73">
        <v>46.238999999999997</v>
      </c>
      <c r="HQ65" s="73">
        <v>2.931</v>
      </c>
      <c r="HR65" s="73">
        <v>27.952999999999999</v>
      </c>
      <c r="HS65" s="73">
        <v>63.247999999999998</v>
      </c>
      <c r="HT65" s="73">
        <v>36.44</v>
      </c>
      <c r="HU65" s="73">
        <v>2.673</v>
      </c>
      <c r="HV65" s="73">
        <v>23.138000000000002</v>
      </c>
      <c r="HW65" s="73">
        <v>14.872</v>
      </c>
      <c r="HX65" s="73">
        <v>9.7989999999999995</v>
      </c>
      <c r="HY65" s="73">
        <v>0.25700000000000001</v>
      </c>
      <c r="HZ65" s="73">
        <v>4.8150000000000004</v>
      </c>
      <c r="IA65" s="73">
        <v>8.3049999999999997</v>
      </c>
      <c r="IB65" s="73">
        <v>5.51</v>
      </c>
      <c r="IC65" s="73">
        <v>0</v>
      </c>
      <c r="ID65" s="73">
        <v>2.7949999999999999</v>
      </c>
      <c r="IE65" s="73">
        <v>5.4</v>
      </c>
      <c r="IF65" s="73">
        <v>1.9139999999999999</v>
      </c>
      <c r="IG65" s="73">
        <v>6.431</v>
      </c>
      <c r="IH65" s="73">
        <v>0.88300000000000001</v>
      </c>
      <c r="II65" s="73">
        <v>0.997</v>
      </c>
      <c r="IJ65" s="73">
        <v>0</v>
      </c>
      <c r="IK65" s="73">
        <v>169.31299999999999</v>
      </c>
      <c r="IL65" s="73">
        <v>121.229</v>
      </c>
      <c r="IM65" s="73">
        <v>159.98400000000001</v>
      </c>
      <c r="IN65" s="73">
        <v>8.1310000000000002</v>
      </c>
      <c r="IO65" s="73">
        <v>153.495</v>
      </c>
      <c r="IP65" s="73">
        <v>121.229</v>
      </c>
      <c r="IQ65" s="73">
        <v>2.9609999999999999</v>
      </c>
    </row>
    <row r="66" spans="1:251">
      <c r="A66" s="10">
        <v>44256</v>
      </c>
      <c r="B66" s="73">
        <v>117.68899999999999</v>
      </c>
      <c r="C66" s="73">
        <v>9.4770000000000003</v>
      </c>
      <c r="D66" s="73">
        <v>84.176000000000002</v>
      </c>
      <c r="E66" s="73">
        <v>45.012999999999998</v>
      </c>
      <c r="F66" s="73">
        <v>28.561</v>
      </c>
      <c r="G66" s="73">
        <v>3.238</v>
      </c>
      <c r="H66" s="73">
        <v>12.548999999999999</v>
      </c>
      <c r="I66" s="73">
        <v>31.53</v>
      </c>
      <c r="J66" s="73">
        <v>20.867999999999999</v>
      </c>
      <c r="K66" s="73">
        <v>0.54600000000000004</v>
      </c>
      <c r="L66" s="73">
        <v>10.116</v>
      </c>
      <c r="M66" s="73">
        <v>15.787000000000001</v>
      </c>
      <c r="N66" s="73">
        <v>8.734</v>
      </c>
      <c r="O66" s="73">
        <v>19.135999999999999</v>
      </c>
      <c r="P66" s="73">
        <v>5.3860000000000001</v>
      </c>
      <c r="Q66" s="73">
        <v>1.752</v>
      </c>
      <c r="R66" s="73">
        <v>0</v>
      </c>
      <c r="S66" s="73">
        <v>701.52300000000002</v>
      </c>
      <c r="T66" s="73">
        <v>475.346</v>
      </c>
      <c r="U66" s="73">
        <v>656.36900000000003</v>
      </c>
      <c r="V66" s="73">
        <v>37.994</v>
      </c>
      <c r="W66" s="73">
        <v>627.58399999999995</v>
      </c>
      <c r="X66" s="73">
        <v>475.346</v>
      </c>
      <c r="Y66" s="73">
        <v>22.914999999999999</v>
      </c>
      <c r="Z66" s="73">
        <v>129.322</v>
      </c>
      <c r="AA66" s="73">
        <v>20.73</v>
      </c>
      <c r="AB66" s="73">
        <v>10.17</v>
      </c>
      <c r="AC66" s="73">
        <v>3.7080000000000002</v>
      </c>
      <c r="AD66" s="73">
        <v>6.8520000000000003</v>
      </c>
      <c r="AE66" s="73">
        <v>46.048000000000002</v>
      </c>
      <c r="AF66" s="73">
        <v>18.614999999999998</v>
      </c>
      <c r="AG66" s="73">
        <v>2.5139999999999998</v>
      </c>
      <c r="AH66" s="73">
        <v>24.919</v>
      </c>
      <c r="AI66" s="73">
        <v>505.584</v>
      </c>
      <c r="AJ66" s="73">
        <v>29.138000000000002</v>
      </c>
      <c r="AK66" s="73">
        <v>163.376</v>
      </c>
      <c r="AL66" s="73">
        <v>160.59200000000001</v>
      </c>
      <c r="AM66" s="73">
        <v>103.777</v>
      </c>
      <c r="AN66" s="73">
        <v>10.677</v>
      </c>
      <c r="AO66" s="73">
        <v>45.582999999999998</v>
      </c>
      <c r="AP66" s="73">
        <v>134.482</v>
      </c>
      <c r="AQ66" s="73">
        <v>85.489000000000004</v>
      </c>
      <c r="AR66" s="73">
        <v>7.9640000000000004</v>
      </c>
      <c r="AS66" s="73">
        <v>40.473999999999997</v>
      </c>
      <c r="AT66" s="73">
        <v>26.11</v>
      </c>
      <c r="AU66" s="73">
        <v>18.288</v>
      </c>
      <c r="AV66" s="73">
        <v>2.7130000000000001</v>
      </c>
      <c r="AW66" s="73">
        <v>5.109</v>
      </c>
      <c r="AX66" s="73">
        <v>7.1609999999999996</v>
      </c>
      <c r="AY66" s="73">
        <v>3.4249999999999998</v>
      </c>
      <c r="AZ66" s="73">
        <v>7.1609999999999996</v>
      </c>
      <c r="BA66" s="73">
        <v>3.4249999999999998</v>
      </c>
      <c r="BB66" s="73">
        <v>0.55400000000000005</v>
      </c>
      <c r="BC66" s="73">
        <v>566.904</v>
      </c>
      <c r="BD66" s="73">
        <v>386.94</v>
      </c>
      <c r="BE66" s="73">
        <v>534.63599999999997</v>
      </c>
      <c r="BF66" s="73">
        <v>27.035</v>
      </c>
      <c r="BG66" s="73">
        <v>517.39300000000003</v>
      </c>
      <c r="BH66" s="73">
        <v>386.94</v>
      </c>
      <c r="BI66" s="73">
        <v>18.716999999999999</v>
      </c>
      <c r="BJ66" s="73">
        <v>111.736</v>
      </c>
      <c r="BK66" s="73">
        <v>17.097000000000001</v>
      </c>
      <c r="BL66" s="73">
        <v>7.258</v>
      </c>
      <c r="BM66" s="73">
        <v>3.7080000000000002</v>
      </c>
      <c r="BN66" s="73">
        <v>6.1319999999999997</v>
      </c>
      <c r="BO66" s="73">
        <v>27.181000000000001</v>
      </c>
      <c r="BP66" s="73">
        <v>9.9849999999999994</v>
      </c>
      <c r="BQ66" s="73">
        <v>1.397</v>
      </c>
      <c r="BR66" s="73">
        <v>15.798</v>
      </c>
      <c r="BS66" s="73">
        <v>405.63499999999999</v>
      </c>
      <c r="BT66" s="73">
        <v>23.821999999999999</v>
      </c>
      <c r="BU66" s="73">
        <v>135.94900000000001</v>
      </c>
      <c r="BV66" s="73">
        <v>119.43</v>
      </c>
      <c r="BW66" s="73">
        <v>74.28</v>
      </c>
      <c r="BX66" s="73">
        <v>7.9980000000000002</v>
      </c>
      <c r="BY66" s="73">
        <v>37.152000000000001</v>
      </c>
      <c r="BZ66" s="73">
        <v>101.679</v>
      </c>
      <c r="CA66" s="73">
        <v>62.386000000000003</v>
      </c>
      <c r="CB66" s="73">
        <v>5.7530000000000001</v>
      </c>
      <c r="CC66" s="73">
        <v>33.54</v>
      </c>
      <c r="CD66" s="73">
        <v>17.751000000000001</v>
      </c>
      <c r="CE66" s="73">
        <v>11.894</v>
      </c>
      <c r="CF66" s="73">
        <v>2.2450000000000001</v>
      </c>
      <c r="CG66" s="73">
        <v>3.6120000000000001</v>
      </c>
      <c r="CH66" s="73">
        <v>5.2329999999999997</v>
      </c>
      <c r="CI66" s="73">
        <v>1.498</v>
      </c>
      <c r="CJ66" s="73">
        <v>5.2329999999999997</v>
      </c>
      <c r="CK66" s="73">
        <v>1.498</v>
      </c>
      <c r="CL66" s="73">
        <v>0</v>
      </c>
      <c r="CM66" s="73">
        <v>1233.578</v>
      </c>
      <c r="CN66" s="73">
        <v>685.27</v>
      </c>
      <c r="CO66" s="73">
        <v>945.74300000000005</v>
      </c>
      <c r="CP66" s="73">
        <v>263.54000000000002</v>
      </c>
      <c r="CQ66" s="73">
        <v>866.70799999999997</v>
      </c>
      <c r="CR66" s="73">
        <v>685.27</v>
      </c>
      <c r="CS66" s="73">
        <v>21.704999999999998</v>
      </c>
      <c r="CT66" s="73">
        <v>157.10499999999999</v>
      </c>
      <c r="CU66" s="73">
        <v>33.564</v>
      </c>
      <c r="CV66" s="73">
        <v>18.228000000000002</v>
      </c>
      <c r="CW66" s="73">
        <v>5.859</v>
      </c>
      <c r="CX66" s="73">
        <v>9.4770000000000003</v>
      </c>
      <c r="CY66" s="73">
        <v>313.46800000000002</v>
      </c>
      <c r="CZ66" s="73">
        <v>63.435000000000002</v>
      </c>
      <c r="DA66" s="73">
        <v>4.9809999999999999</v>
      </c>
      <c r="DB66" s="73">
        <v>243.22200000000001</v>
      </c>
      <c r="DC66" s="73">
        <v>776.11099999999999</v>
      </c>
      <c r="DD66" s="73">
        <v>32.905999999999999</v>
      </c>
      <c r="DE66" s="73">
        <v>413.63299999999998</v>
      </c>
      <c r="DF66" s="73">
        <v>224.947</v>
      </c>
      <c r="DG66" s="73">
        <v>125.331</v>
      </c>
      <c r="DH66" s="73">
        <v>14.273</v>
      </c>
      <c r="DI66" s="73">
        <v>82.512</v>
      </c>
      <c r="DJ66" s="73">
        <v>184.69900000000001</v>
      </c>
      <c r="DK66" s="73">
        <v>101.48</v>
      </c>
      <c r="DL66" s="73">
        <v>12.920999999999999</v>
      </c>
      <c r="DM66" s="73">
        <v>67.864000000000004</v>
      </c>
      <c r="DN66" s="73">
        <v>40.247999999999998</v>
      </c>
      <c r="DO66" s="73">
        <v>23.850999999999999</v>
      </c>
      <c r="DP66" s="73">
        <v>1.3520000000000001</v>
      </c>
      <c r="DQ66" s="73">
        <v>14.648999999999999</v>
      </c>
      <c r="DR66" s="73">
        <v>25.562000000000001</v>
      </c>
      <c r="DS66" s="73">
        <v>12.288</v>
      </c>
      <c r="DT66" s="73">
        <v>0.75600000000000001</v>
      </c>
      <c r="DU66" s="73">
        <v>11.288</v>
      </c>
      <c r="DV66" s="73">
        <v>19.838000000000001</v>
      </c>
      <c r="DW66" s="73">
        <v>10.929</v>
      </c>
      <c r="DX66" s="73">
        <v>24.295999999999999</v>
      </c>
      <c r="DY66" s="73">
        <v>6.4710000000000001</v>
      </c>
      <c r="DZ66" s="73">
        <v>2.831</v>
      </c>
      <c r="EA66" s="73">
        <v>1.2290000000000001</v>
      </c>
      <c r="EB66" s="73">
        <v>510.40300000000002</v>
      </c>
      <c r="EC66" s="73">
        <v>354.56299999999999</v>
      </c>
      <c r="ED66" s="73">
        <v>475.08600000000001</v>
      </c>
      <c r="EE66" s="73">
        <v>22.436</v>
      </c>
      <c r="EF66" s="73">
        <v>453.57400000000001</v>
      </c>
      <c r="EG66" s="73">
        <v>354.56299999999999</v>
      </c>
      <c r="EH66" s="73">
        <v>12.808</v>
      </c>
      <c r="EI66" s="73">
        <v>84.828000000000003</v>
      </c>
      <c r="EJ66" s="73">
        <v>14.061999999999999</v>
      </c>
      <c r="EK66" s="73">
        <v>6.1139999999999999</v>
      </c>
      <c r="EL66" s="73">
        <v>2.5739999999999998</v>
      </c>
      <c r="EM66" s="73">
        <v>5.3739999999999997</v>
      </c>
      <c r="EN66" s="73">
        <v>31.824999999999999</v>
      </c>
      <c r="EO66" s="73">
        <v>16.774000000000001</v>
      </c>
      <c r="EP66" s="73">
        <v>1.1140000000000001</v>
      </c>
      <c r="EQ66" s="73">
        <v>13.374000000000001</v>
      </c>
      <c r="ER66" s="73">
        <v>382.45600000000002</v>
      </c>
      <c r="ES66" s="73">
        <v>16.856999999999999</v>
      </c>
      <c r="ET66" s="73">
        <v>106.322</v>
      </c>
      <c r="EU66" s="73">
        <v>144.02199999999999</v>
      </c>
      <c r="EV66" s="73">
        <v>89.463999999999999</v>
      </c>
      <c r="EW66" s="73">
        <v>9.4640000000000004</v>
      </c>
      <c r="EX66" s="73">
        <v>43.241999999999997</v>
      </c>
      <c r="EY66" s="73">
        <v>122.226</v>
      </c>
      <c r="EZ66" s="73">
        <v>73.900000000000006</v>
      </c>
      <c r="FA66" s="73">
        <v>8.9969999999999999</v>
      </c>
      <c r="FB66" s="73">
        <v>37.872999999999998</v>
      </c>
      <c r="FC66" s="73">
        <v>21.795999999999999</v>
      </c>
      <c r="FD66" s="73">
        <v>15.563000000000001</v>
      </c>
      <c r="FE66" s="73">
        <v>0.46700000000000003</v>
      </c>
      <c r="FF66" s="73">
        <v>5.3689999999999998</v>
      </c>
      <c r="FG66" s="73">
        <v>10.941000000000001</v>
      </c>
      <c r="FH66" s="73">
        <v>4.7679999999999998</v>
      </c>
      <c r="FI66" s="73">
        <v>12.88</v>
      </c>
      <c r="FJ66" s="73">
        <v>2.8290000000000002</v>
      </c>
      <c r="FK66" s="73">
        <v>1.8520000000000001</v>
      </c>
      <c r="FL66" s="73">
        <v>427.81</v>
      </c>
      <c r="FM66" s="73">
        <v>288.916</v>
      </c>
      <c r="FN66" s="73">
        <v>396.46300000000002</v>
      </c>
      <c r="FO66" s="73">
        <v>19.675999999999998</v>
      </c>
      <c r="FP66" s="73">
        <v>378.94200000000001</v>
      </c>
      <c r="FQ66" s="73">
        <v>288.916</v>
      </c>
      <c r="FR66" s="73">
        <v>10.464</v>
      </c>
      <c r="FS66" s="73">
        <v>78.186999999999998</v>
      </c>
      <c r="FT66" s="73">
        <v>13.699</v>
      </c>
      <c r="FU66" s="73">
        <v>5.75</v>
      </c>
      <c r="FV66" s="73">
        <v>2.5739999999999998</v>
      </c>
      <c r="FW66" s="73">
        <v>5.3739999999999997</v>
      </c>
      <c r="FX66" s="73">
        <v>25.436</v>
      </c>
      <c r="FY66" s="73">
        <v>13.146000000000001</v>
      </c>
      <c r="FZ66" s="73">
        <v>1.1140000000000001</v>
      </c>
      <c r="GA66" s="73">
        <v>10.613</v>
      </c>
      <c r="GB66" s="73">
        <v>312.30099999999999</v>
      </c>
      <c r="GC66" s="73">
        <v>14.512</v>
      </c>
      <c r="GD66" s="73">
        <v>96.92</v>
      </c>
      <c r="GE66" s="73">
        <v>121.839</v>
      </c>
      <c r="GF66" s="73">
        <v>73.058999999999997</v>
      </c>
      <c r="GG66" s="73">
        <v>9.3510000000000009</v>
      </c>
      <c r="GH66" s="73">
        <v>37.576000000000001</v>
      </c>
      <c r="GI66" s="73">
        <v>105.381</v>
      </c>
      <c r="GJ66" s="73">
        <v>61.746000000000002</v>
      </c>
      <c r="GK66" s="73">
        <v>8.8840000000000003</v>
      </c>
      <c r="GL66" s="73">
        <v>33.295999999999999</v>
      </c>
      <c r="GM66" s="73">
        <v>16.457999999999998</v>
      </c>
      <c r="GN66" s="73">
        <v>11.314</v>
      </c>
      <c r="GO66" s="73">
        <v>0.46700000000000003</v>
      </c>
      <c r="GP66" s="73">
        <v>4.28</v>
      </c>
      <c r="GQ66" s="73">
        <v>9.7330000000000005</v>
      </c>
      <c r="GR66" s="73">
        <v>4.0759999999999996</v>
      </c>
      <c r="GS66" s="73">
        <v>11.670999999999999</v>
      </c>
      <c r="GT66" s="73">
        <v>2.1379999999999999</v>
      </c>
      <c r="GU66" s="73">
        <v>1.8520000000000001</v>
      </c>
      <c r="GV66" s="73">
        <v>414.07100000000003</v>
      </c>
      <c r="GW66" s="73">
        <v>217.99100000000001</v>
      </c>
      <c r="GX66" s="73">
        <v>304.125</v>
      </c>
      <c r="GY66" s="73">
        <v>103.11799999999999</v>
      </c>
      <c r="GZ66" s="73">
        <v>276.40800000000002</v>
      </c>
      <c r="HA66" s="73">
        <v>217.99100000000001</v>
      </c>
      <c r="HB66" s="73">
        <v>7.3490000000000002</v>
      </c>
      <c r="HC66" s="73">
        <v>48.875</v>
      </c>
      <c r="HD66" s="73">
        <v>8.8819999999999997</v>
      </c>
      <c r="HE66" s="73">
        <v>5.9340000000000002</v>
      </c>
      <c r="HF66" s="73">
        <v>0.432</v>
      </c>
      <c r="HG66" s="73">
        <v>2.5169999999999999</v>
      </c>
      <c r="HH66" s="73">
        <v>124.379</v>
      </c>
      <c r="HI66" s="73">
        <v>23.975999999999999</v>
      </c>
      <c r="HJ66" s="73">
        <v>1.0720000000000001</v>
      </c>
      <c r="HK66" s="73">
        <v>99.096999999999994</v>
      </c>
      <c r="HL66" s="73">
        <v>249.96199999999999</v>
      </c>
      <c r="HM66" s="73">
        <v>9.0990000000000002</v>
      </c>
      <c r="HN66" s="73">
        <v>151.167</v>
      </c>
      <c r="HO66" s="73">
        <v>82.284000000000006</v>
      </c>
      <c r="HP66" s="73">
        <v>45.76</v>
      </c>
      <c r="HQ66" s="73">
        <v>4.7380000000000004</v>
      </c>
      <c r="HR66" s="73">
        <v>31.358000000000001</v>
      </c>
      <c r="HS66" s="73">
        <v>65.725999999999999</v>
      </c>
      <c r="HT66" s="73">
        <v>34.454000000000001</v>
      </c>
      <c r="HU66" s="73">
        <v>4.234</v>
      </c>
      <c r="HV66" s="73">
        <v>26.61</v>
      </c>
      <c r="HW66" s="73">
        <v>16.558</v>
      </c>
      <c r="HX66" s="73">
        <v>11.305999999999999</v>
      </c>
      <c r="HY66" s="73">
        <v>0.504</v>
      </c>
      <c r="HZ66" s="73">
        <v>4.7480000000000002</v>
      </c>
      <c r="IA66" s="73">
        <v>8.3379999999999992</v>
      </c>
      <c r="IB66" s="73">
        <v>4.8140000000000001</v>
      </c>
      <c r="IC66" s="73">
        <v>0.28599999999999998</v>
      </c>
      <c r="ID66" s="73">
        <v>3.2370000000000001</v>
      </c>
      <c r="IE66" s="73">
        <v>4.4020000000000001</v>
      </c>
      <c r="IF66" s="73">
        <v>3.8420000000000001</v>
      </c>
      <c r="IG66" s="73">
        <v>6.8280000000000003</v>
      </c>
      <c r="IH66" s="73">
        <v>1.4159999999999999</v>
      </c>
      <c r="II66" s="73">
        <v>0.42799999999999999</v>
      </c>
      <c r="IJ66" s="73">
        <v>0</v>
      </c>
      <c r="IK66" s="73">
        <v>167.24100000000001</v>
      </c>
      <c r="IL66" s="73">
        <v>115.63</v>
      </c>
      <c r="IM66" s="73">
        <v>155.61099999999999</v>
      </c>
      <c r="IN66" s="73">
        <v>7.9740000000000002</v>
      </c>
      <c r="IO66" s="73">
        <v>147.95500000000001</v>
      </c>
      <c r="IP66" s="73">
        <v>115.63</v>
      </c>
      <c r="IQ66" s="73">
        <v>4.1920000000000002</v>
      </c>
    </row>
    <row r="67" spans="1:251">
      <c r="A67" s="10">
        <v>44348</v>
      </c>
      <c r="B67" s="73">
        <v>114.80200000000001</v>
      </c>
      <c r="C67" s="73">
        <v>7.0170000000000003</v>
      </c>
      <c r="D67" s="73">
        <v>86.174999999999997</v>
      </c>
      <c r="E67" s="73">
        <v>46.061</v>
      </c>
      <c r="F67" s="73">
        <v>32.271999999999998</v>
      </c>
      <c r="G67" s="73">
        <v>0.86499999999999999</v>
      </c>
      <c r="H67" s="73">
        <v>12.336</v>
      </c>
      <c r="I67" s="73">
        <v>28.327000000000002</v>
      </c>
      <c r="J67" s="73">
        <v>17.893999999999998</v>
      </c>
      <c r="K67" s="73">
        <v>0.61799999999999999</v>
      </c>
      <c r="L67" s="73">
        <v>8.641</v>
      </c>
      <c r="M67" s="73">
        <v>23.89</v>
      </c>
      <c r="N67" s="73">
        <v>22.207999999999998</v>
      </c>
      <c r="O67" s="73">
        <v>31.138000000000002</v>
      </c>
      <c r="P67" s="73">
        <v>14.959</v>
      </c>
      <c r="Q67" s="73">
        <v>1.006</v>
      </c>
      <c r="R67" s="73">
        <v>1.1739999999999999</v>
      </c>
      <c r="S67" s="73">
        <v>702.76900000000001</v>
      </c>
      <c r="T67" s="73">
        <v>479.87400000000002</v>
      </c>
      <c r="U67" s="73">
        <v>653.32799999999997</v>
      </c>
      <c r="V67" s="73">
        <v>37.911000000000001</v>
      </c>
      <c r="W67" s="73">
        <v>628.85500000000002</v>
      </c>
      <c r="X67" s="73">
        <v>479.87400000000002</v>
      </c>
      <c r="Y67" s="73">
        <v>22.481999999999999</v>
      </c>
      <c r="Z67" s="73">
        <v>124.411</v>
      </c>
      <c r="AA67" s="73">
        <v>12.076000000000001</v>
      </c>
      <c r="AB67" s="73">
        <v>6.8929999999999998</v>
      </c>
      <c r="AC67" s="73">
        <v>1.9610000000000001</v>
      </c>
      <c r="AD67" s="73">
        <v>3.222</v>
      </c>
      <c r="AE67" s="73">
        <v>52.395000000000003</v>
      </c>
      <c r="AF67" s="73">
        <v>19.667999999999999</v>
      </c>
      <c r="AG67" s="73">
        <v>1.99</v>
      </c>
      <c r="AH67" s="73">
        <v>30.736999999999998</v>
      </c>
      <c r="AI67" s="73">
        <v>509.447</v>
      </c>
      <c r="AJ67" s="73">
        <v>26.908000000000001</v>
      </c>
      <c r="AK67" s="73">
        <v>158.83600000000001</v>
      </c>
      <c r="AL67" s="73">
        <v>152.864</v>
      </c>
      <c r="AM67" s="73">
        <v>103.39400000000001</v>
      </c>
      <c r="AN67" s="73">
        <v>4.9960000000000004</v>
      </c>
      <c r="AO67" s="73">
        <v>44.057000000000002</v>
      </c>
      <c r="AP67" s="73">
        <v>126.06</v>
      </c>
      <c r="AQ67" s="73">
        <v>81.945999999999998</v>
      </c>
      <c r="AR67" s="73">
        <v>4.1310000000000002</v>
      </c>
      <c r="AS67" s="73">
        <v>39.564999999999998</v>
      </c>
      <c r="AT67" s="73">
        <v>26.805</v>
      </c>
      <c r="AU67" s="73">
        <v>21.448</v>
      </c>
      <c r="AV67" s="73">
        <v>0.86499999999999999</v>
      </c>
      <c r="AW67" s="73">
        <v>4.492</v>
      </c>
      <c r="AX67" s="73">
        <v>9.4429999999999996</v>
      </c>
      <c r="AY67" s="73">
        <v>7.5780000000000003</v>
      </c>
      <c r="AZ67" s="73">
        <v>11.53</v>
      </c>
      <c r="BA67" s="73">
        <v>5.49</v>
      </c>
      <c r="BB67" s="73">
        <v>0.41799999999999998</v>
      </c>
      <c r="BC67" s="73">
        <v>568.91399999999999</v>
      </c>
      <c r="BD67" s="73">
        <v>384.863</v>
      </c>
      <c r="BE67" s="73">
        <v>531.88900000000001</v>
      </c>
      <c r="BF67" s="73">
        <v>28.608000000000001</v>
      </c>
      <c r="BG67" s="73">
        <v>515.13699999999994</v>
      </c>
      <c r="BH67" s="73">
        <v>384.863</v>
      </c>
      <c r="BI67" s="73">
        <v>19.785</v>
      </c>
      <c r="BJ67" s="73">
        <v>108.401</v>
      </c>
      <c r="BK67" s="73">
        <v>10.449</v>
      </c>
      <c r="BL67" s="73">
        <v>6.3819999999999997</v>
      </c>
      <c r="BM67" s="73">
        <v>1.532</v>
      </c>
      <c r="BN67" s="73">
        <v>2.5350000000000001</v>
      </c>
      <c r="BO67" s="73">
        <v>36.999000000000002</v>
      </c>
      <c r="BP67" s="73">
        <v>12.458</v>
      </c>
      <c r="BQ67" s="73">
        <v>1.99</v>
      </c>
      <c r="BR67" s="73">
        <v>22.550999999999998</v>
      </c>
      <c r="BS67" s="73">
        <v>405.34</v>
      </c>
      <c r="BT67" s="73">
        <v>23.782</v>
      </c>
      <c r="BU67" s="73">
        <v>133.952</v>
      </c>
      <c r="BV67" s="73">
        <v>112.711</v>
      </c>
      <c r="BW67" s="73">
        <v>74.073999999999998</v>
      </c>
      <c r="BX67" s="73">
        <v>4.9960000000000004</v>
      </c>
      <c r="BY67" s="73">
        <v>33.640999999999998</v>
      </c>
      <c r="BZ67" s="73">
        <v>94.454999999999998</v>
      </c>
      <c r="CA67" s="73">
        <v>61.173999999999999</v>
      </c>
      <c r="CB67" s="73">
        <v>4.1310000000000002</v>
      </c>
      <c r="CC67" s="73">
        <v>29.15</v>
      </c>
      <c r="CD67" s="73">
        <v>18.256</v>
      </c>
      <c r="CE67" s="73">
        <v>12.9</v>
      </c>
      <c r="CF67" s="73">
        <v>0.86499999999999999</v>
      </c>
      <c r="CG67" s="73">
        <v>4.492</v>
      </c>
      <c r="CH67" s="73">
        <v>6.3289999999999997</v>
      </c>
      <c r="CI67" s="73">
        <v>5.84</v>
      </c>
      <c r="CJ67" s="73">
        <v>8.4169999999999998</v>
      </c>
      <c r="CK67" s="73">
        <v>3.7530000000000001</v>
      </c>
      <c r="CL67" s="73">
        <v>0</v>
      </c>
      <c r="CM67" s="73">
        <v>1243.162</v>
      </c>
      <c r="CN67" s="73">
        <v>717.27499999999998</v>
      </c>
      <c r="CO67" s="73">
        <v>962.20899999999995</v>
      </c>
      <c r="CP67" s="73">
        <v>250.387</v>
      </c>
      <c r="CQ67" s="73">
        <v>896.97799999999995</v>
      </c>
      <c r="CR67" s="73">
        <v>717.27499999999998</v>
      </c>
      <c r="CS67" s="73">
        <v>18.131</v>
      </c>
      <c r="CT67" s="73">
        <v>161.16</v>
      </c>
      <c r="CU67" s="73">
        <v>20.001000000000001</v>
      </c>
      <c r="CV67" s="73">
        <v>10.411</v>
      </c>
      <c r="CW67" s="73">
        <v>3.2719999999999998</v>
      </c>
      <c r="CX67" s="73">
        <v>6.3170000000000002</v>
      </c>
      <c r="CY67" s="73">
        <v>298.28699999999998</v>
      </c>
      <c r="CZ67" s="73">
        <v>55.232999999999997</v>
      </c>
      <c r="DA67" s="73">
        <v>4.7460000000000004</v>
      </c>
      <c r="DB67" s="73">
        <v>236.05199999999999</v>
      </c>
      <c r="DC67" s="73">
        <v>794.072</v>
      </c>
      <c r="DD67" s="73">
        <v>27.704000000000001</v>
      </c>
      <c r="DE67" s="73">
        <v>407.80500000000001</v>
      </c>
      <c r="DF67" s="73">
        <v>228.834</v>
      </c>
      <c r="DG67" s="73">
        <v>130.315</v>
      </c>
      <c r="DH67" s="73">
        <v>15.548999999999999</v>
      </c>
      <c r="DI67" s="73">
        <v>78.394999999999996</v>
      </c>
      <c r="DJ67" s="73">
        <v>179.27500000000001</v>
      </c>
      <c r="DK67" s="73">
        <v>98.873000000000005</v>
      </c>
      <c r="DL67" s="73">
        <v>11.506</v>
      </c>
      <c r="DM67" s="73">
        <v>64.753</v>
      </c>
      <c r="DN67" s="73">
        <v>49.558999999999997</v>
      </c>
      <c r="DO67" s="73">
        <v>31.442</v>
      </c>
      <c r="DP67" s="73">
        <v>4.0430000000000001</v>
      </c>
      <c r="DQ67" s="73">
        <v>13.641999999999999</v>
      </c>
      <c r="DR67" s="73">
        <v>23.957999999999998</v>
      </c>
      <c r="DS67" s="73">
        <v>14.103</v>
      </c>
      <c r="DT67" s="73">
        <v>1.7430000000000001</v>
      </c>
      <c r="DU67" s="73">
        <v>8.1129999999999995</v>
      </c>
      <c r="DV67" s="73">
        <v>27.896999999999998</v>
      </c>
      <c r="DW67" s="73">
        <v>13.581</v>
      </c>
      <c r="DX67" s="73">
        <v>30.565999999999999</v>
      </c>
      <c r="DY67" s="73">
        <v>10.912000000000001</v>
      </c>
      <c r="DZ67" s="73">
        <v>4.5759999999999996</v>
      </c>
      <c r="EA67" s="73">
        <v>0</v>
      </c>
      <c r="EB67" s="73">
        <v>521.78899999999999</v>
      </c>
      <c r="EC67" s="73">
        <v>372.64600000000002</v>
      </c>
      <c r="ED67" s="73">
        <v>491.084</v>
      </c>
      <c r="EE67" s="73">
        <v>18.466000000000001</v>
      </c>
      <c r="EF67" s="73">
        <v>470.666</v>
      </c>
      <c r="EG67" s="73">
        <v>372.64600000000002</v>
      </c>
      <c r="EH67" s="73">
        <v>10.151999999999999</v>
      </c>
      <c r="EI67" s="73">
        <v>87.867000000000004</v>
      </c>
      <c r="EJ67" s="73">
        <v>8.7720000000000002</v>
      </c>
      <c r="EK67" s="73">
        <v>4.38</v>
      </c>
      <c r="EL67" s="73">
        <v>1.6859999999999999</v>
      </c>
      <c r="EM67" s="73">
        <v>2.706</v>
      </c>
      <c r="EN67" s="73">
        <v>30.573</v>
      </c>
      <c r="EO67" s="73">
        <v>16.038</v>
      </c>
      <c r="EP67" s="73">
        <v>2.278</v>
      </c>
      <c r="EQ67" s="73">
        <v>11.797000000000001</v>
      </c>
      <c r="ER67" s="73">
        <v>399.839</v>
      </c>
      <c r="ES67" s="73">
        <v>15.670999999999999</v>
      </c>
      <c r="ET67" s="73">
        <v>104.07599999999999</v>
      </c>
      <c r="EU67" s="73">
        <v>138.245</v>
      </c>
      <c r="EV67" s="73">
        <v>85.954999999999998</v>
      </c>
      <c r="EW67" s="73">
        <v>12.515000000000001</v>
      </c>
      <c r="EX67" s="73">
        <v>36.43</v>
      </c>
      <c r="EY67" s="73">
        <v>112.79600000000001</v>
      </c>
      <c r="EZ67" s="73">
        <v>68.144999999999996</v>
      </c>
      <c r="FA67" s="73">
        <v>8.9570000000000007</v>
      </c>
      <c r="FB67" s="73">
        <v>32.781999999999996</v>
      </c>
      <c r="FC67" s="73">
        <v>25.449000000000002</v>
      </c>
      <c r="FD67" s="73">
        <v>17.809999999999999</v>
      </c>
      <c r="FE67" s="73">
        <v>3.5579999999999998</v>
      </c>
      <c r="FF67" s="73">
        <v>3.6480000000000001</v>
      </c>
      <c r="FG67" s="73">
        <v>11.776999999999999</v>
      </c>
      <c r="FH67" s="73">
        <v>2.2029999999999998</v>
      </c>
      <c r="FI67" s="73">
        <v>12.238</v>
      </c>
      <c r="FJ67" s="73">
        <v>1.7430000000000001</v>
      </c>
      <c r="FK67" s="73">
        <v>3.3450000000000002</v>
      </c>
      <c r="FL67" s="73">
        <v>433.80900000000003</v>
      </c>
      <c r="FM67" s="73">
        <v>305.38600000000002</v>
      </c>
      <c r="FN67" s="73">
        <v>407.98700000000002</v>
      </c>
      <c r="FO67" s="73">
        <v>15.27</v>
      </c>
      <c r="FP67" s="73">
        <v>393.30700000000002</v>
      </c>
      <c r="FQ67" s="73">
        <v>305.38600000000002</v>
      </c>
      <c r="FR67" s="73">
        <v>9.0350000000000001</v>
      </c>
      <c r="FS67" s="73">
        <v>78.885999999999996</v>
      </c>
      <c r="FT67" s="73">
        <v>7.7290000000000001</v>
      </c>
      <c r="FU67" s="73">
        <v>3.919</v>
      </c>
      <c r="FV67" s="73">
        <v>1.1040000000000001</v>
      </c>
      <c r="FW67" s="73">
        <v>2.706</v>
      </c>
      <c r="FX67" s="73">
        <v>22.681999999999999</v>
      </c>
      <c r="FY67" s="73">
        <v>10.760999999999999</v>
      </c>
      <c r="FZ67" s="73">
        <v>2.278</v>
      </c>
      <c r="GA67" s="73">
        <v>9.1829999999999998</v>
      </c>
      <c r="GB67" s="73">
        <v>325.154</v>
      </c>
      <c r="GC67" s="73">
        <v>13.972</v>
      </c>
      <c r="GD67" s="73">
        <v>92.480999999999995</v>
      </c>
      <c r="GE67" s="73">
        <v>116.703</v>
      </c>
      <c r="GF67" s="73">
        <v>70.257000000000005</v>
      </c>
      <c r="GG67" s="73">
        <v>10.672000000000001</v>
      </c>
      <c r="GH67" s="73">
        <v>32.427999999999997</v>
      </c>
      <c r="GI67" s="73">
        <v>97.882999999999996</v>
      </c>
      <c r="GJ67" s="73">
        <v>56.723999999999997</v>
      </c>
      <c r="GK67" s="73">
        <v>8.3070000000000004</v>
      </c>
      <c r="GL67" s="73">
        <v>29.94</v>
      </c>
      <c r="GM67" s="73">
        <v>18.82</v>
      </c>
      <c r="GN67" s="73">
        <v>13.532999999999999</v>
      </c>
      <c r="GO67" s="73">
        <v>2.3650000000000002</v>
      </c>
      <c r="GP67" s="73">
        <v>2.4889999999999999</v>
      </c>
      <c r="GQ67" s="73">
        <v>10.090999999999999</v>
      </c>
      <c r="GR67" s="73">
        <v>2.2029999999999998</v>
      </c>
      <c r="GS67" s="73">
        <v>10.551</v>
      </c>
      <c r="GT67" s="73">
        <v>1.7430000000000001</v>
      </c>
      <c r="GU67" s="73">
        <v>3.3450000000000002</v>
      </c>
      <c r="GV67" s="73">
        <v>415.459</v>
      </c>
      <c r="GW67" s="73">
        <v>229.47499999999999</v>
      </c>
      <c r="GX67" s="73">
        <v>308.77300000000002</v>
      </c>
      <c r="GY67" s="73">
        <v>100.089</v>
      </c>
      <c r="GZ67" s="73">
        <v>282.16199999999998</v>
      </c>
      <c r="HA67" s="73">
        <v>229.47499999999999</v>
      </c>
      <c r="HB67" s="73">
        <v>4.2610000000000001</v>
      </c>
      <c r="HC67" s="73">
        <v>47.578000000000003</v>
      </c>
      <c r="HD67" s="73">
        <v>6.4180000000000001</v>
      </c>
      <c r="HE67" s="73">
        <v>4.4249999999999998</v>
      </c>
      <c r="HF67" s="73">
        <v>0.26600000000000001</v>
      </c>
      <c r="HG67" s="73">
        <v>1.7270000000000001</v>
      </c>
      <c r="HH67" s="73">
        <v>121.68899999999999</v>
      </c>
      <c r="HI67" s="73">
        <v>23.033999999999999</v>
      </c>
      <c r="HJ67" s="73">
        <v>0.80200000000000005</v>
      </c>
      <c r="HK67" s="73">
        <v>97.293999999999997</v>
      </c>
      <c r="HL67" s="73">
        <v>258.50200000000001</v>
      </c>
      <c r="HM67" s="73">
        <v>5.3289999999999997</v>
      </c>
      <c r="HN67" s="73">
        <v>147.86699999999999</v>
      </c>
      <c r="HO67" s="73">
        <v>84.344999999999999</v>
      </c>
      <c r="HP67" s="73">
        <v>46.613999999999997</v>
      </c>
      <c r="HQ67" s="73">
        <v>4.84</v>
      </c>
      <c r="HR67" s="73">
        <v>32.890999999999998</v>
      </c>
      <c r="HS67" s="73">
        <v>66.084000000000003</v>
      </c>
      <c r="HT67" s="73">
        <v>35.331000000000003</v>
      </c>
      <c r="HU67" s="73">
        <v>3.4260000000000002</v>
      </c>
      <c r="HV67" s="73">
        <v>27.327999999999999</v>
      </c>
      <c r="HW67" s="73">
        <v>18.260999999999999</v>
      </c>
      <c r="HX67" s="73">
        <v>11.284000000000001</v>
      </c>
      <c r="HY67" s="73">
        <v>1.415</v>
      </c>
      <c r="HZ67" s="73">
        <v>5.5629999999999997</v>
      </c>
      <c r="IA67" s="73">
        <v>7.798</v>
      </c>
      <c r="IB67" s="73">
        <v>4.6539999999999999</v>
      </c>
      <c r="IC67" s="73">
        <v>0.60599999999999998</v>
      </c>
      <c r="ID67" s="73">
        <v>2.5390000000000001</v>
      </c>
      <c r="IE67" s="73">
        <v>5.19</v>
      </c>
      <c r="IF67" s="73">
        <v>3.7610000000000001</v>
      </c>
      <c r="IG67" s="73">
        <v>6.5970000000000004</v>
      </c>
      <c r="IH67" s="73">
        <v>2.355</v>
      </c>
      <c r="II67" s="73">
        <v>0</v>
      </c>
      <c r="IJ67" s="73">
        <v>0</v>
      </c>
      <c r="IK67" s="73">
        <v>169.45500000000001</v>
      </c>
      <c r="IL67" s="73">
        <v>121.5</v>
      </c>
      <c r="IM67" s="73">
        <v>159.31</v>
      </c>
      <c r="IN67" s="73">
        <v>8.3420000000000005</v>
      </c>
      <c r="IO67" s="73">
        <v>151.96100000000001</v>
      </c>
      <c r="IP67" s="73">
        <v>121.5</v>
      </c>
      <c r="IQ67" s="73">
        <v>2.6379999999999999</v>
      </c>
    </row>
    <row r="68" spans="1:251">
      <c r="A68" s="10">
        <v>44440</v>
      </c>
      <c r="B68" s="73">
        <v>112.496</v>
      </c>
      <c r="C68" s="73">
        <v>6.1829999999999998</v>
      </c>
      <c r="D68" s="73">
        <v>83.808000000000007</v>
      </c>
      <c r="E68" s="73">
        <v>52.436</v>
      </c>
      <c r="F68" s="73">
        <v>38.106000000000002</v>
      </c>
      <c r="G68" s="73">
        <v>0</v>
      </c>
      <c r="H68" s="73">
        <v>13.718</v>
      </c>
      <c r="I68" s="73">
        <v>25.164999999999999</v>
      </c>
      <c r="J68" s="73">
        <v>15.792</v>
      </c>
      <c r="K68" s="73">
        <v>0.82299999999999995</v>
      </c>
      <c r="L68" s="73">
        <v>7.9080000000000004</v>
      </c>
      <c r="M68" s="73">
        <v>20.975999999999999</v>
      </c>
      <c r="N68" s="73">
        <v>12.932</v>
      </c>
      <c r="O68" s="73">
        <v>25.065000000000001</v>
      </c>
      <c r="P68" s="73">
        <v>8.843</v>
      </c>
      <c r="Q68" s="73">
        <v>2.2759999999999998</v>
      </c>
      <c r="R68" s="73">
        <v>0.64300000000000002</v>
      </c>
      <c r="S68" s="73">
        <v>706.03399999999999</v>
      </c>
      <c r="T68" s="73">
        <v>487.59100000000001</v>
      </c>
      <c r="U68" s="73">
        <v>661.85400000000004</v>
      </c>
      <c r="V68" s="73">
        <v>34.173000000000002</v>
      </c>
      <c r="W68" s="73">
        <v>634.05100000000004</v>
      </c>
      <c r="X68" s="73">
        <v>487.59100000000001</v>
      </c>
      <c r="Y68" s="73">
        <v>15.73</v>
      </c>
      <c r="Z68" s="73">
        <v>129.47499999999999</v>
      </c>
      <c r="AA68" s="73">
        <v>11.891999999999999</v>
      </c>
      <c r="AB68" s="73">
        <v>5.6660000000000004</v>
      </c>
      <c r="AC68" s="73">
        <v>0.96299999999999997</v>
      </c>
      <c r="AD68" s="73">
        <v>5.2629999999999999</v>
      </c>
      <c r="AE68" s="73">
        <v>51.338999999999999</v>
      </c>
      <c r="AF68" s="73">
        <v>23.391999999999999</v>
      </c>
      <c r="AG68" s="73">
        <v>0.60299999999999998</v>
      </c>
      <c r="AH68" s="73">
        <v>27.344000000000001</v>
      </c>
      <c r="AI68" s="73">
        <v>519.93799999999999</v>
      </c>
      <c r="AJ68" s="73">
        <v>17.295000000000002</v>
      </c>
      <c r="AK68" s="73">
        <v>164.28800000000001</v>
      </c>
      <c r="AL68" s="73">
        <v>149.797</v>
      </c>
      <c r="AM68" s="73">
        <v>101.70399999999999</v>
      </c>
      <c r="AN68" s="73">
        <v>3.0209999999999999</v>
      </c>
      <c r="AO68" s="73">
        <v>44.308</v>
      </c>
      <c r="AP68" s="73">
        <v>123.572</v>
      </c>
      <c r="AQ68" s="73">
        <v>79.668000000000006</v>
      </c>
      <c r="AR68" s="73">
        <v>3.0209999999999999</v>
      </c>
      <c r="AS68" s="73">
        <v>40.118000000000002</v>
      </c>
      <c r="AT68" s="73">
        <v>26.225999999999999</v>
      </c>
      <c r="AU68" s="73">
        <v>22.035</v>
      </c>
      <c r="AV68" s="73">
        <v>0</v>
      </c>
      <c r="AW68" s="73">
        <v>4.1900000000000004</v>
      </c>
      <c r="AX68" s="73">
        <v>8.7520000000000007</v>
      </c>
      <c r="AY68" s="73">
        <v>4.5119999999999996</v>
      </c>
      <c r="AZ68" s="73">
        <v>10.007</v>
      </c>
      <c r="BA68" s="73">
        <v>3.2570000000000001</v>
      </c>
      <c r="BB68" s="73">
        <v>0.76400000000000001</v>
      </c>
      <c r="BC68" s="73">
        <v>568.95799999999997</v>
      </c>
      <c r="BD68" s="73">
        <v>393.66300000000001</v>
      </c>
      <c r="BE68" s="73">
        <v>534.77599999999995</v>
      </c>
      <c r="BF68" s="73">
        <v>26.899000000000001</v>
      </c>
      <c r="BG68" s="73">
        <v>516.53</v>
      </c>
      <c r="BH68" s="73">
        <v>393.66300000000001</v>
      </c>
      <c r="BI68" s="73">
        <v>10.747</v>
      </c>
      <c r="BJ68" s="73">
        <v>111.319</v>
      </c>
      <c r="BK68" s="73">
        <v>10.662000000000001</v>
      </c>
      <c r="BL68" s="73">
        <v>5.0469999999999997</v>
      </c>
      <c r="BM68" s="73">
        <v>0.96299999999999997</v>
      </c>
      <c r="BN68" s="73">
        <v>4.6520000000000001</v>
      </c>
      <c r="BO68" s="73">
        <v>35.283999999999999</v>
      </c>
      <c r="BP68" s="73">
        <v>14</v>
      </c>
      <c r="BQ68" s="73">
        <v>0.60299999999999998</v>
      </c>
      <c r="BR68" s="73">
        <v>20.681999999999999</v>
      </c>
      <c r="BS68" s="73">
        <v>415.32600000000002</v>
      </c>
      <c r="BT68" s="73">
        <v>12.311999999999999</v>
      </c>
      <c r="BU68" s="73">
        <v>138.24799999999999</v>
      </c>
      <c r="BV68" s="73">
        <v>110.81699999999999</v>
      </c>
      <c r="BW68" s="73">
        <v>72.814999999999998</v>
      </c>
      <c r="BX68" s="73">
        <v>2.649</v>
      </c>
      <c r="BY68" s="73">
        <v>34.588999999999999</v>
      </c>
      <c r="BZ68" s="73">
        <v>96.004000000000005</v>
      </c>
      <c r="CA68" s="73">
        <v>61.668999999999997</v>
      </c>
      <c r="CB68" s="73">
        <v>2.649</v>
      </c>
      <c r="CC68" s="73">
        <v>30.922000000000001</v>
      </c>
      <c r="CD68" s="73">
        <v>14.813000000000001</v>
      </c>
      <c r="CE68" s="73">
        <v>11.146000000000001</v>
      </c>
      <c r="CF68" s="73">
        <v>0</v>
      </c>
      <c r="CG68" s="73">
        <v>3.6669999999999998</v>
      </c>
      <c r="CH68" s="73">
        <v>6.4820000000000002</v>
      </c>
      <c r="CI68" s="73">
        <v>3.0710000000000002</v>
      </c>
      <c r="CJ68" s="73">
        <v>7.2830000000000004</v>
      </c>
      <c r="CK68" s="73">
        <v>2.27</v>
      </c>
      <c r="CL68" s="73">
        <v>0.76400000000000001</v>
      </c>
      <c r="CM68" s="73">
        <v>1232.212</v>
      </c>
      <c r="CN68" s="73">
        <v>699.702</v>
      </c>
      <c r="CO68" s="73">
        <v>959.61199999999997</v>
      </c>
      <c r="CP68" s="73">
        <v>236.06</v>
      </c>
      <c r="CQ68" s="73">
        <v>884.64200000000005</v>
      </c>
      <c r="CR68" s="73">
        <v>699.702</v>
      </c>
      <c r="CS68" s="73">
        <v>13.853</v>
      </c>
      <c r="CT68" s="73">
        <v>167.417</v>
      </c>
      <c r="CU68" s="73">
        <v>17.163</v>
      </c>
      <c r="CV68" s="73">
        <v>11.587999999999999</v>
      </c>
      <c r="CW68" s="73">
        <v>2.0579999999999998</v>
      </c>
      <c r="CX68" s="73">
        <v>3.5179999999999998</v>
      </c>
      <c r="CY68" s="73">
        <v>299.38400000000001</v>
      </c>
      <c r="CZ68" s="73">
        <v>67.052000000000007</v>
      </c>
      <c r="DA68" s="73">
        <v>1.78</v>
      </c>
      <c r="DB68" s="73">
        <v>228.70400000000001</v>
      </c>
      <c r="DC68" s="73">
        <v>792.73099999999999</v>
      </c>
      <c r="DD68" s="73">
        <v>18.414999999999999</v>
      </c>
      <c r="DE68" s="73">
        <v>405.79199999999997</v>
      </c>
      <c r="DF68" s="73">
        <v>232.06299999999999</v>
      </c>
      <c r="DG68" s="73">
        <v>129.71899999999999</v>
      </c>
      <c r="DH68" s="73">
        <v>11.47</v>
      </c>
      <c r="DI68" s="73">
        <v>89.203000000000003</v>
      </c>
      <c r="DJ68" s="73">
        <v>178.886</v>
      </c>
      <c r="DK68" s="73">
        <v>96.087999999999994</v>
      </c>
      <c r="DL68" s="73">
        <v>8.7789999999999999</v>
      </c>
      <c r="DM68" s="73">
        <v>73.024000000000001</v>
      </c>
      <c r="DN68" s="73">
        <v>53.177</v>
      </c>
      <c r="DO68" s="73">
        <v>33.631</v>
      </c>
      <c r="DP68" s="73">
        <v>2.6909999999999998</v>
      </c>
      <c r="DQ68" s="73">
        <v>16.178999999999998</v>
      </c>
      <c r="DR68" s="73">
        <v>24.434000000000001</v>
      </c>
      <c r="DS68" s="73">
        <v>14.101000000000001</v>
      </c>
      <c r="DT68" s="73">
        <v>2.3660000000000001</v>
      </c>
      <c r="DU68" s="73">
        <v>7.1980000000000004</v>
      </c>
      <c r="DV68" s="73">
        <v>31.023</v>
      </c>
      <c r="DW68" s="73">
        <v>15.275</v>
      </c>
      <c r="DX68" s="73">
        <v>36.540999999999997</v>
      </c>
      <c r="DY68" s="73">
        <v>9.7569999999999997</v>
      </c>
      <c r="DZ68" s="73">
        <v>1.671</v>
      </c>
      <c r="EA68" s="73">
        <v>0.76900000000000002</v>
      </c>
      <c r="EB68" s="73">
        <v>519.62</v>
      </c>
      <c r="EC68" s="73">
        <v>365.73399999999998</v>
      </c>
      <c r="ED68" s="73">
        <v>482.23</v>
      </c>
      <c r="EE68" s="73">
        <v>22.081</v>
      </c>
      <c r="EF68" s="73">
        <v>463.24900000000002</v>
      </c>
      <c r="EG68" s="73">
        <v>365.73399999999998</v>
      </c>
      <c r="EH68" s="73">
        <v>8.1180000000000003</v>
      </c>
      <c r="EI68" s="73">
        <v>88.287999999999997</v>
      </c>
      <c r="EJ68" s="73">
        <v>7.02</v>
      </c>
      <c r="EK68" s="73">
        <v>4.38</v>
      </c>
      <c r="EL68" s="73">
        <v>0.625</v>
      </c>
      <c r="EM68" s="73">
        <v>2.0139999999999998</v>
      </c>
      <c r="EN68" s="73">
        <v>35.680999999999997</v>
      </c>
      <c r="EO68" s="73">
        <v>15.709</v>
      </c>
      <c r="EP68" s="73">
        <v>0</v>
      </c>
      <c r="EQ68" s="73">
        <v>19.440999999999999</v>
      </c>
      <c r="ER68" s="73">
        <v>392.95800000000003</v>
      </c>
      <c r="ES68" s="73">
        <v>8.7439999999999998</v>
      </c>
      <c r="ET68" s="73">
        <v>112.73399999999999</v>
      </c>
      <c r="EU68" s="73">
        <v>144.012</v>
      </c>
      <c r="EV68" s="73">
        <v>89.94</v>
      </c>
      <c r="EW68" s="73">
        <v>9.8249999999999993</v>
      </c>
      <c r="EX68" s="73">
        <v>43.046999999999997</v>
      </c>
      <c r="EY68" s="73">
        <v>117.036</v>
      </c>
      <c r="EZ68" s="73">
        <v>68.506</v>
      </c>
      <c r="FA68" s="73">
        <v>7.62</v>
      </c>
      <c r="FB68" s="73">
        <v>40.384999999999998</v>
      </c>
      <c r="FC68" s="73">
        <v>26.975999999999999</v>
      </c>
      <c r="FD68" s="73">
        <v>21.434000000000001</v>
      </c>
      <c r="FE68" s="73">
        <v>2.2040000000000002</v>
      </c>
      <c r="FF68" s="73">
        <v>2.6619999999999999</v>
      </c>
      <c r="FG68" s="73">
        <v>13.67</v>
      </c>
      <c r="FH68" s="73">
        <v>5.1840000000000002</v>
      </c>
      <c r="FI68" s="73">
        <v>15.308999999999999</v>
      </c>
      <c r="FJ68" s="73">
        <v>3.5459999999999998</v>
      </c>
      <c r="FK68" s="73">
        <v>1.2</v>
      </c>
      <c r="FL68" s="73">
        <v>435.971</v>
      </c>
      <c r="FM68" s="73">
        <v>303.53199999999998</v>
      </c>
      <c r="FN68" s="73">
        <v>403.91</v>
      </c>
      <c r="FO68" s="73">
        <v>18.834</v>
      </c>
      <c r="FP68" s="73">
        <v>390.10399999999998</v>
      </c>
      <c r="FQ68" s="73">
        <v>303.53199999999998</v>
      </c>
      <c r="FR68" s="73">
        <v>5.73</v>
      </c>
      <c r="FS68" s="73">
        <v>79.733000000000004</v>
      </c>
      <c r="FT68" s="73">
        <v>7.02</v>
      </c>
      <c r="FU68" s="73">
        <v>4.38</v>
      </c>
      <c r="FV68" s="73">
        <v>0.625</v>
      </c>
      <c r="FW68" s="73">
        <v>2.0139999999999998</v>
      </c>
      <c r="FX68" s="73">
        <v>27.26</v>
      </c>
      <c r="FY68" s="73">
        <v>10.535</v>
      </c>
      <c r="FZ68" s="73">
        <v>0</v>
      </c>
      <c r="GA68" s="73">
        <v>16.193999999999999</v>
      </c>
      <c r="GB68" s="73">
        <v>323.89</v>
      </c>
      <c r="GC68" s="73">
        <v>6.3559999999999999</v>
      </c>
      <c r="GD68" s="73">
        <v>100.541</v>
      </c>
      <c r="GE68" s="73">
        <v>115.97199999999999</v>
      </c>
      <c r="GF68" s="73">
        <v>68.844999999999999</v>
      </c>
      <c r="GG68" s="73">
        <v>7.9770000000000003</v>
      </c>
      <c r="GH68" s="73">
        <v>37.950000000000003</v>
      </c>
      <c r="GI68" s="73">
        <v>96.703999999999994</v>
      </c>
      <c r="GJ68" s="73">
        <v>52.948</v>
      </c>
      <c r="GK68" s="73">
        <v>7.1710000000000003</v>
      </c>
      <c r="GL68" s="73">
        <v>36.06</v>
      </c>
      <c r="GM68" s="73">
        <v>19.268999999999998</v>
      </c>
      <c r="GN68" s="73">
        <v>15.897</v>
      </c>
      <c r="GO68" s="73">
        <v>0.80600000000000005</v>
      </c>
      <c r="GP68" s="73">
        <v>1.89</v>
      </c>
      <c r="GQ68" s="73">
        <v>11.587999999999999</v>
      </c>
      <c r="GR68" s="73">
        <v>5.1840000000000002</v>
      </c>
      <c r="GS68" s="73">
        <v>13.227</v>
      </c>
      <c r="GT68" s="73">
        <v>3.5459999999999998</v>
      </c>
      <c r="GU68" s="73">
        <v>1.2</v>
      </c>
      <c r="GV68" s="73">
        <v>413.10700000000003</v>
      </c>
      <c r="GW68" s="73">
        <v>223.57300000000001</v>
      </c>
      <c r="GX68" s="73">
        <v>308.959</v>
      </c>
      <c r="GY68" s="73">
        <v>96.334999999999994</v>
      </c>
      <c r="GZ68" s="73">
        <v>281.76499999999999</v>
      </c>
      <c r="HA68" s="73">
        <v>223.57300000000001</v>
      </c>
      <c r="HB68" s="73">
        <v>3.45</v>
      </c>
      <c r="HC68" s="73">
        <v>53.354999999999997</v>
      </c>
      <c r="HD68" s="73">
        <v>5.9660000000000002</v>
      </c>
      <c r="HE68" s="73">
        <v>4.8810000000000002</v>
      </c>
      <c r="HF68" s="73">
        <v>0.86899999999999999</v>
      </c>
      <c r="HG68" s="73">
        <v>0.216</v>
      </c>
      <c r="HH68" s="73">
        <v>119.45099999999999</v>
      </c>
      <c r="HI68" s="73">
        <v>23.7</v>
      </c>
      <c r="HJ68" s="73">
        <v>1.361</v>
      </c>
      <c r="HK68" s="73">
        <v>93.888999999999996</v>
      </c>
      <c r="HL68" s="73">
        <v>254.96100000000001</v>
      </c>
      <c r="HM68" s="73">
        <v>5.68</v>
      </c>
      <c r="HN68" s="73">
        <v>148.42099999999999</v>
      </c>
      <c r="HO68" s="73">
        <v>87.463999999999999</v>
      </c>
      <c r="HP68" s="73">
        <v>51.104999999999997</v>
      </c>
      <c r="HQ68" s="73">
        <v>4.1740000000000004</v>
      </c>
      <c r="HR68" s="73">
        <v>32.185000000000002</v>
      </c>
      <c r="HS68" s="73">
        <v>69.001999999999995</v>
      </c>
      <c r="HT68" s="73">
        <v>39.319000000000003</v>
      </c>
      <c r="HU68" s="73">
        <v>3.0720000000000001</v>
      </c>
      <c r="HV68" s="73">
        <v>26.611000000000001</v>
      </c>
      <c r="HW68" s="73">
        <v>18.462</v>
      </c>
      <c r="HX68" s="73">
        <v>11.786</v>
      </c>
      <c r="HY68" s="73">
        <v>1.103</v>
      </c>
      <c r="HZ68" s="73">
        <v>5.5739999999999998</v>
      </c>
      <c r="IA68" s="73">
        <v>7.7039999999999997</v>
      </c>
      <c r="IB68" s="73">
        <v>4.327</v>
      </c>
      <c r="IC68" s="73">
        <v>0.67800000000000005</v>
      </c>
      <c r="ID68" s="73">
        <v>2.6989999999999998</v>
      </c>
      <c r="IE68" s="73">
        <v>5.9249999999999998</v>
      </c>
      <c r="IF68" s="73">
        <v>4.0449999999999999</v>
      </c>
      <c r="IG68" s="73">
        <v>7.8129999999999997</v>
      </c>
      <c r="IH68" s="73">
        <v>2.1560000000000001</v>
      </c>
      <c r="II68" s="73">
        <v>0</v>
      </c>
      <c r="IJ68" s="73">
        <v>0</v>
      </c>
      <c r="IK68" s="73">
        <v>169.797</v>
      </c>
      <c r="IL68" s="73">
        <v>122.467</v>
      </c>
      <c r="IM68" s="73">
        <v>160.72800000000001</v>
      </c>
      <c r="IN68" s="73">
        <v>5.5960000000000001</v>
      </c>
      <c r="IO68" s="73">
        <v>154.19399999999999</v>
      </c>
      <c r="IP68" s="73">
        <v>122.467</v>
      </c>
      <c r="IQ68" s="73">
        <v>1.8280000000000001</v>
      </c>
    </row>
    <row r="69" spans="1:251">
      <c r="A69" s="10">
        <v>44531</v>
      </c>
      <c r="B69" s="73">
        <v>109.636</v>
      </c>
      <c r="C69" s="73">
        <v>9.1379999999999999</v>
      </c>
      <c r="D69" s="73">
        <v>73.114999999999995</v>
      </c>
      <c r="E69" s="73">
        <v>51.539000000000001</v>
      </c>
      <c r="F69" s="73">
        <v>33.408999999999999</v>
      </c>
      <c r="G69" s="73">
        <v>0.35499999999999998</v>
      </c>
      <c r="H69" s="73">
        <v>16.902000000000001</v>
      </c>
      <c r="I69" s="73">
        <v>26.434999999999999</v>
      </c>
      <c r="J69" s="73">
        <v>16.494</v>
      </c>
      <c r="K69" s="73">
        <v>0.55200000000000005</v>
      </c>
      <c r="L69" s="73">
        <v>7.1710000000000003</v>
      </c>
      <c r="M69" s="73">
        <v>22.27</v>
      </c>
      <c r="N69" s="73">
        <v>13.922000000000001</v>
      </c>
      <c r="O69" s="73">
        <v>27.405999999999999</v>
      </c>
      <c r="P69" s="73">
        <v>8.7859999999999996</v>
      </c>
      <c r="Q69" s="73">
        <v>2.2989999999999999</v>
      </c>
      <c r="R69" s="73">
        <v>2.2189999999999999</v>
      </c>
      <c r="S69" s="73">
        <v>709.68</v>
      </c>
      <c r="T69" s="73">
        <v>492.36900000000003</v>
      </c>
      <c r="U69" s="73">
        <v>670.16600000000005</v>
      </c>
      <c r="V69" s="73">
        <v>29.303999999999998</v>
      </c>
      <c r="W69" s="73">
        <v>644.80200000000002</v>
      </c>
      <c r="X69" s="73">
        <v>492.36900000000003</v>
      </c>
      <c r="Y69" s="73">
        <v>9.9060000000000006</v>
      </c>
      <c r="Z69" s="73">
        <v>140.18</v>
      </c>
      <c r="AA69" s="73">
        <v>9.3970000000000002</v>
      </c>
      <c r="AB69" s="73">
        <v>4.43</v>
      </c>
      <c r="AC69" s="73">
        <v>1.4470000000000001</v>
      </c>
      <c r="AD69" s="73">
        <v>3.52</v>
      </c>
      <c r="AE69" s="73">
        <v>47.618000000000002</v>
      </c>
      <c r="AF69" s="73">
        <v>23.280999999999999</v>
      </c>
      <c r="AG69" s="73">
        <v>2.347</v>
      </c>
      <c r="AH69" s="73">
        <v>21.99</v>
      </c>
      <c r="AI69" s="73">
        <v>522.17700000000002</v>
      </c>
      <c r="AJ69" s="73">
        <v>13.7</v>
      </c>
      <c r="AK69" s="73">
        <v>167.1</v>
      </c>
      <c r="AL69" s="73">
        <v>147.49799999999999</v>
      </c>
      <c r="AM69" s="73">
        <v>98.986999999999995</v>
      </c>
      <c r="AN69" s="73">
        <v>7.806</v>
      </c>
      <c r="AO69" s="73">
        <v>40.006</v>
      </c>
      <c r="AP69" s="73">
        <v>118.127</v>
      </c>
      <c r="AQ69" s="73">
        <v>75.945999999999998</v>
      </c>
      <c r="AR69" s="73">
        <v>7.4509999999999996</v>
      </c>
      <c r="AS69" s="73">
        <v>34.356999999999999</v>
      </c>
      <c r="AT69" s="73">
        <v>29.370999999999999</v>
      </c>
      <c r="AU69" s="73">
        <v>23.041</v>
      </c>
      <c r="AV69" s="73">
        <v>0.35499999999999998</v>
      </c>
      <c r="AW69" s="73">
        <v>5.649</v>
      </c>
      <c r="AX69" s="73">
        <v>7.8630000000000004</v>
      </c>
      <c r="AY69" s="73">
        <v>6.702</v>
      </c>
      <c r="AZ69" s="73">
        <v>10.210000000000001</v>
      </c>
      <c r="BA69" s="73">
        <v>4.3550000000000004</v>
      </c>
      <c r="BB69" s="73">
        <v>0.69899999999999995</v>
      </c>
      <c r="BC69" s="73">
        <v>572.23299999999995</v>
      </c>
      <c r="BD69" s="73">
        <v>398.87</v>
      </c>
      <c r="BE69" s="73">
        <v>541.65499999999997</v>
      </c>
      <c r="BF69" s="73">
        <v>23.061</v>
      </c>
      <c r="BG69" s="73">
        <v>526.202</v>
      </c>
      <c r="BH69" s="73">
        <v>398.87</v>
      </c>
      <c r="BI69" s="73">
        <v>5.8609999999999998</v>
      </c>
      <c r="BJ69" s="73">
        <v>120.417</v>
      </c>
      <c r="BK69" s="73">
        <v>8.8450000000000006</v>
      </c>
      <c r="BL69" s="73">
        <v>3.8769999999999998</v>
      </c>
      <c r="BM69" s="73">
        <v>1.4470000000000001</v>
      </c>
      <c r="BN69" s="73">
        <v>3.52</v>
      </c>
      <c r="BO69" s="73">
        <v>30.722999999999999</v>
      </c>
      <c r="BP69" s="73">
        <v>12.629</v>
      </c>
      <c r="BQ69" s="73">
        <v>2.347</v>
      </c>
      <c r="BR69" s="73">
        <v>15.747</v>
      </c>
      <c r="BS69" s="73">
        <v>416.98899999999998</v>
      </c>
      <c r="BT69" s="73">
        <v>9.6549999999999994</v>
      </c>
      <c r="BU69" s="73">
        <v>141.09399999999999</v>
      </c>
      <c r="BV69" s="73">
        <v>108.645</v>
      </c>
      <c r="BW69" s="73">
        <v>69.703999999999994</v>
      </c>
      <c r="BX69" s="73">
        <v>5.7629999999999999</v>
      </c>
      <c r="BY69" s="73">
        <v>33.177999999999997</v>
      </c>
      <c r="BZ69" s="73">
        <v>90.503</v>
      </c>
      <c r="CA69" s="73">
        <v>56.716000000000001</v>
      </c>
      <c r="CB69" s="73">
        <v>5.4080000000000004</v>
      </c>
      <c r="CC69" s="73">
        <v>28.378</v>
      </c>
      <c r="CD69" s="73">
        <v>18.141999999999999</v>
      </c>
      <c r="CE69" s="73">
        <v>12.987</v>
      </c>
      <c r="CF69" s="73">
        <v>0.35499999999999998</v>
      </c>
      <c r="CG69" s="73">
        <v>4.8</v>
      </c>
      <c r="CH69" s="73">
        <v>6.4630000000000001</v>
      </c>
      <c r="CI69" s="73">
        <v>4.4939999999999998</v>
      </c>
      <c r="CJ69" s="73">
        <v>7.516</v>
      </c>
      <c r="CK69" s="73">
        <v>3.4409999999999998</v>
      </c>
      <c r="CL69" s="73">
        <v>0</v>
      </c>
      <c r="CM69" s="73">
        <v>1246.9010000000001</v>
      </c>
      <c r="CN69" s="73">
        <v>719.31100000000004</v>
      </c>
      <c r="CO69" s="73">
        <v>968.428</v>
      </c>
      <c r="CP69" s="73">
        <v>253.11799999999999</v>
      </c>
      <c r="CQ69" s="73">
        <v>898.16899999999998</v>
      </c>
      <c r="CR69" s="73">
        <v>719.31100000000004</v>
      </c>
      <c r="CS69" s="73">
        <v>15.255000000000001</v>
      </c>
      <c r="CT69" s="73">
        <v>160.458</v>
      </c>
      <c r="CU69" s="73">
        <v>12.885999999999999</v>
      </c>
      <c r="CV69" s="73">
        <v>8.9770000000000003</v>
      </c>
      <c r="CW69" s="73">
        <v>1.1719999999999999</v>
      </c>
      <c r="CX69" s="73">
        <v>2.7360000000000002</v>
      </c>
      <c r="CY69" s="73">
        <v>314.07600000000002</v>
      </c>
      <c r="CZ69" s="73">
        <v>64.426000000000002</v>
      </c>
      <c r="DA69" s="73">
        <v>2.2850000000000001</v>
      </c>
      <c r="DB69" s="73">
        <v>246.92500000000001</v>
      </c>
      <c r="DC69" s="73">
        <v>802.85900000000004</v>
      </c>
      <c r="DD69" s="73">
        <v>19.513000000000002</v>
      </c>
      <c r="DE69" s="73">
        <v>414.57600000000002</v>
      </c>
      <c r="DF69" s="73">
        <v>226.583</v>
      </c>
      <c r="DG69" s="73">
        <v>141.649</v>
      </c>
      <c r="DH69" s="73">
        <v>5.1520000000000001</v>
      </c>
      <c r="DI69" s="73">
        <v>78.201999999999998</v>
      </c>
      <c r="DJ69" s="73">
        <v>174.047</v>
      </c>
      <c r="DK69" s="73">
        <v>104.627</v>
      </c>
      <c r="DL69" s="73">
        <v>3.7639999999999998</v>
      </c>
      <c r="DM69" s="73">
        <v>64.075000000000003</v>
      </c>
      <c r="DN69" s="73">
        <v>52.536000000000001</v>
      </c>
      <c r="DO69" s="73">
        <v>37.021999999999998</v>
      </c>
      <c r="DP69" s="73">
        <v>1.3879999999999999</v>
      </c>
      <c r="DQ69" s="73">
        <v>14.125999999999999</v>
      </c>
      <c r="DR69" s="73">
        <v>28.716999999999999</v>
      </c>
      <c r="DS69" s="73">
        <v>16.646000000000001</v>
      </c>
      <c r="DT69" s="73">
        <v>0.66700000000000004</v>
      </c>
      <c r="DU69" s="73">
        <v>10.89</v>
      </c>
      <c r="DV69" s="73">
        <v>21.77</v>
      </c>
      <c r="DW69" s="73">
        <v>9.9529999999999994</v>
      </c>
      <c r="DX69" s="73">
        <v>25.355</v>
      </c>
      <c r="DY69" s="73">
        <v>6.3680000000000003</v>
      </c>
      <c r="DZ69" s="73">
        <v>1.58</v>
      </c>
      <c r="EA69" s="73">
        <v>0.51300000000000001</v>
      </c>
      <c r="EB69" s="73">
        <v>511.77499999999998</v>
      </c>
      <c r="EC69" s="73">
        <v>367.38499999999999</v>
      </c>
      <c r="ED69" s="73">
        <v>479.67599999999999</v>
      </c>
      <c r="EE69" s="73">
        <v>19.314</v>
      </c>
      <c r="EF69" s="73">
        <v>461.733</v>
      </c>
      <c r="EG69" s="73">
        <v>367.38499999999999</v>
      </c>
      <c r="EH69" s="73">
        <v>8.9120000000000008</v>
      </c>
      <c r="EI69" s="73">
        <v>83.614000000000004</v>
      </c>
      <c r="EJ69" s="73">
        <v>5.1219999999999999</v>
      </c>
      <c r="EK69" s="73">
        <v>2.6150000000000002</v>
      </c>
      <c r="EL69" s="73">
        <v>0.64500000000000002</v>
      </c>
      <c r="EM69" s="73">
        <v>1.8620000000000001</v>
      </c>
      <c r="EN69" s="73">
        <v>34.396999999999998</v>
      </c>
      <c r="EO69" s="73">
        <v>17.151</v>
      </c>
      <c r="EP69" s="73">
        <v>1.8620000000000001</v>
      </c>
      <c r="EQ69" s="73">
        <v>14.944000000000001</v>
      </c>
      <c r="ER69" s="73">
        <v>391.54300000000001</v>
      </c>
      <c r="ES69" s="73">
        <v>12.22</v>
      </c>
      <c r="ET69" s="73">
        <v>103.373</v>
      </c>
      <c r="EU69" s="73">
        <v>150.101</v>
      </c>
      <c r="EV69" s="73">
        <v>108.175</v>
      </c>
      <c r="EW69" s="73">
        <v>4.7190000000000003</v>
      </c>
      <c r="EX69" s="73">
        <v>36.119</v>
      </c>
      <c r="EY69" s="73">
        <v>117.783</v>
      </c>
      <c r="EZ69" s="73">
        <v>81.727000000000004</v>
      </c>
      <c r="FA69" s="73">
        <v>3.331</v>
      </c>
      <c r="FB69" s="73">
        <v>31.637</v>
      </c>
      <c r="FC69" s="73">
        <v>32.317</v>
      </c>
      <c r="FD69" s="73">
        <v>26.448</v>
      </c>
      <c r="FE69" s="73">
        <v>1.3879999999999999</v>
      </c>
      <c r="FF69" s="73">
        <v>4.4809999999999999</v>
      </c>
      <c r="FG69" s="73">
        <v>10.523</v>
      </c>
      <c r="FH69" s="73">
        <v>4.6390000000000002</v>
      </c>
      <c r="FI69" s="73">
        <v>12.785</v>
      </c>
      <c r="FJ69" s="73">
        <v>2.3769999999999998</v>
      </c>
      <c r="FK69" s="73">
        <v>1.0880000000000001</v>
      </c>
      <c r="FL69" s="73">
        <v>432.40499999999997</v>
      </c>
      <c r="FM69" s="73">
        <v>308.03800000000001</v>
      </c>
      <c r="FN69" s="73">
        <v>404.346</v>
      </c>
      <c r="FO69" s="73">
        <v>16.766999999999999</v>
      </c>
      <c r="FP69" s="73">
        <v>392.51</v>
      </c>
      <c r="FQ69" s="73">
        <v>308.03800000000001</v>
      </c>
      <c r="FR69" s="73">
        <v>7.6360000000000001</v>
      </c>
      <c r="FS69" s="73">
        <v>75.013000000000005</v>
      </c>
      <c r="FT69" s="73">
        <v>5.1219999999999999</v>
      </c>
      <c r="FU69" s="73">
        <v>2.6150000000000002</v>
      </c>
      <c r="FV69" s="73">
        <v>0.64500000000000002</v>
      </c>
      <c r="FW69" s="73">
        <v>1.8620000000000001</v>
      </c>
      <c r="FX69" s="73">
        <v>25.742999999999999</v>
      </c>
      <c r="FY69" s="73">
        <v>11.044</v>
      </c>
      <c r="FZ69" s="73">
        <v>1.3420000000000001</v>
      </c>
      <c r="GA69" s="73">
        <v>12.917</v>
      </c>
      <c r="GB69" s="73">
        <v>324.596</v>
      </c>
      <c r="GC69" s="73">
        <v>10.423999999999999</v>
      </c>
      <c r="GD69" s="73">
        <v>92.745999999999995</v>
      </c>
      <c r="GE69" s="73">
        <v>123.893</v>
      </c>
      <c r="GF69" s="73">
        <v>87.945999999999998</v>
      </c>
      <c r="GG69" s="73">
        <v>3.331</v>
      </c>
      <c r="GH69" s="73">
        <v>32.098999999999997</v>
      </c>
      <c r="GI69" s="73">
        <v>99.046999999999997</v>
      </c>
      <c r="GJ69" s="73">
        <v>66.212999999999994</v>
      </c>
      <c r="GK69" s="73">
        <v>3.331</v>
      </c>
      <c r="GL69" s="73">
        <v>28.986000000000001</v>
      </c>
      <c r="GM69" s="73">
        <v>24.846</v>
      </c>
      <c r="GN69" s="73">
        <v>21.733000000000001</v>
      </c>
      <c r="GO69" s="73">
        <v>0</v>
      </c>
      <c r="GP69" s="73">
        <v>3.113</v>
      </c>
      <c r="GQ69" s="73">
        <v>9.0310000000000006</v>
      </c>
      <c r="GR69" s="73">
        <v>4.6390000000000002</v>
      </c>
      <c r="GS69" s="73">
        <v>11.292999999999999</v>
      </c>
      <c r="GT69" s="73">
        <v>2.3769999999999998</v>
      </c>
      <c r="GU69" s="73">
        <v>0.51700000000000002</v>
      </c>
      <c r="GV69" s="73">
        <v>410.33800000000002</v>
      </c>
      <c r="GW69" s="73">
        <v>226.65799999999999</v>
      </c>
      <c r="GX69" s="73">
        <v>305.197</v>
      </c>
      <c r="GY69" s="73">
        <v>98.978999999999999</v>
      </c>
      <c r="GZ69" s="73">
        <v>282.67700000000002</v>
      </c>
      <c r="HA69" s="73">
        <v>226.65799999999999</v>
      </c>
      <c r="HB69" s="73">
        <v>2.903</v>
      </c>
      <c r="HC69" s="73">
        <v>51.676000000000002</v>
      </c>
      <c r="HD69" s="73">
        <v>6.008</v>
      </c>
      <c r="HE69" s="73">
        <v>4.1449999999999996</v>
      </c>
      <c r="HF69" s="73">
        <v>0.30499999999999999</v>
      </c>
      <c r="HG69" s="73">
        <v>1.3380000000000001</v>
      </c>
      <c r="HH69" s="73">
        <v>117.151</v>
      </c>
      <c r="HI69" s="73">
        <v>19.815000000000001</v>
      </c>
      <c r="HJ69" s="73">
        <v>1.0469999999999999</v>
      </c>
      <c r="HK69" s="73">
        <v>96.289000000000001</v>
      </c>
      <c r="HL69" s="73">
        <v>251.994</v>
      </c>
      <c r="HM69" s="73">
        <v>4.2539999999999996</v>
      </c>
      <c r="HN69" s="73">
        <v>150.67599999999999</v>
      </c>
      <c r="HO69" s="73">
        <v>85.022000000000006</v>
      </c>
      <c r="HP69" s="73">
        <v>49.981000000000002</v>
      </c>
      <c r="HQ69" s="73">
        <v>1.6559999999999999</v>
      </c>
      <c r="HR69" s="73">
        <v>33.384999999999998</v>
      </c>
      <c r="HS69" s="73">
        <v>68.248999999999995</v>
      </c>
      <c r="HT69" s="73">
        <v>39.064999999999998</v>
      </c>
      <c r="HU69" s="73">
        <v>1.6559999999999999</v>
      </c>
      <c r="HV69" s="73">
        <v>27.527000000000001</v>
      </c>
      <c r="HW69" s="73">
        <v>16.773</v>
      </c>
      <c r="HX69" s="73">
        <v>10.916</v>
      </c>
      <c r="HY69" s="73">
        <v>0</v>
      </c>
      <c r="HZ69" s="73">
        <v>5.8579999999999997</v>
      </c>
      <c r="IA69" s="73">
        <v>9.1850000000000005</v>
      </c>
      <c r="IB69" s="73">
        <v>4.7370000000000001</v>
      </c>
      <c r="IC69" s="73">
        <v>0.93799999999999994</v>
      </c>
      <c r="ID69" s="73">
        <v>3.5110000000000001</v>
      </c>
      <c r="IE69" s="73">
        <v>4.5010000000000003</v>
      </c>
      <c r="IF69" s="73">
        <v>3.4129999999999998</v>
      </c>
      <c r="IG69" s="73">
        <v>6.1619999999999999</v>
      </c>
      <c r="IH69" s="73">
        <v>1.7529999999999999</v>
      </c>
      <c r="II69" s="73">
        <v>0</v>
      </c>
      <c r="IJ69" s="73">
        <v>0</v>
      </c>
      <c r="IK69" s="73">
        <v>168.34899999999999</v>
      </c>
      <c r="IL69" s="73">
        <v>120.378</v>
      </c>
      <c r="IM69" s="73">
        <v>160.14699999999999</v>
      </c>
      <c r="IN69" s="73">
        <v>5.359</v>
      </c>
      <c r="IO69" s="73">
        <v>152.93700000000001</v>
      </c>
      <c r="IP69" s="73">
        <v>120.378</v>
      </c>
      <c r="IQ69" s="73">
        <v>2.1440000000000001</v>
      </c>
    </row>
    <row r="70" spans="1:251">
      <c r="A70" s="10">
        <v>44621</v>
      </c>
      <c r="B70" s="73">
        <v>117.893</v>
      </c>
      <c r="C70" s="73">
        <v>4.8159999999999998</v>
      </c>
      <c r="D70" s="73">
        <v>73.296999999999997</v>
      </c>
      <c r="E70" s="73">
        <v>45.582999999999998</v>
      </c>
      <c r="F70" s="73">
        <v>29.262</v>
      </c>
      <c r="G70" s="73">
        <v>0.54100000000000004</v>
      </c>
      <c r="H70" s="73">
        <v>15.379</v>
      </c>
      <c r="I70" s="73">
        <v>30.068000000000001</v>
      </c>
      <c r="J70" s="73">
        <v>19.311</v>
      </c>
      <c r="K70" s="73">
        <v>1.073</v>
      </c>
      <c r="L70" s="73">
        <v>9.1679999999999993</v>
      </c>
      <c r="M70" s="73">
        <v>17.006</v>
      </c>
      <c r="N70" s="73">
        <v>12.846</v>
      </c>
      <c r="O70" s="73">
        <v>22.777000000000001</v>
      </c>
      <c r="P70" s="73">
        <v>7.0750000000000002</v>
      </c>
      <c r="Q70" s="73">
        <v>2.7549999999999999</v>
      </c>
      <c r="R70" s="73">
        <v>0.51600000000000001</v>
      </c>
      <c r="S70" s="73">
        <v>712.5</v>
      </c>
      <c r="T70" s="73">
        <v>493.30799999999999</v>
      </c>
      <c r="U70" s="73">
        <v>676.51900000000001</v>
      </c>
      <c r="V70" s="73">
        <v>29.652000000000001</v>
      </c>
      <c r="W70" s="73">
        <v>639.54999999999995</v>
      </c>
      <c r="X70" s="73">
        <v>493.30799999999999</v>
      </c>
      <c r="Y70" s="73">
        <v>16.035</v>
      </c>
      <c r="Z70" s="73">
        <v>127.889</v>
      </c>
      <c r="AA70" s="73">
        <v>16.795000000000002</v>
      </c>
      <c r="AB70" s="73">
        <v>6.5990000000000002</v>
      </c>
      <c r="AC70" s="73">
        <v>3.7829999999999999</v>
      </c>
      <c r="AD70" s="73">
        <v>6.4130000000000003</v>
      </c>
      <c r="AE70" s="73">
        <v>52.143999999999998</v>
      </c>
      <c r="AF70" s="73">
        <v>32.688000000000002</v>
      </c>
      <c r="AG70" s="73">
        <v>0</v>
      </c>
      <c r="AH70" s="73">
        <v>19.456</v>
      </c>
      <c r="AI70" s="73">
        <v>534.52099999999996</v>
      </c>
      <c r="AJ70" s="73">
        <v>19.817</v>
      </c>
      <c r="AK70" s="73">
        <v>154.29499999999999</v>
      </c>
      <c r="AL70" s="73">
        <v>144.76400000000001</v>
      </c>
      <c r="AM70" s="73">
        <v>99.887</v>
      </c>
      <c r="AN70" s="73">
        <v>5.3570000000000002</v>
      </c>
      <c r="AO70" s="73">
        <v>37.856000000000002</v>
      </c>
      <c r="AP70" s="73">
        <v>122.16500000000001</v>
      </c>
      <c r="AQ70" s="73">
        <v>82.766000000000005</v>
      </c>
      <c r="AR70" s="73">
        <v>4.8159999999999998</v>
      </c>
      <c r="AS70" s="73">
        <v>33.32</v>
      </c>
      <c r="AT70" s="73">
        <v>22.599</v>
      </c>
      <c r="AU70" s="73">
        <v>17.12</v>
      </c>
      <c r="AV70" s="73">
        <v>0.54100000000000004</v>
      </c>
      <c r="AW70" s="73">
        <v>4.5359999999999996</v>
      </c>
      <c r="AX70" s="73">
        <v>4.0110000000000001</v>
      </c>
      <c r="AY70" s="73">
        <v>3.867</v>
      </c>
      <c r="AZ70" s="73">
        <v>6.3289999999999997</v>
      </c>
      <c r="BA70" s="73">
        <v>1.5489999999999999</v>
      </c>
      <c r="BB70" s="73">
        <v>1.663</v>
      </c>
      <c r="BC70" s="73">
        <v>570.31399999999996</v>
      </c>
      <c r="BD70" s="73">
        <v>391.94400000000002</v>
      </c>
      <c r="BE70" s="73">
        <v>538.35599999999999</v>
      </c>
      <c r="BF70" s="73">
        <v>26.561</v>
      </c>
      <c r="BG70" s="73">
        <v>520.63499999999999</v>
      </c>
      <c r="BH70" s="73">
        <v>391.94400000000002</v>
      </c>
      <c r="BI70" s="73">
        <v>12.198</v>
      </c>
      <c r="BJ70" s="73">
        <v>114.175</v>
      </c>
      <c r="BK70" s="73">
        <v>14.22</v>
      </c>
      <c r="BL70" s="73">
        <v>4.0229999999999997</v>
      </c>
      <c r="BM70" s="73">
        <v>3.7829999999999999</v>
      </c>
      <c r="BN70" s="73">
        <v>6.4130000000000003</v>
      </c>
      <c r="BO70" s="73">
        <v>32.381999999999998</v>
      </c>
      <c r="BP70" s="73">
        <v>16.015999999999998</v>
      </c>
      <c r="BQ70" s="73">
        <v>0</v>
      </c>
      <c r="BR70" s="73">
        <v>16.364999999999998</v>
      </c>
      <c r="BS70" s="73">
        <v>413.36700000000002</v>
      </c>
      <c r="BT70" s="73">
        <v>15.98</v>
      </c>
      <c r="BU70" s="73">
        <v>137.49100000000001</v>
      </c>
      <c r="BV70" s="73">
        <v>112.56699999999999</v>
      </c>
      <c r="BW70" s="73">
        <v>76.727000000000004</v>
      </c>
      <c r="BX70" s="73">
        <v>5.0030000000000001</v>
      </c>
      <c r="BY70" s="73">
        <v>29.574000000000002</v>
      </c>
      <c r="BZ70" s="73">
        <v>96.738</v>
      </c>
      <c r="CA70" s="73">
        <v>64.763999999999996</v>
      </c>
      <c r="CB70" s="73">
        <v>4.4619999999999997</v>
      </c>
      <c r="CC70" s="73">
        <v>26.251000000000001</v>
      </c>
      <c r="CD70" s="73">
        <v>15.829000000000001</v>
      </c>
      <c r="CE70" s="73">
        <v>11.964</v>
      </c>
      <c r="CF70" s="73">
        <v>0.54100000000000004</v>
      </c>
      <c r="CG70" s="73">
        <v>3.3239999999999998</v>
      </c>
      <c r="CH70" s="73">
        <v>3.0779999999999998</v>
      </c>
      <c r="CI70" s="73">
        <v>3.476</v>
      </c>
      <c r="CJ70" s="73">
        <v>5.3959999999999999</v>
      </c>
      <c r="CK70" s="73">
        <v>1.1579999999999999</v>
      </c>
      <c r="CL70" s="73">
        <v>1.262</v>
      </c>
      <c r="CM70" s="73">
        <v>1269.2329999999999</v>
      </c>
      <c r="CN70" s="73">
        <v>728.18799999999999</v>
      </c>
      <c r="CO70" s="73">
        <v>987.03399999999999</v>
      </c>
      <c r="CP70" s="73">
        <v>259.8</v>
      </c>
      <c r="CQ70" s="73">
        <v>910.23599999999999</v>
      </c>
      <c r="CR70" s="73">
        <v>728.18799999999999</v>
      </c>
      <c r="CS70" s="73">
        <v>18.54</v>
      </c>
      <c r="CT70" s="73">
        <v>160.84899999999999</v>
      </c>
      <c r="CU70" s="73">
        <v>21.515000000000001</v>
      </c>
      <c r="CV70" s="73">
        <v>15.779</v>
      </c>
      <c r="CW70" s="73">
        <v>2.0270000000000001</v>
      </c>
      <c r="CX70" s="73">
        <v>3.7090000000000001</v>
      </c>
      <c r="CY70" s="73">
        <v>318.76400000000001</v>
      </c>
      <c r="CZ70" s="73">
        <v>63.677</v>
      </c>
      <c r="DA70" s="73">
        <v>2.5750000000000002</v>
      </c>
      <c r="DB70" s="73">
        <v>251.489</v>
      </c>
      <c r="DC70" s="73">
        <v>817.68299999999999</v>
      </c>
      <c r="DD70" s="73">
        <v>23.876000000000001</v>
      </c>
      <c r="DE70" s="73">
        <v>420.11</v>
      </c>
      <c r="DF70" s="73">
        <v>221.27799999999999</v>
      </c>
      <c r="DG70" s="73">
        <v>136.60499999999999</v>
      </c>
      <c r="DH70" s="73">
        <v>9.3689999999999998</v>
      </c>
      <c r="DI70" s="73">
        <v>71.102999999999994</v>
      </c>
      <c r="DJ70" s="73">
        <v>172.30099999999999</v>
      </c>
      <c r="DK70" s="73">
        <v>103.626</v>
      </c>
      <c r="DL70" s="73">
        <v>6.4589999999999996</v>
      </c>
      <c r="DM70" s="73">
        <v>59.109000000000002</v>
      </c>
      <c r="DN70" s="73">
        <v>48.976999999999997</v>
      </c>
      <c r="DO70" s="73">
        <v>32.978999999999999</v>
      </c>
      <c r="DP70" s="73">
        <v>2.91</v>
      </c>
      <c r="DQ70" s="73">
        <v>11.994</v>
      </c>
      <c r="DR70" s="73">
        <v>27.690999999999999</v>
      </c>
      <c r="DS70" s="73">
        <v>14.57</v>
      </c>
      <c r="DT70" s="73">
        <v>1.141</v>
      </c>
      <c r="DU70" s="73">
        <v>11.362</v>
      </c>
      <c r="DV70" s="73">
        <v>18.718</v>
      </c>
      <c r="DW70" s="73">
        <v>7.5629999999999997</v>
      </c>
      <c r="DX70" s="73">
        <v>22.399000000000001</v>
      </c>
      <c r="DY70" s="73">
        <v>3.8820000000000001</v>
      </c>
      <c r="DZ70" s="73">
        <v>4.202</v>
      </c>
      <c r="EA70" s="73">
        <v>0.61899999999999999</v>
      </c>
      <c r="EB70" s="73">
        <v>544.53499999999997</v>
      </c>
      <c r="EC70" s="73">
        <v>390.09500000000003</v>
      </c>
      <c r="ED70" s="73">
        <v>513.35799999999995</v>
      </c>
      <c r="EE70" s="73">
        <v>20.552</v>
      </c>
      <c r="EF70" s="73">
        <v>490.68200000000002</v>
      </c>
      <c r="EG70" s="73">
        <v>390.09500000000003</v>
      </c>
      <c r="EH70" s="73">
        <v>9.8130000000000006</v>
      </c>
      <c r="EI70" s="73">
        <v>89.826999999999998</v>
      </c>
      <c r="EJ70" s="73">
        <v>9.609</v>
      </c>
      <c r="EK70" s="73">
        <v>6.43</v>
      </c>
      <c r="EL70" s="73">
        <v>1.462</v>
      </c>
      <c r="EM70" s="73">
        <v>1.7170000000000001</v>
      </c>
      <c r="EN70" s="73">
        <v>34.994999999999997</v>
      </c>
      <c r="EO70" s="73">
        <v>17.193000000000001</v>
      </c>
      <c r="EP70" s="73">
        <v>1.369</v>
      </c>
      <c r="EQ70" s="73">
        <v>16.004999999999999</v>
      </c>
      <c r="ER70" s="73">
        <v>419.233</v>
      </c>
      <c r="ES70" s="73">
        <v>13.378</v>
      </c>
      <c r="ET70" s="73">
        <v>108.64400000000001</v>
      </c>
      <c r="EU70" s="73">
        <v>147.465</v>
      </c>
      <c r="EV70" s="73">
        <v>101.857</v>
      </c>
      <c r="EW70" s="73">
        <v>7.0279999999999996</v>
      </c>
      <c r="EX70" s="73">
        <v>37.515000000000001</v>
      </c>
      <c r="EY70" s="73">
        <v>118.81</v>
      </c>
      <c r="EZ70" s="73">
        <v>78.507999999999996</v>
      </c>
      <c r="FA70" s="73">
        <v>6.4589999999999996</v>
      </c>
      <c r="FB70" s="73">
        <v>32.779000000000003</v>
      </c>
      <c r="FC70" s="73">
        <v>28.655000000000001</v>
      </c>
      <c r="FD70" s="73">
        <v>23.349</v>
      </c>
      <c r="FE70" s="73">
        <v>0.56999999999999995</v>
      </c>
      <c r="FF70" s="73">
        <v>4.7370000000000001</v>
      </c>
      <c r="FG70" s="73">
        <v>9.2479999999999993</v>
      </c>
      <c r="FH70" s="73">
        <v>3.2810000000000001</v>
      </c>
      <c r="FI70" s="73">
        <v>10.624000000000001</v>
      </c>
      <c r="FJ70" s="73">
        <v>1.9039999999999999</v>
      </c>
      <c r="FK70" s="73">
        <v>1.0640000000000001</v>
      </c>
      <c r="FL70" s="73">
        <v>466.71300000000002</v>
      </c>
      <c r="FM70" s="73">
        <v>328.291</v>
      </c>
      <c r="FN70" s="73">
        <v>437.11399999999998</v>
      </c>
      <c r="FO70" s="73">
        <v>18.975000000000001</v>
      </c>
      <c r="FP70" s="73">
        <v>418.66899999999998</v>
      </c>
      <c r="FQ70" s="73">
        <v>328.291</v>
      </c>
      <c r="FR70" s="73">
        <v>9.0969999999999995</v>
      </c>
      <c r="FS70" s="73">
        <v>80.332999999999998</v>
      </c>
      <c r="FT70" s="73">
        <v>9.2449999999999992</v>
      </c>
      <c r="FU70" s="73">
        <v>6.0659999999999998</v>
      </c>
      <c r="FV70" s="73">
        <v>1.462</v>
      </c>
      <c r="FW70" s="73">
        <v>1.7170000000000001</v>
      </c>
      <c r="FX70" s="73">
        <v>29.550999999999998</v>
      </c>
      <c r="FY70" s="73">
        <v>13.326000000000001</v>
      </c>
      <c r="FZ70" s="73">
        <v>1.369</v>
      </c>
      <c r="GA70" s="73">
        <v>14.427</v>
      </c>
      <c r="GB70" s="73">
        <v>353.19799999999998</v>
      </c>
      <c r="GC70" s="73">
        <v>12.663</v>
      </c>
      <c r="GD70" s="73">
        <v>97.572000000000003</v>
      </c>
      <c r="GE70" s="73">
        <v>126.33199999999999</v>
      </c>
      <c r="GF70" s="73">
        <v>84.92</v>
      </c>
      <c r="GG70" s="73">
        <v>6.4589999999999996</v>
      </c>
      <c r="GH70" s="73">
        <v>33.889000000000003</v>
      </c>
      <c r="GI70" s="73">
        <v>101.965</v>
      </c>
      <c r="GJ70" s="73">
        <v>64.298000000000002</v>
      </c>
      <c r="GK70" s="73">
        <v>6.4589999999999996</v>
      </c>
      <c r="GL70" s="73">
        <v>30.145</v>
      </c>
      <c r="GM70" s="73">
        <v>24.366</v>
      </c>
      <c r="GN70" s="73">
        <v>20.622</v>
      </c>
      <c r="GO70" s="73">
        <v>0</v>
      </c>
      <c r="GP70" s="73">
        <v>3.7450000000000001</v>
      </c>
      <c r="GQ70" s="73">
        <v>9.2479999999999993</v>
      </c>
      <c r="GR70" s="73">
        <v>3.2810000000000001</v>
      </c>
      <c r="GS70" s="73">
        <v>10.624000000000001</v>
      </c>
      <c r="GT70" s="73">
        <v>1.9039999999999999</v>
      </c>
      <c r="GU70" s="73">
        <v>1.0640000000000001</v>
      </c>
      <c r="GV70" s="73">
        <v>408.10700000000003</v>
      </c>
      <c r="GW70" s="73">
        <v>224.38399999999999</v>
      </c>
      <c r="GX70" s="73">
        <v>303.63299999999998</v>
      </c>
      <c r="GY70" s="73">
        <v>99.292000000000002</v>
      </c>
      <c r="GZ70" s="73">
        <v>277.87400000000002</v>
      </c>
      <c r="HA70" s="73">
        <v>224.38399999999999</v>
      </c>
      <c r="HB70" s="73">
        <v>3.6829999999999998</v>
      </c>
      <c r="HC70" s="73">
        <v>48.847999999999999</v>
      </c>
      <c r="HD70" s="73">
        <v>8.4550000000000001</v>
      </c>
      <c r="HE70" s="73">
        <v>5.2009999999999996</v>
      </c>
      <c r="HF70" s="73">
        <v>1.3520000000000001</v>
      </c>
      <c r="HG70" s="73">
        <v>1.9019999999999999</v>
      </c>
      <c r="HH70" s="73">
        <v>117.768</v>
      </c>
      <c r="HI70" s="73">
        <v>21.515999999999998</v>
      </c>
      <c r="HJ70" s="73">
        <v>0.53300000000000003</v>
      </c>
      <c r="HK70" s="73">
        <v>95.504999999999995</v>
      </c>
      <c r="HL70" s="73">
        <v>253.11799999999999</v>
      </c>
      <c r="HM70" s="73">
        <v>5.7930000000000001</v>
      </c>
      <c r="HN70" s="73">
        <v>147.04900000000001</v>
      </c>
      <c r="HO70" s="73">
        <v>84.372</v>
      </c>
      <c r="HP70" s="73">
        <v>47.796999999999997</v>
      </c>
      <c r="HQ70" s="73">
        <v>2.6880000000000002</v>
      </c>
      <c r="HR70" s="73">
        <v>33.01</v>
      </c>
      <c r="HS70" s="73">
        <v>67.117999999999995</v>
      </c>
      <c r="HT70" s="73">
        <v>39.103000000000002</v>
      </c>
      <c r="HU70" s="73">
        <v>1.375</v>
      </c>
      <c r="HV70" s="73">
        <v>26.321999999999999</v>
      </c>
      <c r="HW70" s="73">
        <v>17.254000000000001</v>
      </c>
      <c r="HX70" s="73">
        <v>8.6940000000000008</v>
      </c>
      <c r="HY70" s="73">
        <v>1.3129999999999999</v>
      </c>
      <c r="HZ70" s="73">
        <v>6.6879999999999997</v>
      </c>
      <c r="IA70" s="73">
        <v>11.91</v>
      </c>
      <c r="IB70" s="73">
        <v>6.5510000000000002</v>
      </c>
      <c r="IC70" s="73">
        <v>1.073</v>
      </c>
      <c r="ID70" s="73">
        <v>4.2859999999999996</v>
      </c>
      <c r="IE70" s="73">
        <v>4.0090000000000003</v>
      </c>
      <c r="IF70" s="73">
        <v>2.1469999999999998</v>
      </c>
      <c r="IG70" s="73">
        <v>5.1820000000000004</v>
      </c>
      <c r="IH70" s="73">
        <v>0.97399999999999998</v>
      </c>
      <c r="II70" s="73">
        <v>0.876</v>
      </c>
      <c r="IJ70" s="73">
        <v>0</v>
      </c>
      <c r="IK70" s="73">
        <v>169.41300000000001</v>
      </c>
      <c r="IL70" s="73">
        <v>126.167</v>
      </c>
      <c r="IM70" s="73">
        <v>159.428</v>
      </c>
      <c r="IN70" s="73">
        <v>7.7729999999999997</v>
      </c>
      <c r="IO70" s="73">
        <v>153.86199999999999</v>
      </c>
      <c r="IP70" s="73">
        <v>126.167</v>
      </c>
      <c r="IQ70" s="73">
        <v>1.956</v>
      </c>
    </row>
    <row r="71" spans="1:251">
      <c r="A71" s="10">
        <v>44713</v>
      </c>
      <c r="B71" s="73">
        <v>116.765</v>
      </c>
      <c r="C71" s="73">
        <v>4.6509999999999998</v>
      </c>
      <c r="D71" s="73">
        <v>76.507000000000005</v>
      </c>
      <c r="E71" s="73">
        <v>45.27</v>
      </c>
      <c r="F71" s="73">
        <v>28.297000000000001</v>
      </c>
      <c r="G71" s="73">
        <v>1.129</v>
      </c>
      <c r="H71" s="73">
        <v>13.722</v>
      </c>
      <c r="I71" s="73">
        <v>27.992000000000001</v>
      </c>
      <c r="J71" s="73">
        <v>17.463000000000001</v>
      </c>
      <c r="K71" s="73">
        <v>0</v>
      </c>
      <c r="L71" s="73">
        <v>9.9740000000000002</v>
      </c>
      <c r="M71" s="73">
        <v>20.64</v>
      </c>
      <c r="N71" s="73">
        <v>13.558</v>
      </c>
      <c r="O71" s="73">
        <v>26.968</v>
      </c>
      <c r="P71" s="73">
        <v>7.23</v>
      </c>
      <c r="Q71" s="73">
        <v>3.5270000000000001</v>
      </c>
      <c r="R71" s="73">
        <v>0.55600000000000005</v>
      </c>
      <c r="S71" s="73">
        <v>714.96400000000006</v>
      </c>
      <c r="T71" s="73">
        <v>496.40699999999998</v>
      </c>
      <c r="U71" s="73">
        <v>677.64800000000002</v>
      </c>
      <c r="V71" s="73">
        <v>28.978999999999999</v>
      </c>
      <c r="W71" s="73">
        <v>643.82399999999996</v>
      </c>
      <c r="X71" s="73">
        <v>496.40699999999998</v>
      </c>
      <c r="Y71" s="73">
        <v>12.14</v>
      </c>
      <c r="Z71" s="73">
        <v>134.22</v>
      </c>
      <c r="AA71" s="73">
        <v>11.228999999999999</v>
      </c>
      <c r="AB71" s="73">
        <v>6.4930000000000003</v>
      </c>
      <c r="AC71" s="73">
        <v>0.45400000000000001</v>
      </c>
      <c r="AD71" s="73">
        <v>4.282</v>
      </c>
      <c r="AE71" s="73">
        <v>52.631</v>
      </c>
      <c r="AF71" s="73">
        <v>28.388000000000002</v>
      </c>
      <c r="AG71" s="73">
        <v>0.438</v>
      </c>
      <c r="AH71" s="73">
        <v>23.805</v>
      </c>
      <c r="AI71" s="73">
        <v>535.33100000000002</v>
      </c>
      <c r="AJ71" s="73">
        <v>13.608000000000001</v>
      </c>
      <c r="AK71" s="73">
        <v>162.90299999999999</v>
      </c>
      <c r="AL71" s="73">
        <v>144.613</v>
      </c>
      <c r="AM71" s="73">
        <v>102.001</v>
      </c>
      <c r="AN71" s="73">
        <v>4.8680000000000003</v>
      </c>
      <c r="AO71" s="73">
        <v>36.368000000000002</v>
      </c>
      <c r="AP71" s="73">
        <v>121.825</v>
      </c>
      <c r="AQ71" s="73">
        <v>85.233999999999995</v>
      </c>
      <c r="AR71" s="73">
        <v>3.7389999999999999</v>
      </c>
      <c r="AS71" s="73">
        <v>32.436999999999998</v>
      </c>
      <c r="AT71" s="73">
        <v>22.786999999999999</v>
      </c>
      <c r="AU71" s="73">
        <v>16.766999999999999</v>
      </c>
      <c r="AV71" s="73">
        <v>1.129</v>
      </c>
      <c r="AW71" s="73">
        <v>3.931</v>
      </c>
      <c r="AX71" s="73">
        <v>7.2809999999999997</v>
      </c>
      <c r="AY71" s="73">
        <v>3.1230000000000002</v>
      </c>
      <c r="AZ71" s="73">
        <v>8.3379999999999992</v>
      </c>
      <c r="BA71" s="73">
        <v>2.0659999999999998</v>
      </c>
      <c r="BB71" s="73">
        <v>1.375</v>
      </c>
      <c r="BC71" s="73">
        <v>570.61500000000001</v>
      </c>
      <c r="BD71" s="73">
        <v>391.34199999999998</v>
      </c>
      <c r="BE71" s="73">
        <v>542.428</v>
      </c>
      <c r="BF71" s="73">
        <v>22.108000000000001</v>
      </c>
      <c r="BG71" s="73">
        <v>518.24599999999998</v>
      </c>
      <c r="BH71" s="73">
        <v>391.34199999999998</v>
      </c>
      <c r="BI71" s="73">
        <v>10.884</v>
      </c>
      <c r="BJ71" s="73">
        <v>114.96299999999999</v>
      </c>
      <c r="BK71" s="73">
        <v>9.8919999999999995</v>
      </c>
      <c r="BL71" s="73">
        <v>5.1559999999999997</v>
      </c>
      <c r="BM71" s="73">
        <v>0.45400000000000001</v>
      </c>
      <c r="BN71" s="73">
        <v>4.282</v>
      </c>
      <c r="BO71" s="73">
        <v>37.454000000000001</v>
      </c>
      <c r="BP71" s="73">
        <v>20.082999999999998</v>
      </c>
      <c r="BQ71" s="73">
        <v>0.438</v>
      </c>
      <c r="BR71" s="73">
        <v>16.934000000000001</v>
      </c>
      <c r="BS71" s="73">
        <v>419.98700000000002</v>
      </c>
      <c r="BT71" s="73">
        <v>12.352</v>
      </c>
      <c r="BU71" s="73">
        <v>136.774</v>
      </c>
      <c r="BV71" s="73">
        <v>112.57899999999999</v>
      </c>
      <c r="BW71" s="73">
        <v>81.533000000000001</v>
      </c>
      <c r="BX71" s="73">
        <v>3.7610000000000001</v>
      </c>
      <c r="BY71" s="73">
        <v>26.308</v>
      </c>
      <c r="BZ71" s="73">
        <v>96.975999999999999</v>
      </c>
      <c r="CA71" s="73">
        <v>69.370999999999995</v>
      </c>
      <c r="CB71" s="73">
        <v>3.3279999999999998</v>
      </c>
      <c r="CC71" s="73">
        <v>23.863</v>
      </c>
      <c r="CD71" s="73">
        <v>15.603</v>
      </c>
      <c r="CE71" s="73">
        <v>12.163</v>
      </c>
      <c r="CF71" s="73">
        <v>0.433</v>
      </c>
      <c r="CG71" s="73">
        <v>2.4460000000000002</v>
      </c>
      <c r="CH71" s="73">
        <v>5.0220000000000002</v>
      </c>
      <c r="CI71" s="73">
        <v>1.5009999999999999</v>
      </c>
      <c r="CJ71" s="73">
        <v>6.0789999999999997</v>
      </c>
      <c r="CK71" s="73">
        <v>0.44400000000000001</v>
      </c>
      <c r="CL71" s="73">
        <v>0.97599999999999998</v>
      </c>
      <c r="CM71" s="73">
        <v>1280.7429999999999</v>
      </c>
      <c r="CN71" s="73">
        <v>752.13300000000004</v>
      </c>
      <c r="CO71" s="73">
        <v>980.26900000000001</v>
      </c>
      <c r="CP71" s="73">
        <v>269.03100000000001</v>
      </c>
      <c r="CQ71" s="73">
        <v>919.60500000000002</v>
      </c>
      <c r="CR71" s="73">
        <v>752.13300000000004</v>
      </c>
      <c r="CS71" s="73">
        <v>13.629</v>
      </c>
      <c r="CT71" s="73">
        <v>149.38999999999999</v>
      </c>
      <c r="CU71" s="73">
        <v>14.085000000000001</v>
      </c>
      <c r="CV71" s="73">
        <v>6.9649999999999999</v>
      </c>
      <c r="CW71" s="73">
        <v>1.071</v>
      </c>
      <c r="CX71" s="73">
        <v>6.05</v>
      </c>
      <c r="CY71" s="73">
        <v>320.06400000000002</v>
      </c>
      <c r="CZ71" s="73">
        <v>58.152999999999999</v>
      </c>
      <c r="DA71" s="73">
        <v>2.6920000000000002</v>
      </c>
      <c r="DB71" s="73">
        <v>259.21899999999999</v>
      </c>
      <c r="DC71" s="73">
        <v>832.20399999999995</v>
      </c>
      <c r="DD71" s="73">
        <v>19.401</v>
      </c>
      <c r="DE71" s="73">
        <v>417.89600000000002</v>
      </c>
      <c r="DF71" s="73">
        <v>219.27099999999999</v>
      </c>
      <c r="DG71" s="73">
        <v>133.149</v>
      </c>
      <c r="DH71" s="73">
        <v>11.154999999999999</v>
      </c>
      <c r="DI71" s="73">
        <v>73.872</v>
      </c>
      <c r="DJ71" s="73">
        <v>174.364</v>
      </c>
      <c r="DK71" s="73">
        <v>105.629</v>
      </c>
      <c r="DL71" s="73">
        <v>8.5419999999999998</v>
      </c>
      <c r="DM71" s="73">
        <v>59.640999999999998</v>
      </c>
      <c r="DN71" s="73">
        <v>44.906999999999996</v>
      </c>
      <c r="DO71" s="73">
        <v>27.52</v>
      </c>
      <c r="DP71" s="73">
        <v>2.613</v>
      </c>
      <c r="DQ71" s="73">
        <v>14.23</v>
      </c>
      <c r="DR71" s="73">
        <v>24.885999999999999</v>
      </c>
      <c r="DS71" s="73">
        <v>15.872999999999999</v>
      </c>
      <c r="DT71" s="73">
        <v>0</v>
      </c>
      <c r="DU71" s="73">
        <v>9.0129999999999999</v>
      </c>
      <c r="DV71" s="73">
        <v>26.99</v>
      </c>
      <c r="DW71" s="73">
        <v>11.242000000000001</v>
      </c>
      <c r="DX71" s="73">
        <v>31.443000000000001</v>
      </c>
      <c r="DY71" s="73">
        <v>6.7889999999999997</v>
      </c>
      <c r="DZ71" s="73">
        <v>1.095</v>
      </c>
      <c r="EA71" s="73">
        <v>0</v>
      </c>
      <c r="EB71" s="73">
        <v>527.851</v>
      </c>
      <c r="EC71" s="73">
        <v>382.64600000000002</v>
      </c>
      <c r="ED71" s="73">
        <v>498.995</v>
      </c>
      <c r="EE71" s="73">
        <v>14.933999999999999</v>
      </c>
      <c r="EF71" s="73">
        <v>484.31</v>
      </c>
      <c r="EG71" s="73">
        <v>382.64600000000002</v>
      </c>
      <c r="EH71" s="73">
        <v>9.8439999999999994</v>
      </c>
      <c r="EI71" s="73">
        <v>90.033000000000001</v>
      </c>
      <c r="EJ71" s="73">
        <v>5.742</v>
      </c>
      <c r="EK71" s="73">
        <v>2.9049999999999998</v>
      </c>
      <c r="EL71" s="73">
        <v>0</v>
      </c>
      <c r="EM71" s="73">
        <v>2.8370000000000002</v>
      </c>
      <c r="EN71" s="73">
        <v>25.664000000000001</v>
      </c>
      <c r="EO71" s="73">
        <v>13.567</v>
      </c>
      <c r="EP71" s="73">
        <v>0.60299999999999998</v>
      </c>
      <c r="EQ71" s="73">
        <v>11.494999999999999</v>
      </c>
      <c r="ER71" s="73">
        <v>406.779</v>
      </c>
      <c r="ES71" s="73">
        <v>12.457000000000001</v>
      </c>
      <c r="ET71" s="73">
        <v>105.425</v>
      </c>
      <c r="EU71" s="73">
        <v>146.39699999999999</v>
      </c>
      <c r="EV71" s="73">
        <v>99.05</v>
      </c>
      <c r="EW71" s="73">
        <v>7.5460000000000003</v>
      </c>
      <c r="EX71" s="73">
        <v>39.25</v>
      </c>
      <c r="EY71" s="73">
        <v>120.282</v>
      </c>
      <c r="EZ71" s="73">
        <v>80.873000000000005</v>
      </c>
      <c r="FA71" s="73">
        <v>6.4340000000000002</v>
      </c>
      <c r="FB71" s="73">
        <v>32.423000000000002</v>
      </c>
      <c r="FC71" s="73">
        <v>26.114999999999998</v>
      </c>
      <c r="FD71" s="73">
        <v>18.177</v>
      </c>
      <c r="FE71" s="73">
        <v>1.111</v>
      </c>
      <c r="FF71" s="73">
        <v>6.827</v>
      </c>
      <c r="FG71" s="73">
        <v>12.135</v>
      </c>
      <c r="FH71" s="73">
        <v>3.1909999999999998</v>
      </c>
      <c r="FI71" s="73">
        <v>13.922000000000001</v>
      </c>
      <c r="FJ71" s="73">
        <v>1.4039999999999999</v>
      </c>
      <c r="FK71" s="73">
        <v>0.55100000000000005</v>
      </c>
      <c r="FL71" s="73">
        <v>442.77800000000002</v>
      </c>
      <c r="FM71" s="73">
        <v>321.44900000000001</v>
      </c>
      <c r="FN71" s="73">
        <v>418.35700000000003</v>
      </c>
      <c r="FO71" s="73">
        <v>12.183</v>
      </c>
      <c r="FP71" s="73">
        <v>409.15</v>
      </c>
      <c r="FQ71" s="73">
        <v>321.44900000000001</v>
      </c>
      <c r="FR71" s="73">
        <v>8.6319999999999997</v>
      </c>
      <c r="FS71" s="73">
        <v>77.930000000000007</v>
      </c>
      <c r="FT71" s="73">
        <v>5.1269999999999998</v>
      </c>
      <c r="FU71" s="73">
        <v>2.29</v>
      </c>
      <c r="FV71" s="73">
        <v>0</v>
      </c>
      <c r="FW71" s="73">
        <v>2.8370000000000002</v>
      </c>
      <c r="FX71" s="73">
        <v>17.402000000000001</v>
      </c>
      <c r="FY71" s="73">
        <v>8.0559999999999992</v>
      </c>
      <c r="FZ71" s="73">
        <v>0.60299999999999998</v>
      </c>
      <c r="GA71" s="73">
        <v>8.7430000000000003</v>
      </c>
      <c r="GB71" s="73">
        <v>338.97</v>
      </c>
      <c r="GC71" s="73">
        <v>11.244999999999999</v>
      </c>
      <c r="GD71" s="73">
        <v>90.570999999999998</v>
      </c>
      <c r="GE71" s="73">
        <v>117.633</v>
      </c>
      <c r="GF71" s="73">
        <v>78.049000000000007</v>
      </c>
      <c r="GG71" s="73">
        <v>6.4340000000000002</v>
      </c>
      <c r="GH71" s="73">
        <v>32.597999999999999</v>
      </c>
      <c r="GI71" s="73">
        <v>99.061000000000007</v>
      </c>
      <c r="GJ71" s="73">
        <v>63.972000000000001</v>
      </c>
      <c r="GK71" s="73">
        <v>6.4340000000000002</v>
      </c>
      <c r="GL71" s="73">
        <v>28.103000000000002</v>
      </c>
      <c r="GM71" s="73">
        <v>18.571999999999999</v>
      </c>
      <c r="GN71" s="73">
        <v>14.077</v>
      </c>
      <c r="GO71" s="73">
        <v>0</v>
      </c>
      <c r="GP71" s="73">
        <v>4.4950000000000001</v>
      </c>
      <c r="GQ71" s="73">
        <v>11.1</v>
      </c>
      <c r="GR71" s="73">
        <v>1.9930000000000001</v>
      </c>
      <c r="GS71" s="73">
        <v>12.238</v>
      </c>
      <c r="GT71" s="73">
        <v>0.85499999999999998</v>
      </c>
      <c r="GU71" s="73">
        <v>0.55100000000000005</v>
      </c>
      <c r="GV71" s="73">
        <v>415.11900000000003</v>
      </c>
      <c r="GW71" s="73">
        <v>220.977</v>
      </c>
      <c r="GX71" s="73">
        <v>301.15199999999999</v>
      </c>
      <c r="GY71" s="73">
        <v>104.718</v>
      </c>
      <c r="GZ71" s="73">
        <v>275.351</v>
      </c>
      <c r="HA71" s="73">
        <v>220.977</v>
      </c>
      <c r="HB71" s="73">
        <v>2.9420000000000002</v>
      </c>
      <c r="HC71" s="73">
        <v>50.981999999999999</v>
      </c>
      <c r="HD71" s="73">
        <v>6.3520000000000003</v>
      </c>
      <c r="HE71" s="73">
        <v>3.7269999999999999</v>
      </c>
      <c r="HF71" s="73">
        <v>0.39700000000000002</v>
      </c>
      <c r="HG71" s="73">
        <v>2.2290000000000001</v>
      </c>
      <c r="HH71" s="73">
        <v>124.61799999999999</v>
      </c>
      <c r="HI71" s="73">
        <v>22.524999999999999</v>
      </c>
      <c r="HJ71" s="73">
        <v>0.89900000000000002</v>
      </c>
      <c r="HK71" s="73">
        <v>101.194</v>
      </c>
      <c r="HL71" s="73">
        <v>251.703</v>
      </c>
      <c r="HM71" s="73">
        <v>4.2370000000000001</v>
      </c>
      <c r="HN71" s="73">
        <v>155.791</v>
      </c>
      <c r="HO71" s="73">
        <v>84.728999999999999</v>
      </c>
      <c r="HP71" s="73">
        <v>51.654000000000003</v>
      </c>
      <c r="HQ71" s="73">
        <v>2.36</v>
      </c>
      <c r="HR71" s="73">
        <v>29.792999999999999</v>
      </c>
      <c r="HS71" s="73">
        <v>66.207999999999998</v>
      </c>
      <c r="HT71" s="73">
        <v>39.485999999999997</v>
      </c>
      <c r="HU71" s="73">
        <v>2.0699999999999998</v>
      </c>
      <c r="HV71" s="73">
        <v>24.353000000000002</v>
      </c>
      <c r="HW71" s="73">
        <v>18.521999999999998</v>
      </c>
      <c r="HX71" s="73">
        <v>12.167999999999999</v>
      </c>
      <c r="HY71" s="73">
        <v>0.28899999999999998</v>
      </c>
      <c r="HZ71" s="73">
        <v>5.4409999999999998</v>
      </c>
      <c r="IA71" s="73">
        <v>10.535</v>
      </c>
      <c r="IB71" s="73">
        <v>6.4960000000000004</v>
      </c>
      <c r="IC71" s="73">
        <v>0.218</v>
      </c>
      <c r="ID71" s="73">
        <v>3.82</v>
      </c>
      <c r="IE71" s="73">
        <v>8.798</v>
      </c>
      <c r="IF71" s="73">
        <v>3.3879999999999999</v>
      </c>
      <c r="IG71" s="73">
        <v>9.2490000000000006</v>
      </c>
      <c r="IH71" s="73">
        <v>2.9380000000000002</v>
      </c>
      <c r="II71" s="73">
        <v>0.92200000000000004</v>
      </c>
      <c r="IJ71" s="73">
        <v>0</v>
      </c>
      <c r="IK71" s="73">
        <v>168.149</v>
      </c>
      <c r="IL71" s="73">
        <v>118.83</v>
      </c>
      <c r="IM71" s="73">
        <v>155.761</v>
      </c>
      <c r="IN71" s="73">
        <v>8.0779999999999994</v>
      </c>
      <c r="IO71" s="73">
        <v>148.89699999999999</v>
      </c>
      <c r="IP71" s="73">
        <v>118.83</v>
      </c>
      <c r="IQ71" s="73">
        <v>1.7490000000000001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7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2" sqref="B12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8" t="s">
        <v>2061</v>
      </c>
      <c r="C6" s="8" t="s">
        <v>2061</v>
      </c>
      <c r="D6" s="8" t="s">
        <v>2061</v>
      </c>
      <c r="E6" s="8" t="s">
        <v>2061</v>
      </c>
      <c r="F6" s="8" t="s">
        <v>2061</v>
      </c>
      <c r="G6" s="8" t="s">
        <v>2061</v>
      </c>
      <c r="H6" s="8" t="s">
        <v>2061</v>
      </c>
      <c r="I6" s="8" t="s">
        <v>2061</v>
      </c>
      <c r="J6" s="8" t="s">
        <v>2061</v>
      </c>
      <c r="K6" s="8" t="s">
        <v>2061</v>
      </c>
      <c r="L6" s="8" t="s">
        <v>2061</v>
      </c>
      <c r="M6" s="8" t="s">
        <v>2061</v>
      </c>
      <c r="N6" s="8" t="s">
        <v>2060</v>
      </c>
      <c r="O6" s="8" t="s">
        <v>2060</v>
      </c>
      <c r="P6" s="8" t="s">
        <v>2060</v>
      </c>
      <c r="Q6" s="8" t="s">
        <v>2060</v>
      </c>
      <c r="R6" s="8" t="s">
        <v>2060</v>
      </c>
      <c r="S6" s="8" t="s">
        <v>2060</v>
      </c>
      <c r="T6" s="8" t="s">
        <v>2060</v>
      </c>
      <c r="U6" s="8" t="s">
        <v>2060</v>
      </c>
      <c r="V6" s="8" t="s">
        <v>2060</v>
      </c>
      <c r="W6" s="8" t="s">
        <v>2060</v>
      </c>
      <c r="X6" s="8" t="s">
        <v>2060</v>
      </c>
      <c r="Y6" s="8" t="s">
        <v>2060</v>
      </c>
      <c r="Z6" s="8" t="s">
        <v>2060</v>
      </c>
      <c r="AA6" s="8" t="s">
        <v>2060</v>
      </c>
      <c r="AB6" s="8" t="s">
        <v>2060</v>
      </c>
      <c r="AC6" s="8" t="s">
        <v>2060</v>
      </c>
      <c r="AD6" s="8" t="s">
        <v>2060</v>
      </c>
      <c r="AE6" s="8" t="s">
        <v>2060</v>
      </c>
      <c r="AF6" s="8" t="s">
        <v>2060</v>
      </c>
      <c r="AG6" s="8" t="s">
        <v>2060</v>
      </c>
      <c r="AH6" s="8" t="s">
        <v>2060</v>
      </c>
      <c r="AI6" s="8" t="s">
        <v>2060</v>
      </c>
      <c r="AJ6" s="8" t="s">
        <v>2060</v>
      </c>
      <c r="AK6" s="8" t="s">
        <v>2060</v>
      </c>
      <c r="AL6" s="8" t="s">
        <v>2060</v>
      </c>
      <c r="AM6" s="8" t="s">
        <v>2060</v>
      </c>
      <c r="AN6" s="8" t="s">
        <v>2060</v>
      </c>
      <c r="AO6" s="8" t="s">
        <v>2060</v>
      </c>
      <c r="AP6" s="8" t="s">
        <v>2060</v>
      </c>
      <c r="AQ6" s="8" t="s">
        <v>2060</v>
      </c>
      <c r="AR6" s="8" t="s">
        <v>2060</v>
      </c>
      <c r="AS6" s="8" t="s">
        <v>2060</v>
      </c>
      <c r="AT6" s="8" t="s">
        <v>2060</v>
      </c>
      <c r="AU6" s="8" t="s">
        <v>2060</v>
      </c>
      <c r="AV6" s="8" t="s">
        <v>2060</v>
      </c>
      <c r="AW6" s="8" t="s">
        <v>2060</v>
      </c>
      <c r="AX6" s="8" t="s">
        <v>2060</v>
      </c>
      <c r="AY6" s="8" t="s">
        <v>2060</v>
      </c>
      <c r="AZ6" s="8" t="s">
        <v>2060</v>
      </c>
      <c r="BA6" s="8" t="s">
        <v>2060</v>
      </c>
      <c r="BB6" s="8" t="s">
        <v>2060</v>
      </c>
      <c r="BC6" s="8" t="s">
        <v>2060</v>
      </c>
      <c r="BD6" s="8" t="s">
        <v>2060</v>
      </c>
      <c r="BE6" s="8" t="s">
        <v>2060</v>
      </c>
      <c r="BF6" s="8" t="s">
        <v>2060</v>
      </c>
      <c r="BG6" s="8" t="s">
        <v>2060</v>
      </c>
      <c r="BH6" s="8" t="s">
        <v>2060</v>
      </c>
      <c r="BI6" s="8" t="s">
        <v>2060</v>
      </c>
      <c r="BJ6" s="8" t="s">
        <v>2060</v>
      </c>
      <c r="BK6" s="8" t="s">
        <v>2060</v>
      </c>
      <c r="BL6" s="8" t="s">
        <v>2060</v>
      </c>
      <c r="BM6" s="8" t="s">
        <v>2060</v>
      </c>
      <c r="BN6" s="8" t="s">
        <v>2060</v>
      </c>
      <c r="BO6" s="8" t="s">
        <v>2061</v>
      </c>
      <c r="BP6" s="8" t="s">
        <v>2061</v>
      </c>
      <c r="BQ6" s="8" t="s">
        <v>2061</v>
      </c>
      <c r="BR6" s="8" t="s">
        <v>2061</v>
      </c>
      <c r="BS6" s="8" t="s">
        <v>2061</v>
      </c>
      <c r="BT6" s="8" t="s">
        <v>2061</v>
      </c>
      <c r="BU6" s="8" t="s">
        <v>2061</v>
      </c>
      <c r="BV6" s="8" t="s">
        <v>2061</v>
      </c>
      <c r="BW6" s="8" t="s">
        <v>2061</v>
      </c>
      <c r="BX6" s="8" t="s">
        <v>2061</v>
      </c>
      <c r="BY6" s="8" t="s">
        <v>2061</v>
      </c>
      <c r="BZ6" s="8" t="s">
        <v>2061</v>
      </c>
      <c r="CA6" s="8" t="s">
        <v>2061</v>
      </c>
      <c r="CB6" s="8" t="s">
        <v>2061</v>
      </c>
      <c r="CC6" s="8" t="s">
        <v>2061</v>
      </c>
      <c r="CD6" s="8" t="s">
        <v>2061</v>
      </c>
      <c r="CE6" s="8" t="s">
        <v>2061</v>
      </c>
      <c r="CF6" s="8" t="s">
        <v>2061</v>
      </c>
      <c r="CG6" s="8" t="s">
        <v>2061</v>
      </c>
      <c r="CH6" s="8" t="s">
        <v>2060</v>
      </c>
      <c r="CI6" s="8" t="s">
        <v>2060</v>
      </c>
      <c r="CJ6" s="8" t="s">
        <v>2060</v>
      </c>
      <c r="CK6" s="8" t="s">
        <v>2060</v>
      </c>
      <c r="CL6" s="8" t="s">
        <v>2060</v>
      </c>
      <c r="CM6" s="8" t="s">
        <v>2060</v>
      </c>
      <c r="CN6" s="8" t="s">
        <v>2060</v>
      </c>
      <c r="CO6" s="8" t="s">
        <v>2060</v>
      </c>
      <c r="CP6" s="8" t="s">
        <v>2060</v>
      </c>
      <c r="CQ6" s="8" t="s">
        <v>2060</v>
      </c>
      <c r="CR6" s="8" t="s">
        <v>2060</v>
      </c>
      <c r="CS6" s="8" t="s">
        <v>2060</v>
      </c>
      <c r="CT6" s="8" t="s">
        <v>2060</v>
      </c>
      <c r="CU6" s="8" t="s">
        <v>2060</v>
      </c>
      <c r="CV6" s="8" t="s">
        <v>2060</v>
      </c>
      <c r="CW6" s="8" t="s">
        <v>2060</v>
      </c>
      <c r="CX6" s="8" t="s">
        <v>2060</v>
      </c>
      <c r="CY6" s="8" t="s">
        <v>2060</v>
      </c>
      <c r="CZ6" s="8" t="s">
        <v>2060</v>
      </c>
      <c r="DA6" s="8" t="s">
        <v>2060</v>
      </c>
      <c r="DB6" s="8" t="s">
        <v>2060</v>
      </c>
      <c r="DC6" s="8" t="s">
        <v>2060</v>
      </c>
      <c r="DD6" s="8" t="s">
        <v>2061</v>
      </c>
      <c r="DE6" s="8" t="s">
        <v>2061</v>
      </c>
      <c r="DF6" s="8" t="s">
        <v>2061</v>
      </c>
      <c r="DG6" s="8" t="s">
        <v>2061</v>
      </c>
      <c r="DH6" s="8" t="s">
        <v>2061</v>
      </c>
      <c r="DI6" s="8" t="s">
        <v>2061</v>
      </c>
      <c r="DJ6" s="8" t="s">
        <v>2061</v>
      </c>
      <c r="DK6" s="8" t="s">
        <v>2061</v>
      </c>
      <c r="DL6" s="8" t="s">
        <v>2061</v>
      </c>
      <c r="DM6" s="8" t="s">
        <v>2061</v>
      </c>
      <c r="DN6" s="8" t="s">
        <v>2061</v>
      </c>
      <c r="DO6" s="8" t="s">
        <v>2061</v>
      </c>
      <c r="DP6" s="8" t="s">
        <v>2061</v>
      </c>
      <c r="DQ6" s="8" t="s">
        <v>2061</v>
      </c>
      <c r="DR6" s="8" t="s">
        <v>2061</v>
      </c>
      <c r="DS6" s="8" t="s">
        <v>2061</v>
      </c>
      <c r="DT6" s="8" t="s">
        <v>2061</v>
      </c>
      <c r="DU6" s="8" t="s">
        <v>2061</v>
      </c>
      <c r="DV6" s="8" t="s">
        <v>2061</v>
      </c>
      <c r="DW6" s="8" t="s">
        <v>2060</v>
      </c>
      <c r="DX6" s="8" t="s">
        <v>2060</v>
      </c>
      <c r="DY6" s="8" t="s">
        <v>2060</v>
      </c>
      <c r="DZ6" s="8" t="s">
        <v>2060</v>
      </c>
      <c r="EA6" s="8" t="s">
        <v>2060</v>
      </c>
      <c r="EB6" s="8" t="s">
        <v>2060</v>
      </c>
      <c r="EC6" s="8" t="s">
        <v>2060</v>
      </c>
      <c r="ED6" s="8" t="s">
        <v>2060</v>
      </c>
      <c r="EE6" s="8" t="s">
        <v>2060</v>
      </c>
      <c r="EF6" s="8" t="s">
        <v>2060</v>
      </c>
      <c r="EG6" s="8" t="s">
        <v>2060</v>
      </c>
      <c r="EH6" s="8" t="s">
        <v>2060</v>
      </c>
      <c r="EI6" s="8" t="s">
        <v>2060</v>
      </c>
      <c r="EJ6" s="8" t="s">
        <v>2060</v>
      </c>
      <c r="EK6" s="8" t="s">
        <v>2060</v>
      </c>
      <c r="EL6" s="8" t="s">
        <v>2060</v>
      </c>
      <c r="EM6" s="8" t="s">
        <v>2060</v>
      </c>
      <c r="EN6" s="8" t="s">
        <v>2060</v>
      </c>
      <c r="EO6" s="8" t="s">
        <v>2060</v>
      </c>
      <c r="EP6" s="8" t="s">
        <v>2060</v>
      </c>
      <c r="EQ6" s="8" t="s">
        <v>2060</v>
      </c>
      <c r="ER6" s="8" t="s">
        <v>2060</v>
      </c>
      <c r="ES6" s="8" t="s">
        <v>2060</v>
      </c>
      <c r="ET6" s="8" t="s">
        <v>2060</v>
      </c>
      <c r="EU6" s="8" t="s">
        <v>2060</v>
      </c>
      <c r="EV6" s="8" t="s">
        <v>2060</v>
      </c>
      <c r="EW6" s="8" t="s">
        <v>2060</v>
      </c>
      <c r="EX6" s="8" t="s">
        <v>2060</v>
      </c>
      <c r="EY6" s="8" t="s">
        <v>2060</v>
      </c>
      <c r="EZ6" s="8" t="s">
        <v>2060</v>
      </c>
      <c r="FA6" s="8" t="s">
        <v>2060</v>
      </c>
      <c r="FB6" s="8" t="s">
        <v>2060</v>
      </c>
      <c r="FC6" s="8" t="s">
        <v>2060</v>
      </c>
      <c r="FD6" s="8" t="s">
        <v>2060</v>
      </c>
      <c r="FE6" s="8" t="s">
        <v>2060</v>
      </c>
      <c r="FF6" s="8" t="s">
        <v>2060</v>
      </c>
      <c r="FG6" s="8" t="s">
        <v>2060</v>
      </c>
      <c r="FH6" s="8" t="s">
        <v>2060</v>
      </c>
      <c r="FI6" s="8" t="s">
        <v>2060</v>
      </c>
      <c r="FJ6" s="8" t="s">
        <v>2060</v>
      </c>
      <c r="FK6" s="8" t="s">
        <v>2060</v>
      </c>
      <c r="FL6" s="8" t="s">
        <v>2060</v>
      </c>
      <c r="FM6" s="8" t="s">
        <v>2060</v>
      </c>
      <c r="FN6" s="8" t="s">
        <v>2060</v>
      </c>
      <c r="FO6" s="8" t="s">
        <v>2060</v>
      </c>
      <c r="FP6" s="8" t="s">
        <v>2060</v>
      </c>
      <c r="FQ6" s="8" t="s">
        <v>2060</v>
      </c>
      <c r="FR6" s="8" t="s">
        <v>2060</v>
      </c>
      <c r="FS6" s="8" t="s">
        <v>2060</v>
      </c>
      <c r="FT6" s="8" t="s">
        <v>2060</v>
      </c>
      <c r="FU6" s="8" t="s">
        <v>2060</v>
      </c>
      <c r="FV6" s="8" t="s">
        <v>2060</v>
      </c>
      <c r="FW6" s="8" t="s">
        <v>2060</v>
      </c>
      <c r="FX6" s="8" t="s">
        <v>2061</v>
      </c>
      <c r="FY6" s="8" t="s">
        <v>2061</v>
      </c>
      <c r="FZ6" s="8" t="s">
        <v>2061</v>
      </c>
      <c r="GA6" s="8" t="s">
        <v>2061</v>
      </c>
      <c r="GB6" s="8" t="s">
        <v>2061</v>
      </c>
      <c r="GC6" s="8" t="s">
        <v>2061</v>
      </c>
      <c r="GD6" s="8" t="s">
        <v>2061</v>
      </c>
      <c r="GE6" s="8" t="s">
        <v>2061</v>
      </c>
      <c r="GF6" s="8" t="s">
        <v>2061</v>
      </c>
      <c r="GG6" s="8" t="s">
        <v>2061</v>
      </c>
      <c r="GH6" s="8" t="s">
        <v>2061</v>
      </c>
      <c r="GI6" s="8" t="s">
        <v>2061</v>
      </c>
      <c r="GJ6" s="8" t="s">
        <v>2061</v>
      </c>
      <c r="GK6" s="8" t="s">
        <v>2061</v>
      </c>
      <c r="GL6" s="8" t="s">
        <v>2061</v>
      </c>
      <c r="GM6" s="8" t="s">
        <v>2061</v>
      </c>
      <c r="GN6" s="8" t="s">
        <v>2061</v>
      </c>
      <c r="GO6" s="8" t="s">
        <v>2061</v>
      </c>
      <c r="GP6" s="8" t="s">
        <v>2061</v>
      </c>
      <c r="GQ6" s="8" t="s">
        <v>2060</v>
      </c>
      <c r="GR6" s="8" t="s">
        <v>2060</v>
      </c>
      <c r="GS6" s="8" t="s">
        <v>2060</v>
      </c>
      <c r="GT6" s="8" t="s">
        <v>2060</v>
      </c>
      <c r="GU6" s="8" t="s">
        <v>2060</v>
      </c>
      <c r="GV6" s="8" t="s">
        <v>2060</v>
      </c>
      <c r="GW6" s="8" t="s">
        <v>2060</v>
      </c>
      <c r="GX6" s="8" t="s">
        <v>2060</v>
      </c>
      <c r="GY6" s="8" t="s">
        <v>2060</v>
      </c>
      <c r="GZ6" s="8" t="s">
        <v>2060</v>
      </c>
      <c r="HA6" s="8" t="s">
        <v>2060</v>
      </c>
      <c r="HB6" s="8" t="s">
        <v>2060</v>
      </c>
      <c r="HC6" s="8" t="s">
        <v>2060</v>
      </c>
      <c r="HD6" s="8" t="s">
        <v>2060</v>
      </c>
      <c r="HE6" s="8" t="s">
        <v>2060</v>
      </c>
      <c r="HF6" s="8" t="s">
        <v>2060</v>
      </c>
      <c r="HG6" s="8" t="s">
        <v>2060</v>
      </c>
      <c r="HH6" s="8" t="s">
        <v>2060</v>
      </c>
      <c r="HI6" s="8" t="s">
        <v>2060</v>
      </c>
      <c r="HJ6" s="8" t="s">
        <v>2060</v>
      </c>
      <c r="HK6" s="8" t="s">
        <v>2060</v>
      </c>
      <c r="HL6" s="8" t="s">
        <v>2060</v>
      </c>
      <c r="HM6" s="8" t="s">
        <v>2061</v>
      </c>
      <c r="HN6" s="8" t="s">
        <v>2061</v>
      </c>
      <c r="HO6" s="8" t="s">
        <v>2061</v>
      </c>
      <c r="HP6" s="8" t="s">
        <v>2061</v>
      </c>
      <c r="HQ6" s="8" t="s">
        <v>2061</v>
      </c>
      <c r="HR6" s="8" t="s">
        <v>2061</v>
      </c>
      <c r="HS6" s="8" t="s">
        <v>2061</v>
      </c>
      <c r="HT6" s="8" t="s">
        <v>2061</v>
      </c>
      <c r="HU6" s="8" t="s">
        <v>2061</v>
      </c>
      <c r="HV6" s="8" t="s">
        <v>2061</v>
      </c>
      <c r="HW6" s="8" t="s">
        <v>2061</v>
      </c>
      <c r="HX6" s="8" t="s">
        <v>2061</v>
      </c>
      <c r="HY6" s="8" t="s">
        <v>2061</v>
      </c>
      <c r="HZ6" s="8" t="s">
        <v>2061</v>
      </c>
      <c r="IA6" s="8" t="s">
        <v>2061</v>
      </c>
      <c r="IB6" s="8" t="s">
        <v>2061</v>
      </c>
      <c r="IC6" s="8" t="s">
        <v>2061</v>
      </c>
      <c r="ID6" s="8" t="s">
        <v>2061</v>
      </c>
      <c r="IE6" s="8" t="s">
        <v>2061</v>
      </c>
      <c r="IF6" s="8" t="s">
        <v>2060</v>
      </c>
      <c r="IG6" s="8" t="s">
        <v>2060</v>
      </c>
      <c r="IH6" s="8" t="s">
        <v>2060</v>
      </c>
      <c r="II6" s="8" t="s">
        <v>2060</v>
      </c>
      <c r="IJ6" s="8" t="s">
        <v>2060</v>
      </c>
      <c r="IK6" s="8" t="s">
        <v>2060</v>
      </c>
      <c r="IL6" s="8" t="s">
        <v>2060</v>
      </c>
      <c r="IM6" s="8" t="s">
        <v>2060</v>
      </c>
      <c r="IN6" s="8" t="s">
        <v>2060</v>
      </c>
      <c r="IO6" s="8" t="s">
        <v>2060</v>
      </c>
      <c r="IP6" s="8" t="s">
        <v>2060</v>
      </c>
      <c r="IQ6" s="8" t="s">
        <v>2060</v>
      </c>
    </row>
    <row r="7" spans="1:251" s="6" customFormat="1">
      <c r="A7" s="5" t="s">
        <v>255</v>
      </c>
      <c r="B7" s="6">
        <v>30864</v>
      </c>
      <c r="C7" s="6">
        <v>30133</v>
      </c>
      <c r="D7" s="6">
        <v>30864</v>
      </c>
      <c r="E7" s="6">
        <v>30864</v>
      </c>
      <c r="F7" s="6">
        <v>30864</v>
      </c>
      <c r="G7" s="6">
        <v>30133</v>
      </c>
      <c r="H7" s="6">
        <v>30864</v>
      </c>
      <c r="I7" s="6">
        <v>30864</v>
      </c>
      <c r="J7" s="6">
        <v>30864</v>
      </c>
      <c r="K7" s="6">
        <v>30864</v>
      </c>
      <c r="L7" s="6">
        <v>30864</v>
      </c>
      <c r="M7" s="6">
        <v>30864</v>
      </c>
      <c r="N7" s="6">
        <v>34486</v>
      </c>
      <c r="O7" s="6">
        <v>34486</v>
      </c>
      <c r="P7" s="6">
        <v>34486</v>
      </c>
      <c r="Q7" s="6">
        <v>34486</v>
      </c>
      <c r="R7" s="6">
        <v>34486</v>
      </c>
      <c r="S7" s="6">
        <v>34486</v>
      </c>
      <c r="T7" s="6">
        <v>34486</v>
      </c>
      <c r="U7" s="6">
        <v>34486</v>
      </c>
      <c r="V7" s="6">
        <v>34486</v>
      </c>
      <c r="W7" s="6">
        <v>34486</v>
      </c>
      <c r="X7" s="6">
        <v>34486</v>
      </c>
      <c r="Y7" s="6">
        <v>34486</v>
      </c>
      <c r="Z7" s="6">
        <v>38504</v>
      </c>
      <c r="AA7" s="6">
        <v>38504</v>
      </c>
      <c r="AB7" s="6">
        <v>38504</v>
      </c>
      <c r="AC7" s="6">
        <v>38504</v>
      </c>
      <c r="AD7" s="6">
        <v>38504</v>
      </c>
      <c r="AE7" s="6">
        <v>34486</v>
      </c>
      <c r="AF7" s="6">
        <v>34486</v>
      </c>
      <c r="AG7" s="6">
        <v>34486</v>
      </c>
      <c r="AH7" s="6">
        <v>34486</v>
      </c>
      <c r="AI7" s="6">
        <v>34486</v>
      </c>
      <c r="AJ7" s="6">
        <v>34486</v>
      </c>
      <c r="AK7" s="6">
        <v>34486</v>
      </c>
      <c r="AL7" s="6">
        <v>34486</v>
      </c>
      <c r="AM7" s="6">
        <v>34486</v>
      </c>
      <c r="AN7" s="6">
        <v>34486</v>
      </c>
      <c r="AO7" s="6">
        <v>34486</v>
      </c>
      <c r="AP7" s="6">
        <v>34486</v>
      </c>
      <c r="AQ7" s="6">
        <v>34486</v>
      </c>
      <c r="AR7" s="6">
        <v>34486</v>
      </c>
      <c r="AS7" s="6">
        <v>34486</v>
      </c>
      <c r="AT7" s="6">
        <v>34486</v>
      </c>
      <c r="AU7" s="6">
        <v>34486</v>
      </c>
      <c r="AV7" s="6">
        <v>34486</v>
      </c>
      <c r="AW7" s="6">
        <v>34486</v>
      </c>
      <c r="AX7" s="6">
        <v>34486</v>
      </c>
      <c r="AY7" s="6">
        <v>34486</v>
      </c>
      <c r="AZ7" s="6">
        <v>34486</v>
      </c>
      <c r="BA7" s="6">
        <v>34486</v>
      </c>
      <c r="BB7" s="6">
        <v>34486</v>
      </c>
      <c r="BC7" s="6">
        <v>34486</v>
      </c>
      <c r="BD7" s="6">
        <v>34486</v>
      </c>
      <c r="BE7" s="6">
        <v>34486</v>
      </c>
      <c r="BF7" s="6">
        <v>34486</v>
      </c>
      <c r="BG7" s="6">
        <v>34486</v>
      </c>
      <c r="BH7" s="6">
        <v>34486</v>
      </c>
      <c r="BI7" s="6">
        <v>34486</v>
      </c>
      <c r="BJ7" s="6">
        <v>38504</v>
      </c>
      <c r="BK7" s="6">
        <v>38504</v>
      </c>
      <c r="BL7" s="6">
        <v>38504</v>
      </c>
      <c r="BM7" s="6">
        <v>38504</v>
      </c>
      <c r="BN7" s="6">
        <v>38504</v>
      </c>
      <c r="BO7" s="6">
        <v>30133</v>
      </c>
      <c r="BP7" s="6">
        <v>30864</v>
      </c>
      <c r="BQ7" s="6">
        <v>30864</v>
      </c>
      <c r="BR7" s="6">
        <v>30864</v>
      </c>
      <c r="BS7" s="6">
        <v>30133</v>
      </c>
      <c r="BT7" s="6">
        <v>30864</v>
      </c>
      <c r="BU7" s="6">
        <v>30864</v>
      </c>
      <c r="BV7" s="6">
        <v>30864</v>
      </c>
      <c r="BW7" s="6">
        <v>30133</v>
      </c>
      <c r="BX7" s="6">
        <v>30864</v>
      </c>
      <c r="BY7" s="6">
        <v>30864</v>
      </c>
      <c r="BZ7" s="6">
        <v>30864</v>
      </c>
      <c r="CA7" s="6">
        <v>30133</v>
      </c>
      <c r="CB7" s="6">
        <v>30864</v>
      </c>
      <c r="CC7" s="6">
        <v>30864</v>
      </c>
      <c r="CD7" s="6">
        <v>30864</v>
      </c>
      <c r="CE7" s="6">
        <v>30864</v>
      </c>
      <c r="CF7" s="6">
        <v>30864</v>
      </c>
      <c r="CG7" s="6">
        <v>30864</v>
      </c>
      <c r="CH7" s="6">
        <v>34486</v>
      </c>
      <c r="CI7" s="6">
        <v>34486</v>
      </c>
      <c r="CJ7" s="6">
        <v>34486</v>
      </c>
      <c r="CK7" s="6">
        <v>34486</v>
      </c>
      <c r="CL7" s="6">
        <v>34486</v>
      </c>
      <c r="CM7" s="6">
        <v>34486</v>
      </c>
      <c r="CN7" s="6">
        <v>34486</v>
      </c>
      <c r="CO7" s="6">
        <v>34486</v>
      </c>
      <c r="CP7" s="6">
        <v>34486</v>
      </c>
      <c r="CQ7" s="6">
        <v>34486</v>
      </c>
      <c r="CR7" s="6">
        <v>34486</v>
      </c>
      <c r="CS7" s="6">
        <v>34486</v>
      </c>
      <c r="CT7" s="6">
        <v>34486</v>
      </c>
      <c r="CU7" s="6">
        <v>34486</v>
      </c>
      <c r="CV7" s="6">
        <v>34486</v>
      </c>
      <c r="CW7" s="6">
        <v>34486</v>
      </c>
      <c r="CX7" s="6">
        <v>38504</v>
      </c>
      <c r="CY7" s="6">
        <v>38504</v>
      </c>
      <c r="CZ7" s="6">
        <v>38504</v>
      </c>
      <c r="DA7" s="6">
        <v>38504</v>
      </c>
      <c r="DB7" s="6">
        <v>38504</v>
      </c>
      <c r="DC7" s="6">
        <v>38504</v>
      </c>
      <c r="DD7" s="6">
        <v>30133</v>
      </c>
      <c r="DE7" s="6">
        <v>30864</v>
      </c>
      <c r="DF7" s="6">
        <v>30864</v>
      </c>
      <c r="DG7" s="6">
        <v>30864</v>
      </c>
      <c r="DH7" s="6">
        <v>30133</v>
      </c>
      <c r="DI7" s="6">
        <v>30864</v>
      </c>
      <c r="DJ7" s="6">
        <v>30864</v>
      </c>
      <c r="DK7" s="6">
        <v>30864</v>
      </c>
      <c r="DL7" s="6">
        <v>30133</v>
      </c>
      <c r="DM7" s="6">
        <v>30864</v>
      </c>
      <c r="DN7" s="6">
        <v>30864</v>
      </c>
      <c r="DO7" s="6">
        <v>30864</v>
      </c>
      <c r="DP7" s="6">
        <v>30133</v>
      </c>
      <c r="DQ7" s="6">
        <v>30864</v>
      </c>
      <c r="DR7" s="6">
        <v>30864</v>
      </c>
      <c r="DS7" s="6">
        <v>30864</v>
      </c>
      <c r="DT7" s="6">
        <v>30864</v>
      </c>
      <c r="DU7" s="6">
        <v>30864</v>
      </c>
      <c r="DV7" s="6">
        <v>30864</v>
      </c>
      <c r="DW7" s="6">
        <v>34486</v>
      </c>
      <c r="DX7" s="6">
        <v>34486</v>
      </c>
      <c r="DY7" s="6">
        <v>34486</v>
      </c>
      <c r="DZ7" s="6">
        <v>34486</v>
      </c>
      <c r="EA7" s="6">
        <v>34486</v>
      </c>
      <c r="EB7" s="6">
        <v>34486</v>
      </c>
      <c r="EC7" s="6">
        <v>34486</v>
      </c>
      <c r="ED7" s="6">
        <v>34486</v>
      </c>
      <c r="EE7" s="6">
        <v>34486</v>
      </c>
      <c r="EF7" s="6">
        <v>34486</v>
      </c>
      <c r="EG7" s="6">
        <v>34486</v>
      </c>
      <c r="EH7" s="6">
        <v>34486</v>
      </c>
      <c r="EI7" s="6">
        <v>38504</v>
      </c>
      <c r="EJ7" s="6">
        <v>38504</v>
      </c>
      <c r="EK7" s="6">
        <v>38504</v>
      </c>
      <c r="EL7" s="6">
        <v>38504</v>
      </c>
      <c r="EM7" s="6">
        <v>38504</v>
      </c>
      <c r="EN7" s="6">
        <v>34486</v>
      </c>
      <c r="EO7" s="6">
        <v>34486</v>
      </c>
      <c r="EP7" s="6">
        <v>34486</v>
      </c>
      <c r="EQ7" s="6">
        <v>34486</v>
      </c>
      <c r="ER7" s="6">
        <v>34486</v>
      </c>
      <c r="ES7" s="6">
        <v>34486</v>
      </c>
      <c r="ET7" s="6">
        <v>34486</v>
      </c>
      <c r="EU7" s="6">
        <v>34486</v>
      </c>
      <c r="EV7" s="6">
        <v>34486</v>
      </c>
      <c r="EW7" s="6">
        <v>34486</v>
      </c>
      <c r="EX7" s="6">
        <v>34486</v>
      </c>
      <c r="EY7" s="6">
        <v>34486</v>
      </c>
      <c r="EZ7" s="6">
        <v>34486</v>
      </c>
      <c r="FA7" s="6">
        <v>34486</v>
      </c>
      <c r="FB7" s="6">
        <v>34486</v>
      </c>
      <c r="FC7" s="6">
        <v>34486</v>
      </c>
      <c r="FD7" s="6">
        <v>34486</v>
      </c>
      <c r="FE7" s="6">
        <v>34486</v>
      </c>
      <c r="FF7" s="6">
        <v>34486</v>
      </c>
      <c r="FG7" s="6">
        <v>34486</v>
      </c>
      <c r="FH7" s="6">
        <v>34486</v>
      </c>
      <c r="FI7" s="6">
        <v>34486</v>
      </c>
      <c r="FJ7" s="6">
        <v>34486</v>
      </c>
      <c r="FK7" s="6">
        <v>34486</v>
      </c>
      <c r="FL7" s="6">
        <v>34486</v>
      </c>
      <c r="FM7" s="6">
        <v>34486</v>
      </c>
      <c r="FN7" s="6">
        <v>34486</v>
      </c>
      <c r="FO7" s="6">
        <v>34486</v>
      </c>
      <c r="FP7" s="6">
        <v>34486</v>
      </c>
      <c r="FQ7" s="6">
        <v>34486</v>
      </c>
      <c r="FR7" s="6">
        <v>34486</v>
      </c>
      <c r="FS7" s="6">
        <v>38504</v>
      </c>
      <c r="FT7" s="6">
        <v>38504</v>
      </c>
      <c r="FU7" s="6">
        <v>38504</v>
      </c>
      <c r="FV7" s="6">
        <v>38504</v>
      </c>
      <c r="FW7" s="6">
        <v>38504</v>
      </c>
      <c r="FX7" s="6">
        <v>30133</v>
      </c>
      <c r="FY7" s="6">
        <v>30864</v>
      </c>
      <c r="FZ7" s="6">
        <v>30864</v>
      </c>
      <c r="GA7" s="6">
        <v>30864</v>
      </c>
      <c r="GB7" s="6">
        <v>30133</v>
      </c>
      <c r="GC7" s="6">
        <v>30864</v>
      </c>
      <c r="GD7" s="6">
        <v>30864</v>
      </c>
      <c r="GE7" s="6">
        <v>30864</v>
      </c>
      <c r="GF7" s="6">
        <v>30133</v>
      </c>
      <c r="GG7" s="6">
        <v>30864</v>
      </c>
      <c r="GH7" s="6">
        <v>30864</v>
      </c>
      <c r="GI7" s="6">
        <v>30864</v>
      </c>
      <c r="GJ7" s="6">
        <v>30133</v>
      </c>
      <c r="GK7" s="6">
        <v>30864</v>
      </c>
      <c r="GL7" s="6">
        <v>30864</v>
      </c>
      <c r="GM7" s="6">
        <v>30864</v>
      </c>
      <c r="GN7" s="6">
        <v>30864</v>
      </c>
      <c r="GO7" s="6">
        <v>30864</v>
      </c>
      <c r="GP7" s="6">
        <v>30864</v>
      </c>
      <c r="GQ7" s="6">
        <v>34486</v>
      </c>
      <c r="GR7" s="6">
        <v>34486</v>
      </c>
      <c r="GS7" s="6">
        <v>34486</v>
      </c>
      <c r="GT7" s="6">
        <v>34486</v>
      </c>
      <c r="GU7" s="6">
        <v>34486</v>
      </c>
      <c r="GV7" s="6">
        <v>34486</v>
      </c>
      <c r="GW7" s="6">
        <v>34486</v>
      </c>
      <c r="GX7" s="6">
        <v>34486</v>
      </c>
      <c r="GY7" s="6">
        <v>34486</v>
      </c>
      <c r="GZ7" s="6">
        <v>34486</v>
      </c>
      <c r="HA7" s="6">
        <v>34486</v>
      </c>
      <c r="HB7" s="6">
        <v>34486</v>
      </c>
      <c r="HC7" s="6">
        <v>34486</v>
      </c>
      <c r="HD7" s="6">
        <v>34486</v>
      </c>
      <c r="HE7" s="6">
        <v>34486</v>
      </c>
      <c r="HF7" s="6">
        <v>34486</v>
      </c>
      <c r="HG7" s="6">
        <v>38504</v>
      </c>
      <c r="HH7" s="6">
        <v>38504</v>
      </c>
      <c r="HI7" s="6">
        <v>38504</v>
      </c>
      <c r="HJ7" s="6">
        <v>38504</v>
      </c>
      <c r="HK7" s="6">
        <v>38504</v>
      </c>
      <c r="HL7" s="6">
        <v>38504</v>
      </c>
      <c r="HM7" s="6">
        <v>30133</v>
      </c>
      <c r="HN7" s="6">
        <v>30864</v>
      </c>
      <c r="HO7" s="6">
        <v>30864</v>
      </c>
      <c r="HP7" s="6">
        <v>30864</v>
      </c>
      <c r="HQ7" s="6">
        <v>30133</v>
      </c>
      <c r="HR7" s="6">
        <v>30864</v>
      </c>
      <c r="HS7" s="6">
        <v>30864</v>
      </c>
      <c r="HT7" s="6">
        <v>30864</v>
      </c>
      <c r="HU7" s="6">
        <v>30133</v>
      </c>
      <c r="HV7" s="6">
        <v>30864</v>
      </c>
      <c r="HW7" s="6">
        <v>30864</v>
      </c>
      <c r="HX7" s="6">
        <v>30864</v>
      </c>
      <c r="HY7" s="6">
        <v>30133</v>
      </c>
      <c r="HZ7" s="6">
        <v>30864</v>
      </c>
      <c r="IA7" s="6">
        <v>30864</v>
      </c>
      <c r="IB7" s="6">
        <v>30864</v>
      </c>
      <c r="IC7" s="6">
        <v>30864</v>
      </c>
      <c r="ID7" s="6">
        <v>30864</v>
      </c>
      <c r="IE7" s="6">
        <v>30864</v>
      </c>
      <c r="IF7" s="6">
        <v>34486</v>
      </c>
      <c r="IG7" s="6">
        <v>34486</v>
      </c>
      <c r="IH7" s="6">
        <v>34486</v>
      </c>
      <c r="II7" s="6">
        <v>34486</v>
      </c>
      <c r="IJ7" s="6">
        <v>34486</v>
      </c>
      <c r="IK7" s="6">
        <v>34486</v>
      </c>
      <c r="IL7" s="6">
        <v>34486</v>
      </c>
      <c r="IM7" s="6">
        <v>34486</v>
      </c>
      <c r="IN7" s="6">
        <v>34486</v>
      </c>
      <c r="IO7" s="6">
        <v>34486</v>
      </c>
      <c r="IP7" s="6">
        <v>34486</v>
      </c>
      <c r="IQ7" s="6">
        <v>34486</v>
      </c>
    </row>
    <row r="8" spans="1:251" s="6" customFormat="1">
      <c r="A8" s="5" t="s">
        <v>256</v>
      </c>
      <c r="B8" s="6">
        <v>44713</v>
      </c>
      <c r="C8" s="6">
        <v>44713</v>
      </c>
      <c r="D8" s="6">
        <v>44713</v>
      </c>
      <c r="E8" s="6">
        <v>44713</v>
      </c>
      <c r="F8" s="6">
        <v>44713</v>
      </c>
      <c r="G8" s="6">
        <v>44713</v>
      </c>
      <c r="H8" s="6">
        <v>44713</v>
      </c>
      <c r="I8" s="6">
        <v>44713</v>
      </c>
      <c r="J8" s="6">
        <v>44713</v>
      </c>
      <c r="K8" s="6">
        <v>44713</v>
      </c>
      <c r="L8" s="6">
        <v>44713</v>
      </c>
      <c r="M8" s="6">
        <v>44713</v>
      </c>
      <c r="N8" s="6">
        <v>44713</v>
      </c>
      <c r="O8" s="6">
        <v>44713</v>
      </c>
      <c r="P8" s="6">
        <v>44713</v>
      </c>
      <c r="Q8" s="6">
        <v>44713</v>
      </c>
      <c r="R8" s="6">
        <v>44713</v>
      </c>
      <c r="S8" s="6">
        <v>44713</v>
      </c>
      <c r="T8" s="6">
        <v>44713</v>
      </c>
      <c r="U8" s="6">
        <v>44713</v>
      </c>
      <c r="V8" s="6">
        <v>44713</v>
      </c>
      <c r="W8" s="6">
        <v>44713</v>
      </c>
      <c r="X8" s="6">
        <v>44713</v>
      </c>
      <c r="Y8" s="6">
        <v>44713</v>
      </c>
      <c r="Z8" s="6">
        <v>44713</v>
      </c>
      <c r="AA8" s="6">
        <v>44713</v>
      </c>
      <c r="AB8" s="6">
        <v>44713</v>
      </c>
      <c r="AC8" s="6">
        <v>44713</v>
      </c>
      <c r="AD8" s="6">
        <v>44713</v>
      </c>
      <c r="AE8" s="6">
        <v>44713</v>
      </c>
      <c r="AF8" s="6">
        <v>44713</v>
      </c>
      <c r="AG8" s="6">
        <v>44713</v>
      </c>
      <c r="AH8" s="6">
        <v>44713</v>
      </c>
      <c r="AI8" s="6">
        <v>44713</v>
      </c>
      <c r="AJ8" s="6">
        <v>44713</v>
      </c>
      <c r="AK8" s="6">
        <v>44713</v>
      </c>
      <c r="AL8" s="6">
        <v>44713</v>
      </c>
      <c r="AM8" s="6">
        <v>44713</v>
      </c>
      <c r="AN8" s="6">
        <v>44713</v>
      </c>
      <c r="AO8" s="6">
        <v>44713</v>
      </c>
      <c r="AP8" s="6">
        <v>44713</v>
      </c>
      <c r="AQ8" s="6">
        <v>44713</v>
      </c>
      <c r="AR8" s="6">
        <v>44713</v>
      </c>
      <c r="AS8" s="6">
        <v>44713</v>
      </c>
      <c r="AT8" s="6">
        <v>44713</v>
      </c>
      <c r="AU8" s="6">
        <v>44713</v>
      </c>
      <c r="AV8" s="6">
        <v>44713</v>
      </c>
      <c r="AW8" s="6">
        <v>44713</v>
      </c>
      <c r="AX8" s="6">
        <v>44713</v>
      </c>
      <c r="AY8" s="6">
        <v>44713</v>
      </c>
      <c r="AZ8" s="6">
        <v>44713</v>
      </c>
      <c r="BA8" s="6">
        <v>44713</v>
      </c>
      <c r="BB8" s="6">
        <v>44713</v>
      </c>
      <c r="BC8" s="6">
        <v>44713</v>
      </c>
      <c r="BD8" s="6">
        <v>44713</v>
      </c>
      <c r="BE8" s="6">
        <v>44713</v>
      </c>
      <c r="BF8" s="6">
        <v>44713</v>
      </c>
      <c r="BG8" s="6">
        <v>44713</v>
      </c>
      <c r="BH8" s="6">
        <v>44713</v>
      </c>
      <c r="BI8" s="6">
        <v>44713</v>
      </c>
      <c r="BJ8" s="6">
        <v>44713</v>
      </c>
      <c r="BK8" s="6">
        <v>44713</v>
      </c>
      <c r="BL8" s="6">
        <v>44713</v>
      </c>
      <c r="BM8" s="6">
        <v>44713</v>
      </c>
      <c r="BN8" s="6">
        <v>44713</v>
      </c>
      <c r="BO8" s="6">
        <v>44713</v>
      </c>
      <c r="BP8" s="6">
        <v>44713</v>
      </c>
      <c r="BQ8" s="6">
        <v>44713</v>
      </c>
      <c r="BR8" s="6">
        <v>44713</v>
      </c>
      <c r="BS8" s="6">
        <v>44713</v>
      </c>
      <c r="BT8" s="6">
        <v>44713</v>
      </c>
      <c r="BU8" s="6">
        <v>44713</v>
      </c>
      <c r="BV8" s="6">
        <v>44713</v>
      </c>
      <c r="BW8" s="6">
        <v>44713</v>
      </c>
      <c r="BX8" s="6">
        <v>44713</v>
      </c>
      <c r="BY8" s="6">
        <v>44713</v>
      </c>
      <c r="BZ8" s="6">
        <v>44713</v>
      </c>
      <c r="CA8" s="6">
        <v>44713</v>
      </c>
      <c r="CB8" s="6">
        <v>44713</v>
      </c>
      <c r="CC8" s="6">
        <v>44713</v>
      </c>
      <c r="CD8" s="6">
        <v>44713</v>
      </c>
      <c r="CE8" s="6">
        <v>44713</v>
      </c>
      <c r="CF8" s="6">
        <v>44713</v>
      </c>
      <c r="CG8" s="6">
        <v>44713</v>
      </c>
      <c r="CH8" s="6">
        <v>44713</v>
      </c>
      <c r="CI8" s="6">
        <v>44713</v>
      </c>
      <c r="CJ8" s="6">
        <v>44713</v>
      </c>
      <c r="CK8" s="6">
        <v>44713</v>
      </c>
      <c r="CL8" s="6">
        <v>44713</v>
      </c>
      <c r="CM8" s="6">
        <v>44713</v>
      </c>
      <c r="CN8" s="6">
        <v>44713</v>
      </c>
      <c r="CO8" s="6">
        <v>44713</v>
      </c>
      <c r="CP8" s="6">
        <v>44713</v>
      </c>
      <c r="CQ8" s="6">
        <v>44713</v>
      </c>
      <c r="CR8" s="6">
        <v>44713</v>
      </c>
      <c r="CS8" s="6">
        <v>44713</v>
      </c>
      <c r="CT8" s="6">
        <v>44713</v>
      </c>
      <c r="CU8" s="6">
        <v>44713</v>
      </c>
      <c r="CV8" s="6">
        <v>44713</v>
      </c>
      <c r="CW8" s="6">
        <v>44713</v>
      </c>
      <c r="CX8" s="6">
        <v>44713</v>
      </c>
      <c r="CY8" s="6">
        <v>44713</v>
      </c>
      <c r="CZ8" s="6">
        <v>44713</v>
      </c>
      <c r="DA8" s="6">
        <v>44713</v>
      </c>
      <c r="DB8" s="6">
        <v>44713</v>
      </c>
      <c r="DC8" s="6">
        <v>44713</v>
      </c>
      <c r="DD8" s="6">
        <v>44713</v>
      </c>
      <c r="DE8" s="6">
        <v>44713</v>
      </c>
      <c r="DF8" s="6">
        <v>44713</v>
      </c>
      <c r="DG8" s="6">
        <v>44713</v>
      </c>
      <c r="DH8" s="6">
        <v>44713</v>
      </c>
      <c r="DI8" s="6">
        <v>44713</v>
      </c>
      <c r="DJ8" s="6">
        <v>44713</v>
      </c>
      <c r="DK8" s="6">
        <v>44713</v>
      </c>
      <c r="DL8" s="6">
        <v>44713</v>
      </c>
      <c r="DM8" s="6">
        <v>44713</v>
      </c>
      <c r="DN8" s="6">
        <v>44713</v>
      </c>
      <c r="DO8" s="6">
        <v>44713</v>
      </c>
      <c r="DP8" s="6">
        <v>44713</v>
      </c>
      <c r="DQ8" s="6">
        <v>44713</v>
      </c>
      <c r="DR8" s="6">
        <v>44713</v>
      </c>
      <c r="DS8" s="6">
        <v>44713</v>
      </c>
      <c r="DT8" s="6">
        <v>44713</v>
      </c>
      <c r="DU8" s="6">
        <v>44713</v>
      </c>
      <c r="DV8" s="6">
        <v>44713</v>
      </c>
      <c r="DW8" s="6">
        <v>44713</v>
      </c>
      <c r="DX8" s="6">
        <v>44713</v>
      </c>
      <c r="DY8" s="6">
        <v>44713</v>
      </c>
      <c r="DZ8" s="6">
        <v>44713</v>
      </c>
      <c r="EA8" s="6">
        <v>44713</v>
      </c>
      <c r="EB8" s="6">
        <v>44713</v>
      </c>
      <c r="EC8" s="6">
        <v>44713</v>
      </c>
      <c r="ED8" s="6">
        <v>44713</v>
      </c>
      <c r="EE8" s="6">
        <v>44713</v>
      </c>
      <c r="EF8" s="6">
        <v>44713</v>
      </c>
      <c r="EG8" s="6">
        <v>44713</v>
      </c>
      <c r="EH8" s="6">
        <v>44713</v>
      </c>
      <c r="EI8" s="6">
        <v>44713</v>
      </c>
      <c r="EJ8" s="6">
        <v>44713</v>
      </c>
      <c r="EK8" s="6">
        <v>44713</v>
      </c>
      <c r="EL8" s="6">
        <v>44713</v>
      </c>
      <c r="EM8" s="6">
        <v>44713</v>
      </c>
      <c r="EN8" s="6">
        <v>44713</v>
      </c>
      <c r="EO8" s="6">
        <v>44713</v>
      </c>
      <c r="EP8" s="6">
        <v>44713</v>
      </c>
      <c r="EQ8" s="6">
        <v>44713</v>
      </c>
      <c r="ER8" s="6">
        <v>44713</v>
      </c>
      <c r="ES8" s="6">
        <v>44713</v>
      </c>
      <c r="ET8" s="6">
        <v>44713</v>
      </c>
      <c r="EU8" s="6">
        <v>44713</v>
      </c>
      <c r="EV8" s="6">
        <v>44713</v>
      </c>
      <c r="EW8" s="6">
        <v>44713</v>
      </c>
      <c r="EX8" s="6">
        <v>44713</v>
      </c>
      <c r="EY8" s="6">
        <v>44713</v>
      </c>
      <c r="EZ8" s="6">
        <v>44713</v>
      </c>
      <c r="FA8" s="6">
        <v>44713</v>
      </c>
      <c r="FB8" s="6">
        <v>44713</v>
      </c>
      <c r="FC8" s="6">
        <v>44713</v>
      </c>
      <c r="FD8" s="6">
        <v>44713</v>
      </c>
      <c r="FE8" s="6">
        <v>44713</v>
      </c>
      <c r="FF8" s="6">
        <v>44713</v>
      </c>
      <c r="FG8" s="6">
        <v>44713</v>
      </c>
      <c r="FH8" s="6">
        <v>44713</v>
      </c>
      <c r="FI8" s="6">
        <v>44713</v>
      </c>
      <c r="FJ8" s="6">
        <v>44713</v>
      </c>
      <c r="FK8" s="6">
        <v>44713</v>
      </c>
      <c r="FL8" s="6">
        <v>44713</v>
      </c>
      <c r="FM8" s="6">
        <v>44713</v>
      </c>
      <c r="FN8" s="6">
        <v>44713</v>
      </c>
      <c r="FO8" s="6">
        <v>44713</v>
      </c>
      <c r="FP8" s="6">
        <v>44713</v>
      </c>
      <c r="FQ8" s="6">
        <v>44713</v>
      </c>
      <c r="FR8" s="6">
        <v>44713</v>
      </c>
      <c r="FS8" s="6">
        <v>44713</v>
      </c>
      <c r="FT8" s="6">
        <v>44713</v>
      </c>
      <c r="FU8" s="6">
        <v>44713</v>
      </c>
      <c r="FV8" s="6">
        <v>44713</v>
      </c>
      <c r="FW8" s="6">
        <v>44713</v>
      </c>
      <c r="FX8" s="6">
        <v>44713</v>
      </c>
      <c r="FY8" s="6">
        <v>44713</v>
      </c>
      <c r="FZ8" s="6">
        <v>44713</v>
      </c>
      <c r="GA8" s="6">
        <v>44713</v>
      </c>
      <c r="GB8" s="6">
        <v>44713</v>
      </c>
      <c r="GC8" s="6">
        <v>44713</v>
      </c>
      <c r="GD8" s="6">
        <v>44713</v>
      </c>
      <c r="GE8" s="6">
        <v>44713</v>
      </c>
      <c r="GF8" s="6">
        <v>44713</v>
      </c>
      <c r="GG8" s="6">
        <v>44713</v>
      </c>
      <c r="GH8" s="6">
        <v>44713</v>
      </c>
      <c r="GI8" s="6">
        <v>44713</v>
      </c>
      <c r="GJ8" s="6">
        <v>44713</v>
      </c>
      <c r="GK8" s="6">
        <v>44713</v>
      </c>
      <c r="GL8" s="6">
        <v>44713</v>
      </c>
      <c r="GM8" s="6">
        <v>44713</v>
      </c>
      <c r="GN8" s="6">
        <v>44713</v>
      </c>
      <c r="GO8" s="6">
        <v>44713</v>
      </c>
      <c r="GP8" s="6">
        <v>44713</v>
      </c>
      <c r="GQ8" s="6">
        <v>44713</v>
      </c>
      <c r="GR8" s="6">
        <v>44713</v>
      </c>
      <c r="GS8" s="6">
        <v>44713</v>
      </c>
      <c r="GT8" s="6">
        <v>44713</v>
      </c>
      <c r="GU8" s="6">
        <v>44713</v>
      </c>
      <c r="GV8" s="6">
        <v>44713</v>
      </c>
      <c r="GW8" s="6">
        <v>44713</v>
      </c>
      <c r="GX8" s="6">
        <v>44713</v>
      </c>
      <c r="GY8" s="6">
        <v>44713</v>
      </c>
      <c r="GZ8" s="6">
        <v>44713</v>
      </c>
      <c r="HA8" s="6">
        <v>44713</v>
      </c>
      <c r="HB8" s="6">
        <v>44713</v>
      </c>
      <c r="HC8" s="6">
        <v>44713</v>
      </c>
      <c r="HD8" s="6">
        <v>44713</v>
      </c>
      <c r="HE8" s="6">
        <v>44713</v>
      </c>
      <c r="HF8" s="6">
        <v>44713</v>
      </c>
      <c r="HG8" s="6">
        <v>44713</v>
      </c>
      <c r="HH8" s="6">
        <v>44713</v>
      </c>
      <c r="HI8" s="6">
        <v>44713</v>
      </c>
      <c r="HJ8" s="6">
        <v>44713</v>
      </c>
      <c r="HK8" s="6">
        <v>44713</v>
      </c>
      <c r="HL8" s="6">
        <v>44713</v>
      </c>
      <c r="HM8" s="6">
        <v>44713</v>
      </c>
      <c r="HN8" s="6">
        <v>44713</v>
      </c>
      <c r="HO8" s="6">
        <v>44713</v>
      </c>
      <c r="HP8" s="6">
        <v>44713</v>
      </c>
      <c r="HQ8" s="6">
        <v>44713</v>
      </c>
      <c r="HR8" s="6">
        <v>44713</v>
      </c>
      <c r="HS8" s="6">
        <v>44713</v>
      </c>
      <c r="HT8" s="6">
        <v>44713</v>
      </c>
      <c r="HU8" s="6">
        <v>44713</v>
      </c>
      <c r="HV8" s="6">
        <v>44713</v>
      </c>
      <c r="HW8" s="6">
        <v>44713</v>
      </c>
      <c r="HX8" s="6">
        <v>44713</v>
      </c>
      <c r="HY8" s="6">
        <v>44713</v>
      </c>
      <c r="HZ8" s="6">
        <v>44713</v>
      </c>
      <c r="IA8" s="6">
        <v>44713</v>
      </c>
      <c r="IB8" s="6">
        <v>44713</v>
      </c>
      <c r="IC8" s="6">
        <v>44713</v>
      </c>
      <c r="ID8" s="6">
        <v>44713</v>
      </c>
      <c r="IE8" s="6">
        <v>44713</v>
      </c>
      <c r="IF8" s="6">
        <v>44713</v>
      </c>
      <c r="IG8" s="6">
        <v>44713</v>
      </c>
      <c r="IH8" s="6">
        <v>44713</v>
      </c>
      <c r="II8" s="6">
        <v>44713</v>
      </c>
      <c r="IJ8" s="6">
        <v>44713</v>
      </c>
      <c r="IK8" s="6">
        <v>44713</v>
      </c>
      <c r="IL8" s="6">
        <v>44713</v>
      </c>
      <c r="IM8" s="6">
        <v>44713</v>
      </c>
      <c r="IN8" s="6">
        <v>44713</v>
      </c>
      <c r="IO8" s="6">
        <v>44713</v>
      </c>
      <c r="IP8" s="6">
        <v>44713</v>
      </c>
      <c r="IQ8" s="6">
        <v>44713</v>
      </c>
    </row>
    <row r="9" spans="1:251">
      <c r="A9" s="4" t="s">
        <v>257</v>
      </c>
      <c r="B9" s="1">
        <v>52</v>
      </c>
      <c r="C9" s="1">
        <v>54</v>
      </c>
      <c r="D9" s="1">
        <v>52</v>
      </c>
      <c r="E9" s="1">
        <v>52</v>
      </c>
      <c r="F9" s="1">
        <v>52</v>
      </c>
      <c r="G9" s="1">
        <v>54</v>
      </c>
      <c r="H9" s="1">
        <v>52</v>
      </c>
      <c r="I9" s="1">
        <v>52</v>
      </c>
      <c r="J9" s="1">
        <v>52</v>
      </c>
      <c r="K9" s="1">
        <v>52</v>
      </c>
      <c r="L9" s="1">
        <v>52</v>
      </c>
      <c r="M9" s="1">
        <v>52</v>
      </c>
      <c r="N9" s="1">
        <v>42</v>
      </c>
      <c r="O9" s="1">
        <v>42</v>
      </c>
      <c r="P9" s="1">
        <v>42</v>
      </c>
      <c r="Q9" s="1">
        <v>42</v>
      </c>
      <c r="R9" s="1">
        <v>42</v>
      </c>
      <c r="S9" s="1">
        <v>42</v>
      </c>
      <c r="T9" s="1">
        <v>42</v>
      </c>
      <c r="U9" s="1">
        <v>42</v>
      </c>
      <c r="V9" s="1">
        <v>42</v>
      </c>
      <c r="W9" s="1">
        <v>42</v>
      </c>
      <c r="X9" s="1">
        <v>42</v>
      </c>
      <c r="Y9" s="1">
        <v>42</v>
      </c>
      <c r="Z9" s="1">
        <v>28</v>
      </c>
      <c r="AA9" s="1">
        <v>28</v>
      </c>
      <c r="AB9" s="1">
        <v>28</v>
      </c>
      <c r="AC9" s="1">
        <v>28</v>
      </c>
      <c r="AD9" s="1">
        <v>28</v>
      </c>
      <c r="AE9" s="1">
        <v>42</v>
      </c>
      <c r="AF9" s="1">
        <v>42</v>
      </c>
      <c r="AG9" s="1">
        <v>42</v>
      </c>
      <c r="AH9" s="1">
        <v>42</v>
      </c>
      <c r="AI9" s="1">
        <v>42</v>
      </c>
      <c r="AJ9" s="1">
        <v>42</v>
      </c>
      <c r="AK9" s="1">
        <v>42</v>
      </c>
      <c r="AL9" s="1">
        <v>42</v>
      </c>
      <c r="AM9" s="1">
        <v>42</v>
      </c>
      <c r="AN9" s="1">
        <v>42</v>
      </c>
      <c r="AO9" s="1">
        <v>42</v>
      </c>
      <c r="AP9" s="1">
        <v>42</v>
      </c>
      <c r="AQ9" s="1">
        <v>42</v>
      </c>
      <c r="AR9" s="1">
        <v>42</v>
      </c>
      <c r="AS9" s="1">
        <v>42</v>
      </c>
      <c r="AT9" s="1">
        <v>42</v>
      </c>
      <c r="AU9" s="1">
        <v>42</v>
      </c>
      <c r="AV9" s="1">
        <v>42</v>
      </c>
      <c r="AW9" s="1">
        <v>42</v>
      </c>
      <c r="AX9" s="1">
        <v>42</v>
      </c>
      <c r="AY9" s="1">
        <v>42</v>
      </c>
      <c r="AZ9" s="1">
        <v>42</v>
      </c>
      <c r="BA9" s="1">
        <v>42</v>
      </c>
      <c r="BB9" s="1">
        <v>42</v>
      </c>
      <c r="BC9" s="1">
        <v>42</v>
      </c>
      <c r="BD9" s="1">
        <v>42</v>
      </c>
      <c r="BE9" s="1">
        <v>42</v>
      </c>
      <c r="BF9" s="1">
        <v>42</v>
      </c>
      <c r="BG9" s="1">
        <v>42</v>
      </c>
      <c r="BH9" s="1">
        <v>42</v>
      </c>
      <c r="BI9" s="1">
        <v>42</v>
      </c>
      <c r="BJ9" s="1">
        <v>28</v>
      </c>
      <c r="BK9" s="1">
        <v>28</v>
      </c>
      <c r="BL9" s="1">
        <v>28</v>
      </c>
      <c r="BM9" s="1">
        <v>28</v>
      </c>
      <c r="BN9" s="1">
        <v>28</v>
      </c>
      <c r="BO9" s="1">
        <v>54</v>
      </c>
      <c r="BP9" s="1">
        <v>52</v>
      </c>
      <c r="BQ9" s="1">
        <v>52</v>
      </c>
      <c r="BR9" s="1">
        <v>52</v>
      </c>
      <c r="BS9" s="1">
        <v>54</v>
      </c>
      <c r="BT9" s="1">
        <v>52</v>
      </c>
      <c r="BU9" s="1">
        <v>52</v>
      </c>
      <c r="BV9" s="1">
        <v>52</v>
      </c>
      <c r="BW9" s="1">
        <v>54</v>
      </c>
      <c r="BX9" s="1">
        <v>52</v>
      </c>
      <c r="BY9" s="1">
        <v>52</v>
      </c>
      <c r="BZ9" s="1">
        <v>52</v>
      </c>
      <c r="CA9" s="1">
        <v>54</v>
      </c>
      <c r="CB9" s="1">
        <v>52</v>
      </c>
      <c r="CC9" s="1">
        <v>52</v>
      </c>
      <c r="CD9" s="1">
        <v>52</v>
      </c>
      <c r="CE9" s="1">
        <v>52</v>
      </c>
      <c r="CF9" s="1">
        <v>52</v>
      </c>
      <c r="CG9" s="1">
        <v>52</v>
      </c>
      <c r="CH9" s="1">
        <v>42</v>
      </c>
      <c r="CI9" s="1">
        <v>42</v>
      </c>
      <c r="CJ9" s="1">
        <v>42</v>
      </c>
      <c r="CK9" s="1">
        <v>42</v>
      </c>
      <c r="CL9" s="1">
        <v>42</v>
      </c>
      <c r="CM9" s="1">
        <v>42</v>
      </c>
      <c r="CN9" s="1">
        <v>42</v>
      </c>
      <c r="CO9" s="1">
        <v>42</v>
      </c>
      <c r="CP9" s="1">
        <v>42</v>
      </c>
      <c r="CQ9" s="1">
        <v>42</v>
      </c>
      <c r="CR9" s="1">
        <v>42</v>
      </c>
      <c r="CS9" s="1">
        <v>42</v>
      </c>
      <c r="CT9" s="1">
        <v>42</v>
      </c>
      <c r="CU9" s="1">
        <v>42</v>
      </c>
      <c r="CV9" s="1">
        <v>42</v>
      </c>
      <c r="CW9" s="1">
        <v>42</v>
      </c>
      <c r="CX9" s="1">
        <v>28</v>
      </c>
      <c r="CY9" s="1">
        <v>28</v>
      </c>
      <c r="CZ9" s="1">
        <v>28</v>
      </c>
      <c r="DA9" s="1">
        <v>28</v>
      </c>
      <c r="DB9" s="1">
        <v>28</v>
      </c>
      <c r="DC9" s="1">
        <v>28</v>
      </c>
      <c r="DD9" s="1">
        <v>54</v>
      </c>
      <c r="DE9" s="1">
        <v>52</v>
      </c>
      <c r="DF9" s="1">
        <v>52</v>
      </c>
      <c r="DG9" s="1">
        <v>52</v>
      </c>
      <c r="DH9" s="1">
        <v>54</v>
      </c>
      <c r="DI9" s="1">
        <v>52</v>
      </c>
      <c r="DJ9" s="1">
        <v>52</v>
      </c>
      <c r="DK9" s="1">
        <v>52</v>
      </c>
      <c r="DL9" s="1">
        <v>54</v>
      </c>
      <c r="DM9" s="1">
        <v>52</v>
      </c>
      <c r="DN9" s="1">
        <v>52</v>
      </c>
      <c r="DO9" s="1">
        <v>52</v>
      </c>
      <c r="DP9" s="1">
        <v>54</v>
      </c>
      <c r="DQ9" s="1">
        <v>52</v>
      </c>
      <c r="DR9" s="1">
        <v>52</v>
      </c>
      <c r="DS9" s="1">
        <v>52</v>
      </c>
      <c r="DT9" s="1">
        <v>52</v>
      </c>
      <c r="DU9" s="1">
        <v>52</v>
      </c>
      <c r="DV9" s="1">
        <v>52</v>
      </c>
      <c r="DW9" s="1">
        <v>42</v>
      </c>
      <c r="DX9" s="1">
        <v>42</v>
      </c>
      <c r="DY9" s="1">
        <v>42</v>
      </c>
      <c r="DZ9" s="1">
        <v>42</v>
      </c>
      <c r="EA9" s="1">
        <v>42</v>
      </c>
      <c r="EB9" s="1">
        <v>42</v>
      </c>
      <c r="EC9" s="1">
        <v>42</v>
      </c>
      <c r="ED9" s="1">
        <v>42</v>
      </c>
      <c r="EE9" s="1">
        <v>42</v>
      </c>
      <c r="EF9" s="1">
        <v>42</v>
      </c>
      <c r="EG9" s="1">
        <v>42</v>
      </c>
      <c r="EH9" s="1">
        <v>42</v>
      </c>
      <c r="EI9" s="1">
        <v>28</v>
      </c>
      <c r="EJ9" s="1">
        <v>28</v>
      </c>
      <c r="EK9" s="1">
        <v>28</v>
      </c>
      <c r="EL9" s="1">
        <v>28</v>
      </c>
      <c r="EM9" s="1">
        <v>28</v>
      </c>
      <c r="EN9" s="1">
        <v>42</v>
      </c>
      <c r="EO9" s="1">
        <v>42</v>
      </c>
      <c r="EP9" s="1">
        <v>42</v>
      </c>
      <c r="EQ9" s="1">
        <v>42</v>
      </c>
      <c r="ER9" s="1">
        <v>42</v>
      </c>
      <c r="ES9" s="1">
        <v>42</v>
      </c>
      <c r="ET9" s="1">
        <v>42</v>
      </c>
      <c r="EU9" s="1">
        <v>42</v>
      </c>
      <c r="EV9" s="1">
        <v>42</v>
      </c>
      <c r="EW9" s="1">
        <v>42</v>
      </c>
      <c r="EX9" s="1">
        <v>42</v>
      </c>
      <c r="EY9" s="1">
        <v>42</v>
      </c>
      <c r="EZ9" s="1">
        <v>42</v>
      </c>
      <c r="FA9" s="1">
        <v>42</v>
      </c>
      <c r="FB9" s="1">
        <v>42</v>
      </c>
      <c r="FC9" s="1">
        <v>42</v>
      </c>
      <c r="FD9" s="1">
        <v>42</v>
      </c>
      <c r="FE9" s="1">
        <v>42</v>
      </c>
      <c r="FF9" s="1">
        <v>42</v>
      </c>
      <c r="FG9" s="1">
        <v>42</v>
      </c>
      <c r="FH9" s="1">
        <v>42</v>
      </c>
      <c r="FI9" s="1">
        <v>42</v>
      </c>
      <c r="FJ9" s="1">
        <v>42</v>
      </c>
      <c r="FK9" s="1">
        <v>42</v>
      </c>
      <c r="FL9" s="1">
        <v>42</v>
      </c>
      <c r="FM9" s="1">
        <v>42</v>
      </c>
      <c r="FN9" s="1">
        <v>42</v>
      </c>
      <c r="FO9" s="1">
        <v>42</v>
      </c>
      <c r="FP9" s="1">
        <v>42</v>
      </c>
      <c r="FQ9" s="1">
        <v>42</v>
      </c>
      <c r="FR9" s="1">
        <v>42</v>
      </c>
      <c r="FS9" s="1">
        <v>28</v>
      </c>
      <c r="FT9" s="1">
        <v>28</v>
      </c>
      <c r="FU9" s="1">
        <v>28</v>
      </c>
      <c r="FV9" s="1">
        <v>28</v>
      </c>
      <c r="FW9" s="1">
        <v>28</v>
      </c>
      <c r="FX9" s="1">
        <v>54</v>
      </c>
      <c r="FY9" s="1">
        <v>52</v>
      </c>
      <c r="FZ9" s="1">
        <v>52</v>
      </c>
      <c r="GA9" s="1">
        <v>52</v>
      </c>
      <c r="GB9" s="1">
        <v>54</v>
      </c>
      <c r="GC9" s="1">
        <v>52</v>
      </c>
      <c r="GD9" s="1">
        <v>52</v>
      </c>
      <c r="GE9" s="1">
        <v>52</v>
      </c>
      <c r="GF9" s="1">
        <v>54</v>
      </c>
      <c r="GG9" s="1">
        <v>52</v>
      </c>
      <c r="GH9" s="1">
        <v>52</v>
      </c>
      <c r="GI9" s="1">
        <v>52</v>
      </c>
      <c r="GJ9" s="1">
        <v>54</v>
      </c>
      <c r="GK9" s="1">
        <v>52</v>
      </c>
      <c r="GL9" s="1">
        <v>52</v>
      </c>
      <c r="GM9" s="1">
        <v>52</v>
      </c>
      <c r="GN9" s="1">
        <v>52</v>
      </c>
      <c r="GO9" s="1">
        <v>52</v>
      </c>
      <c r="GP9" s="1">
        <v>52</v>
      </c>
      <c r="GQ9" s="1">
        <v>42</v>
      </c>
      <c r="GR9" s="1">
        <v>42</v>
      </c>
      <c r="GS9" s="1">
        <v>42</v>
      </c>
      <c r="GT9" s="1">
        <v>42</v>
      </c>
      <c r="GU9" s="1">
        <v>42</v>
      </c>
      <c r="GV9" s="1">
        <v>42</v>
      </c>
      <c r="GW9" s="1">
        <v>42</v>
      </c>
      <c r="GX9" s="1">
        <v>42</v>
      </c>
      <c r="GY9" s="1">
        <v>42</v>
      </c>
      <c r="GZ9" s="1">
        <v>42</v>
      </c>
      <c r="HA9" s="1">
        <v>42</v>
      </c>
      <c r="HB9" s="1">
        <v>42</v>
      </c>
      <c r="HC9" s="1">
        <v>42</v>
      </c>
      <c r="HD9" s="1">
        <v>42</v>
      </c>
      <c r="HE9" s="1">
        <v>42</v>
      </c>
      <c r="HF9" s="1">
        <v>42</v>
      </c>
      <c r="HG9" s="1">
        <v>28</v>
      </c>
      <c r="HH9" s="1">
        <v>28</v>
      </c>
      <c r="HI9" s="1">
        <v>28</v>
      </c>
      <c r="HJ9" s="1">
        <v>28</v>
      </c>
      <c r="HK9" s="1">
        <v>28</v>
      </c>
      <c r="HL9" s="1">
        <v>28</v>
      </c>
      <c r="HM9" s="1">
        <v>54</v>
      </c>
      <c r="HN9" s="1">
        <v>52</v>
      </c>
      <c r="HO9" s="1">
        <v>52</v>
      </c>
      <c r="HP9" s="1">
        <v>52</v>
      </c>
      <c r="HQ9" s="1">
        <v>54</v>
      </c>
      <c r="HR9" s="1">
        <v>52</v>
      </c>
      <c r="HS9" s="1">
        <v>52</v>
      </c>
      <c r="HT9" s="1">
        <v>52</v>
      </c>
      <c r="HU9" s="1">
        <v>54</v>
      </c>
      <c r="HV9" s="1">
        <v>52</v>
      </c>
      <c r="HW9" s="1">
        <v>52</v>
      </c>
      <c r="HX9" s="1">
        <v>52</v>
      </c>
      <c r="HY9" s="1">
        <v>54</v>
      </c>
      <c r="HZ9" s="1">
        <v>52</v>
      </c>
      <c r="IA9" s="1">
        <v>52</v>
      </c>
      <c r="IB9" s="1">
        <v>52</v>
      </c>
      <c r="IC9" s="1">
        <v>52</v>
      </c>
      <c r="ID9" s="1">
        <v>52</v>
      </c>
      <c r="IE9" s="1">
        <v>52</v>
      </c>
      <c r="IF9" s="1">
        <v>42</v>
      </c>
      <c r="IG9" s="1">
        <v>42</v>
      </c>
      <c r="IH9" s="1">
        <v>42</v>
      </c>
      <c r="II9" s="1">
        <v>42</v>
      </c>
      <c r="IJ9" s="1">
        <v>42</v>
      </c>
      <c r="IK9" s="1">
        <v>42</v>
      </c>
      <c r="IL9" s="1">
        <v>42</v>
      </c>
      <c r="IM9" s="1">
        <v>42</v>
      </c>
      <c r="IN9" s="1">
        <v>42</v>
      </c>
      <c r="IO9" s="1">
        <v>42</v>
      </c>
      <c r="IP9" s="1">
        <v>42</v>
      </c>
      <c r="IQ9" s="1">
        <v>42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20" t="s">
        <v>2056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</row>
    <row r="12" spans="1:251">
      <c r="A12" s="10">
        <v>29037</v>
      </c>
    </row>
    <row r="13" spans="1:251">
      <c r="A13" s="10">
        <v>29403</v>
      </c>
    </row>
    <row r="14" spans="1:251">
      <c r="A14" s="10">
        <v>29738</v>
      </c>
    </row>
    <row r="15" spans="1:251">
      <c r="A15" s="10">
        <v>30133</v>
      </c>
      <c r="C15" s="9">
        <v>5.6</v>
      </c>
      <c r="G15" s="9">
        <v>7.8</v>
      </c>
      <c r="BO15" s="9">
        <v>300.39999999999998</v>
      </c>
      <c r="BS15" s="9">
        <v>238</v>
      </c>
      <c r="BW15" s="9">
        <v>9.3000000000000007</v>
      </c>
      <c r="CA15" s="9">
        <v>53.1</v>
      </c>
      <c r="DD15" s="9">
        <v>165.6</v>
      </c>
      <c r="DH15" s="9">
        <v>153.1</v>
      </c>
      <c r="DL15" s="9">
        <v>6.2</v>
      </c>
      <c r="DP15" s="9">
        <v>6.3</v>
      </c>
      <c r="FX15" s="9">
        <v>97.9</v>
      </c>
      <c r="GB15" s="9">
        <v>74.400000000000006</v>
      </c>
      <c r="GF15" s="9">
        <v>3.3</v>
      </c>
      <c r="GJ15" s="9">
        <v>20.2</v>
      </c>
      <c r="HM15" s="9">
        <v>53.3</v>
      </c>
      <c r="HQ15" s="9">
        <v>47.8</v>
      </c>
      <c r="HU15" s="9">
        <v>2.7</v>
      </c>
      <c r="HY15" s="9">
        <v>2.8</v>
      </c>
    </row>
    <row r="16" spans="1:251">
      <c r="A16" s="10">
        <v>30498</v>
      </c>
      <c r="C16" s="9">
        <v>8.8000000000000007</v>
      </c>
      <c r="G16" s="9">
        <v>7.5</v>
      </c>
      <c r="BO16" s="9">
        <v>303.8</v>
      </c>
      <c r="BS16" s="9">
        <v>238.1</v>
      </c>
      <c r="BW16" s="9">
        <v>15.1</v>
      </c>
      <c r="CA16" s="9">
        <v>50.6</v>
      </c>
      <c r="DD16" s="9">
        <v>171.9</v>
      </c>
      <c r="DH16" s="9">
        <v>155.5</v>
      </c>
      <c r="DL16" s="9">
        <v>10.8</v>
      </c>
      <c r="DP16" s="9">
        <v>5.6</v>
      </c>
      <c r="FX16" s="9">
        <v>99.5</v>
      </c>
      <c r="GB16" s="9">
        <v>75.599999999999994</v>
      </c>
      <c r="GF16" s="9">
        <v>4.9000000000000004</v>
      </c>
      <c r="GJ16" s="9">
        <v>19.100000000000001</v>
      </c>
      <c r="HM16" s="9">
        <v>55.2</v>
      </c>
      <c r="HQ16" s="9">
        <v>49.1</v>
      </c>
      <c r="HU16" s="9">
        <v>3.9</v>
      </c>
      <c r="HY16" s="9">
        <v>2.2000000000000002</v>
      </c>
    </row>
    <row r="17" spans="1:251">
      <c r="A17" s="10">
        <v>30864</v>
      </c>
      <c r="B17" s="9">
        <v>71.3</v>
      </c>
      <c r="C17" s="9"/>
      <c r="D17" s="9">
        <v>1</v>
      </c>
      <c r="E17" s="9"/>
      <c r="F17" s="9">
        <v>5.6</v>
      </c>
      <c r="G17" s="9"/>
      <c r="H17" s="9">
        <v>1.5</v>
      </c>
      <c r="I17" s="9"/>
      <c r="J17" s="9">
        <v>5.0999999999999996</v>
      </c>
      <c r="K17" s="9">
        <v>72.3</v>
      </c>
      <c r="L17" s="9">
        <v>4.7</v>
      </c>
      <c r="M17" s="9">
        <v>82</v>
      </c>
      <c r="BO17" s="9">
        <v>304</v>
      </c>
      <c r="BP17" s="9">
        <v>122.9</v>
      </c>
      <c r="BQ17" s="9">
        <v>246.6</v>
      </c>
      <c r="BR17" s="9">
        <v>57.4</v>
      </c>
      <c r="BS17" s="9">
        <v>239</v>
      </c>
      <c r="BT17" s="9">
        <v>122.9</v>
      </c>
      <c r="BU17" s="9">
        <v>6.8</v>
      </c>
      <c r="BV17" s="9">
        <v>109.3</v>
      </c>
      <c r="BW17" s="9">
        <v>14.9</v>
      </c>
      <c r="BX17" s="9">
        <v>2.6</v>
      </c>
      <c r="BY17" s="9">
        <v>2.7</v>
      </c>
      <c r="BZ17" s="9">
        <v>9.6</v>
      </c>
      <c r="CA17" s="9">
        <v>50.1</v>
      </c>
      <c r="CB17" s="9">
        <v>5</v>
      </c>
      <c r="CC17" s="9">
        <v>0.6</v>
      </c>
      <c r="CD17" s="9">
        <v>44.5</v>
      </c>
      <c r="CE17" s="9">
        <v>130.5</v>
      </c>
      <c r="CF17" s="9">
        <v>10.1</v>
      </c>
      <c r="CG17" s="9">
        <v>163.4</v>
      </c>
      <c r="DD17" s="9">
        <v>171.2</v>
      </c>
      <c r="DE17" s="9">
        <v>71</v>
      </c>
      <c r="DF17" s="9">
        <v>156.1</v>
      </c>
      <c r="DG17" s="9">
        <v>15.1</v>
      </c>
      <c r="DH17" s="9">
        <v>153.6</v>
      </c>
      <c r="DI17" s="9">
        <v>71</v>
      </c>
      <c r="DJ17" s="9">
        <v>4.4000000000000004</v>
      </c>
      <c r="DK17" s="9">
        <v>78.2</v>
      </c>
      <c r="DL17" s="9"/>
      <c r="DM17" s="9">
        <v>1.2</v>
      </c>
      <c r="DN17" s="9"/>
      <c r="DO17" s="9">
        <v>7.1</v>
      </c>
      <c r="DP17" s="9"/>
      <c r="DQ17" s="9">
        <v>1.3</v>
      </c>
      <c r="DR17" s="9"/>
      <c r="DS17" s="9">
        <v>5.6</v>
      </c>
      <c r="DT17" s="9">
        <v>73.5</v>
      </c>
      <c r="DU17" s="9">
        <v>6.8</v>
      </c>
      <c r="DV17" s="9">
        <v>90.9</v>
      </c>
      <c r="FX17" s="9">
        <v>103.2</v>
      </c>
      <c r="FY17" s="9">
        <v>36.9</v>
      </c>
      <c r="FZ17" s="9">
        <v>78.400000000000006</v>
      </c>
      <c r="GA17" s="9">
        <v>24.8</v>
      </c>
      <c r="GB17" s="9">
        <v>76.599999999999994</v>
      </c>
      <c r="GC17" s="9">
        <v>36.9</v>
      </c>
      <c r="GD17" s="9">
        <v>1.6</v>
      </c>
      <c r="GE17" s="9">
        <v>38.1</v>
      </c>
      <c r="GF17" s="9"/>
      <c r="GG17" s="9">
        <v>0.5</v>
      </c>
      <c r="GH17" s="9"/>
      <c r="GI17" s="9">
        <v>3.9</v>
      </c>
      <c r="GJ17" s="9"/>
      <c r="GK17" s="9">
        <v>1.3</v>
      </c>
      <c r="GL17" s="9"/>
      <c r="GM17" s="9">
        <v>20.399999999999999</v>
      </c>
      <c r="GN17" s="9">
        <v>38.700000000000003</v>
      </c>
      <c r="GO17" s="9">
        <v>2.2000000000000002</v>
      </c>
      <c r="GP17" s="9">
        <v>62.3</v>
      </c>
      <c r="HM17" s="9">
        <v>56.7</v>
      </c>
      <c r="HN17" s="9">
        <v>21.6</v>
      </c>
      <c r="HO17" s="9"/>
      <c r="HP17" s="9"/>
      <c r="HQ17" s="9"/>
      <c r="HR17" s="9">
        <v>21.6</v>
      </c>
      <c r="HS17" s="9"/>
      <c r="HT17" s="9">
        <v>27.7</v>
      </c>
      <c r="HU17" s="9"/>
      <c r="HV17" s="9"/>
      <c r="HW17" s="9"/>
      <c r="HX17" s="9">
        <v>3</v>
      </c>
      <c r="HY17" s="9"/>
      <c r="HZ17" s="9"/>
      <c r="IA17" s="9"/>
      <c r="IB17" s="9">
        <v>2.2999999999999998</v>
      </c>
      <c r="IC17" s="9">
        <v>22.2</v>
      </c>
      <c r="ID17" s="9">
        <v>1.6</v>
      </c>
      <c r="IE17" s="9">
        <v>32.9</v>
      </c>
    </row>
    <row r="18" spans="1:251">
      <c r="A18" s="10">
        <v>31229</v>
      </c>
      <c r="B18" s="9">
        <v>61.1</v>
      </c>
      <c r="C18" s="9"/>
      <c r="D18" s="9">
        <v>1.1000000000000001</v>
      </c>
      <c r="E18" s="9"/>
      <c r="F18" s="9">
        <v>5.9</v>
      </c>
      <c r="G18" s="9"/>
      <c r="H18" s="9">
        <v>2.6</v>
      </c>
      <c r="I18" s="9"/>
      <c r="J18" s="9">
        <v>7.3</v>
      </c>
      <c r="K18" s="9">
        <v>81.599999999999994</v>
      </c>
      <c r="L18" s="9">
        <v>5.0999999999999996</v>
      </c>
      <c r="M18" s="9">
        <v>74.3</v>
      </c>
      <c r="BO18" s="9">
        <v>310.89999999999998</v>
      </c>
      <c r="BP18" s="9">
        <v>130.30000000000001</v>
      </c>
      <c r="BQ18" s="9">
        <v>254.4</v>
      </c>
      <c r="BR18" s="9">
        <v>56.5</v>
      </c>
      <c r="BS18" s="9">
        <v>246.1</v>
      </c>
      <c r="BT18" s="9">
        <v>130.30000000000001</v>
      </c>
      <c r="BU18" s="9">
        <v>6.7</v>
      </c>
      <c r="BV18" s="9">
        <v>109.1</v>
      </c>
      <c r="BW18" s="9"/>
      <c r="BX18" s="9">
        <v>2.7</v>
      </c>
      <c r="BY18" s="9"/>
      <c r="BZ18" s="9">
        <v>6.8</v>
      </c>
      <c r="CA18" s="9"/>
      <c r="CB18" s="9">
        <v>5.6</v>
      </c>
      <c r="CC18" s="9"/>
      <c r="CD18" s="9">
        <v>48.1</v>
      </c>
      <c r="CE18" s="9">
        <v>138.6</v>
      </c>
      <c r="CF18" s="9">
        <v>8.3000000000000007</v>
      </c>
      <c r="CG18" s="9">
        <v>164</v>
      </c>
      <c r="DD18" s="9">
        <v>179.4</v>
      </c>
      <c r="DE18" s="9">
        <v>83</v>
      </c>
      <c r="DF18" s="9">
        <v>170</v>
      </c>
      <c r="DG18" s="9">
        <v>9.4</v>
      </c>
      <c r="DH18" s="9">
        <v>166</v>
      </c>
      <c r="DI18" s="9">
        <v>83</v>
      </c>
      <c r="DJ18" s="9">
        <v>4.5</v>
      </c>
      <c r="DK18" s="9">
        <v>78.5</v>
      </c>
      <c r="DL18" s="9"/>
      <c r="DM18" s="9">
        <v>1.4</v>
      </c>
      <c r="DN18" s="9"/>
      <c r="DO18" s="9">
        <v>3.7</v>
      </c>
      <c r="DP18" s="9"/>
      <c r="DQ18" s="9">
        <v>2.6</v>
      </c>
      <c r="DR18" s="9"/>
      <c r="DS18" s="9">
        <v>4.8</v>
      </c>
      <c r="DT18" s="9">
        <v>87</v>
      </c>
      <c r="DU18" s="9">
        <v>5.4</v>
      </c>
      <c r="DV18" s="9">
        <v>87</v>
      </c>
      <c r="FX18" s="9">
        <v>102.9</v>
      </c>
      <c r="FY18" s="9">
        <v>39</v>
      </c>
      <c r="FZ18" s="9">
        <v>80</v>
      </c>
      <c r="GA18" s="9">
        <v>22.9</v>
      </c>
      <c r="GB18" s="9">
        <v>78.8</v>
      </c>
      <c r="GC18" s="9">
        <v>39</v>
      </c>
      <c r="GD18" s="9">
        <v>2</v>
      </c>
      <c r="GE18" s="9">
        <v>37.799999999999997</v>
      </c>
      <c r="GF18" s="9"/>
      <c r="GG18" s="9"/>
      <c r="GH18" s="9"/>
      <c r="GI18" s="9">
        <v>3.7</v>
      </c>
      <c r="GJ18" s="9"/>
      <c r="GK18" s="9"/>
      <c r="GL18" s="9"/>
      <c r="GM18" s="9">
        <v>18.8</v>
      </c>
      <c r="GN18" s="9">
        <v>40.200000000000003</v>
      </c>
      <c r="GO18" s="9">
        <v>2.4</v>
      </c>
      <c r="GP18" s="9">
        <v>60.3</v>
      </c>
      <c r="HM18" s="9">
        <v>57</v>
      </c>
      <c r="HN18" s="9">
        <v>22.5</v>
      </c>
      <c r="HO18" s="9">
        <v>51.4</v>
      </c>
      <c r="HP18" s="9">
        <v>5.6</v>
      </c>
      <c r="HQ18" s="9">
        <v>51.1</v>
      </c>
      <c r="HR18" s="9">
        <v>22.5</v>
      </c>
      <c r="HS18" s="9">
        <v>1.3</v>
      </c>
      <c r="HT18" s="9">
        <v>27.3</v>
      </c>
      <c r="HU18" s="9"/>
      <c r="HV18" s="9"/>
      <c r="HW18" s="9"/>
      <c r="HX18" s="9">
        <v>2.7</v>
      </c>
      <c r="HY18" s="9"/>
      <c r="HZ18" s="9"/>
      <c r="IA18" s="9"/>
      <c r="IB18" s="9">
        <v>2.6</v>
      </c>
      <c r="IC18" s="9">
        <v>22.8</v>
      </c>
      <c r="ID18" s="9">
        <v>1.5</v>
      </c>
      <c r="IE18" s="9">
        <v>32.700000000000003</v>
      </c>
    </row>
    <row r="19" spans="1:251">
      <c r="A19" s="20" t="s">
        <v>2057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</row>
    <row r="20" spans="1:251">
      <c r="A20" s="10">
        <v>31564</v>
      </c>
      <c r="B20" s="9">
        <v>57.3</v>
      </c>
      <c r="C20" s="9"/>
      <c r="D20" s="9">
        <v>0.9</v>
      </c>
      <c r="E20" s="9"/>
      <c r="F20" s="9">
        <v>7.9</v>
      </c>
      <c r="G20" s="9"/>
      <c r="H20" s="9">
        <v>1.5</v>
      </c>
      <c r="I20" s="9"/>
      <c r="J20" s="9">
        <v>6</v>
      </c>
      <c r="K20" s="9">
        <v>78.5</v>
      </c>
      <c r="L20" s="9">
        <v>4.3</v>
      </c>
      <c r="M20" s="9">
        <v>71.099999999999994</v>
      </c>
      <c r="BO20" s="9">
        <v>310.5</v>
      </c>
      <c r="BP20" s="9">
        <v>137.30000000000001</v>
      </c>
      <c r="BQ20" s="9">
        <v>252.1</v>
      </c>
      <c r="BR20" s="9">
        <v>58.8</v>
      </c>
      <c r="BS20" s="9">
        <v>243.3</v>
      </c>
      <c r="BT20" s="9">
        <v>137.30000000000001</v>
      </c>
      <c r="BU20" s="9">
        <v>6.9</v>
      </c>
      <c r="BV20" s="9">
        <v>99.1</v>
      </c>
      <c r="BW20" s="9">
        <v>10.7</v>
      </c>
      <c r="BX20" s="9">
        <v>2.1</v>
      </c>
      <c r="BY20" s="9">
        <v>2</v>
      </c>
      <c r="BZ20" s="9">
        <v>6.6</v>
      </c>
      <c r="CA20" s="9">
        <v>56.9</v>
      </c>
      <c r="CB20" s="9">
        <v>6.7</v>
      </c>
      <c r="CC20" s="9">
        <v>0</v>
      </c>
      <c r="CD20" s="9">
        <v>50.2</v>
      </c>
      <c r="CE20" s="9">
        <v>146.1</v>
      </c>
      <c r="CF20" s="9">
        <v>8.5</v>
      </c>
      <c r="CG20" s="9">
        <v>155.9</v>
      </c>
      <c r="DD20" s="9">
        <v>171.8</v>
      </c>
      <c r="DE20" s="9">
        <v>81.400000000000006</v>
      </c>
      <c r="DF20" s="9">
        <v>159.69999999999999</v>
      </c>
      <c r="DG20" s="9">
        <v>12.1</v>
      </c>
      <c r="DH20" s="9">
        <v>156.30000000000001</v>
      </c>
      <c r="DI20" s="9">
        <v>81.400000000000006</v>
      </c>
      <c r="DJ20" s="9">
        <v>4.4000000000000004</v>
      </c>
      <c r="DK20" s="9">
        <v>70.5</v>
      </c>
      <c r="DL20" s="9"/>
      <c r="DM20" s="9">
        <v>1.3</v>
      </c>
      <c r="DN20" s="9"/>
      <c r="DO20" s="9">
        <v>5.0999999999999996</v>
      </c>
      <c r="DP20" s="9"/>
      <c r="DQ20" s="9">
        <v>2.1</v>
      </c>
      <c r="DR20" s="9"/>
      <c r="DS20" s="9">
        <v>5.6</v>
      </c>
      <c r="DT20" s="9">
        <v>84.8</v>
      </c>
      <c r="DU20" s="9">
        <v>5.8</v>
      </c>
      <c r="DV20" s="9">
        <v>81.2</v>
      </c>
      <c r="FX20" s="9">
        <v>103.2</v>
      </c>
      <c r="FY20" s="9">
        <v>41.9</v>
      </c>
      <c r="FZ20" s="9">
        <v>79</v>
      </c>
      <c r="GA20" s="9">
        <v>24.2</v>
      </c>
      <c r="GB20" s="9">
        <v>76.599999999999994</v>
      </c>
      <c r="GC20" s="9">
        <v>41.9</v>
      </c>
      <c r="GD20" s="9">
        <v>1.4</v>
      </c>
      <c r="GE20" s="9">
        <v>33.299999999999997</v>
      </c>
      <c r="GF20" s="9"/>
      <c r="GG20" s="9">
        <v>0.5</v>
      </c>
      <c r="GH20" s="9"/>
      <c r="GI20" s="9">
        <v>3.4</v>
      </c>
      <c r="GJ20" s="9"/>
      <c r="GK20" s="9">
        <v>1.9</v>
      </c>
      <c r="GL20" s="9"/>
      <c r="GM20" s="9">
        <v>20.3</v>
      </c>
      <c r="GN20" s="9">
        <v>44.3</v>
      </c>
      <c r="GO20" s="9">
        <v>2</v>
      </c>
      <c r="GP20" s="9">
        <v>56.9</v>
      </c>
      <c r="HM20" s="9">
        <v>54.8</v>
      </c>
      <c r="HN20" s="9">
        <v>25.1</v>
      </c>
      <c r="HO20" s="9">
        <v>50.3</v>
      </c>
      <c r="HP20" s="9">
        <v>4.5</v>
      </c>
      <c r="HQ20" s="9">
        <v>49.1</v>
      </c>
      <c r="HR20" s="9">
        <v>25.1</v>
      </c>
      <c r="HS20" s="9">
        <v>1.2</v>
      </c>
      <c r="HT20" s="9">
        <v>22.8</v>
      </c>
      <c r="HU20" s="9"/>
      <c r="HV20" s="9">
        <v>0.3</v>
      </c>
      <c r="HW20" s="9"/>
      <c r="HX20" s="9">
        <v>2.5</v>
      </c>
      <c r="HY20" s="9"/>
      <c r="HZ20" s="9">
        <v>0.9</v>
      </c>
      <c r="IA20" s="9"/>
      <c r="IB20" s="9">
        <v>1.7</v>
      </c>
      <c r="IC20" s="9">
        <v>26.3</v>
      </c>
      <c r="ID20" s="9">
        <v>1.5</v>
      </c>
      <c r="IE20" s="9">
        <v>27</v>
      </c>
    </row>
    <row r="21" spans="1:251">
      <c r="A21" s="10">
        <v>31929</v>
      </c>
      <c r="B21" s="9">
        <v>51.6</v>
      </c>
      <c r="C21" s="9"/>
      <c r="D21" s="9">
        <v>1.3</v>
      </c>
      <c r="E21" s="9"/>
      <c r="F21" s="9">
        <v>5.8</v>
      </c>
      <c r="G21" s="9"/>
      <c r="H21" s="9">
        <v>2.2999999999999998</v>
      </c>
      <c r="I21" s="9"/>
      <c r="J21" s="9">
        <v>7.7</v>
      </c>
      <c r="K21" s="9">
        <v>86.7</v>
      </c>
      <c r="L21" s="9">
        <v>5.4</v>
      </c>
      <c r="M21" s="9">
        <v>65.099999999999994</v>
      </c>
      <c r="BO21" s="9">
        <v>320</v>
      </c>
      <c r="BP21" s="9">
        <v>144.4</v>
      </c>
      <c r="BQ21" s="9">
        <v>253.7</v>
      </c>
      <c r="BR21" s="9">
        <v>66.3</v>
      </c>
      <c r="BS21" s="9">
        <v>245.9</v>
      </c>
      <c r="BT21" s="9">
        <v>144.4</v>
      </c>
      <c r="BU21" s="9">
        <v>5.6</v>
      </c>
      <c r="BV21" s="9">
        <v>95.9</v>
      </c>
      <c r="BW21" s="9"/>
      <c r="BX21" s="9">
        <v>1.5</v>
      </c>
      <c r="BY21" s="9"/>
      <c r="BZ21" s="9">
        <v>8.1</v>
      </c>
      <c r="CA21" s="9"/>
      <c r="CB21" s="9">
        <v>6.3</v>
      </c>
      <c r="CC21" s="9"/>
      <c r="CD21" s="9">
        <v>56</v>
      </c>
      <c r="CE21" s="9">
        <v>152.19999999999999</v>
      </c>
      <c r="CF21" s="9">
        <v>7.8</v>
      </c>
      <c r="CG21" s="9">
        <v>160</v>
      </c>
      <c r="DD21" s="9">
        <v>173.8</v>
      </c>
      <c r="DE21" s="9">
        <v>85.8</v>
      </c>
      <c r="DF21" s="9">
        <v>160.69999999999999</v>
      </c>
      <c r="DG21" s="9">
        <v>13.1</v>
      </c>
      <c r="DH21" s="9">
        <v>157.9</v>
      </c>
      <c r="DI21" s="9">
        <v>85.8</v>
      </c>
      <c r="DJ21" s="9">
        <v>4.4000000000000004</v>
      </c>
      <c r="DK21" s="9">
        <v>67.7</v>
      </c>
      <c r="DL21" s="9"/>
      <c r="DM21" s="9">
        <v>0.6</v>
      </c>
      <c r="DN21" s="9"/>
      <c r="DO21" s="9">
        <v>5.4</v>
      </c>
      <c r="DP21" s="9"/>
      <c r="DQ21" s="9">
        <v>2.2000000000000002</v>
      </c>
      <c r="DR21" s="9"/>
      <c r="DS21" s="9">
        <v>6.5</v>
      </c>
      <c r="DT21" s="9">
        <v>88.6</v>
      </c>
      <c r="DU21" s="9">
        <v>5.5</v>
      </c>
      <c r="DV21" s="9">
        <v>79.7</v>
      </c>
      <c r="FX21" s="9">
        <v>103.9</v>
      </c>
      <c r="FY21" s="9">
        <v>44.1</v>
      </c>
      <c r="FZ21" s="9">
        <v>77.900000000000006</v>
      </c>
      <c r="GA21" s="9">
        <v>26</v>
      </c>
      <c r="GB21" s="9">
        <v>75.8</v>
      </c>
      <c r="GC21" s="9">
        <v>44.1</v>
      </c>
      <c r="GD21" s="9">
        <v>1.8</v>
      </c>
      <c r="GE21" s="9">
        <v>29.9</v>
      </c>
      <c r="GF21" s="9"/>
      <c r="GG21" s="9">
        <v>0.4</v>
      </c>
      <c r="GH21" s="9"/>
      <c r="GI21" s="9">
        <v>4.4000000000000004</v>
      </c>
      <c r="GJ21" s="9"/>
      <c r="GK21" s="9">
        <v>1.7</v>
      </c>
      <c r="GL21" s="9"/>
      <c r="GM21" s="9">
        <v>21.2</v>
      </c>
      <c r="GN21" s="9">
        <v>46.2</v>
      </c>
      <c r="GO21" s="9">
        <v>2.4</v>
      </c>
      <c r="GP21" s="9">
        <v>55.3</v>
      </c>
      <c r="HM21" s="9">
        <v>55.9</v>
      </c>
      <c r="HN21" s="9">
        <v>26.9</v>
      </c>
      <c r="HO21" s="9">
        <v>50.4</v>
      </c>
      <c r="HP21" s="9">
        <v>5.5</v>
      </c>
      <c r="HQ21" s="9">
        <v>49.4</v>
      </c>
      <c r="HR21" s="9">
        <v>26.9</v>
      </c>
      <c r="HS21" s="9">
        <v>1.6</v>
      </c>
      <c r="HT21" s="9">
        <v>20.9</v>
      </c>
      <c r="HU21" s="9"/>
      <c r="HV21" s="9">
        <v>0.3</v>
      </c>
      <c r="HW21" s="9"/>
      <c r="HX21" s="9">
        <v>3.2</v>
      </c>
      <c r="HY21" s="9"/>
      <c r="HZ21" s="9">
        <v>0.7</v>
      </c>
      <c r="IA21" s="9"/>
      <c r="IB21" s="9">
        <v>2.1</v>
      </c>
      <c r="IC21" s="9">
        <v>27.9</v>
      </c>
      <c r="ID21" s="9">
        <v>1.8</v>
      </c>
      <c r="IE21" s="9">
        <v>26.2</v>
      </c>
    </row>
    <row r="22" spans="1:251">
      <c r="A22" s="10">
        <v>32295</v>
      </c>
      <c r="B22" s="9">
        <v>52.4</v>
      </c>
      <c r="C22" s="9">
        <v>8.5</v>
      </c>
      <c r="D22" s="9">
        <v>1.5</v>
      </c>
      <c r="E22" s="9">
        <v>0.7</v>
      </c>
      <c r="F22" s="9">
        <v>6.3</v>
      </c>
      <c r="G22" s="9">
        <v>11</v>
      </c>
      <c r="H22" s="9">
        <v>2.7</v>
      </c>
      <c r="I22" s="9">
        <v>0.6</v>
      </c>
      <c r="J22" s="9">
        <v>7.7</v>
      </c>
      <c r="K22" s="9">
        <v>90.8</v>
      </c>
      <c r="L22" s="9">
        <v>4.8</v>
      </c>
      <c r="M22" s="9">
        <v>66.7</v>
      </c>
      <c r="BO22" s="9">
        <v>336.3</v>
      </c>
      <c r="BP22" s="9">
        <v>163.4</v>
      </c>
      <c r="BQ22" s="9">
        <v>269</v>
      </c>
      <c r="BR22" s="9">
        <v>67.3</v>
      </c>
      <c r="BS22" s="9">
        <v>262.2</v>
      </c>
      <c r="BT22" s="9">
        <v>163.4</v>
      </c>
      <c r="BU22" s="9">
        <v>7.5</v>
      </c>
      <c r="BV22" s="9">
        <v>91.3</v>
      </c>
      <c r="BW22" s="9">
        <v>10.8</v>
      </c>
      <c r="BX22" s="9">
        <v>1.6</v>
      </c>
      <c r="BY22" s="9">
        <v>2.1</v>
      </c>
      <c r="BZ22" s="9">
        <v>7.1</v>
      </c>
      <c r="CA22" s="9">
        <v>63.3</v>
      </c>
      <c r="CB22" s="9">
        <v>5.2</v>
      </c>
      <c r="CC22" s="9">
        <v>0</v>
      </c>
      <c r="CD22" s="9">
        <v>58.1</v>
      </c>
      <c r="CE22" s="9">
        <v>170.1</v>
      </c>
      <c r="CF22" s="9">
        <v>9.6</v>
      </c>
      <c r="CG22" s="9">
        <v>156.5</v>
      </c>
      <c r="DD22" s="9">
        <v>177.4</v>
      </c>
      <c r="DE22" s="9">
        <v>92.6</v>
      </c>
      <c r="DF22" s="9">
        <v>165.3</v>
      </c>
      <c r="DG22" s="9">
        <v>12.1</v>
      </c>
      <c r="DH22" s="9">
        <v>162.69999999999999</v>
      </c>
      <c r="DI22" s="9">
        <v>92.6</v>
      </c>
      <c r="DJ22" s="9">
        <v>6</v>
      </c>
      <c r="DK22" s="9">
        <v>64.099999999999994</v>
      </c>
      <c r="DL22" s="9">
        <v>6.3</v>
      </c>
      <c r="DM22" s="9">
        <v>0.6</v>
      </c>
      <c r="DN22" s="9">
        <v>0.9</v>
      </c>
      <c r="DO22" s="9">
        <v>4.8</v>
      </c>
      <c r="DP22" s="9">
        <v>8.4</v>
      </c>
      <c r="DQ22" s="9">
        <v>2</v>
      </c>
      <c r="DR22" s="9">
        <v>0</v>
      </c>
      <c r="DS22" s="9">
        <v>6.4</v>
      </c>
      <c r="DT22" s="9">
        <v>95.2</v>
      </c>
      <c r="DU22" s="9">
        <v>6.9</v>
      </c>
      <c r="DV22" s="9">
        <v>75.3</v>
      </c>
      <c r="FX22" s="9">
        <v>106.3</v>
      </c>
      <c r="FY22" s="9">
        <v>44.2</v>
      </c>
      <c r="FZ22" s="9">
        <v>81.2</v>
      </c>
      <c r="GA22" s="9">
        <v>25.1</v>
      </c>
      <c r="GB22" s="9">
        <v>78.400000000000006</v>
      </c>
      <c r="GC22" s="9">
        <v>44.2</v>
      </c>
      <c r="GD22" s="9">
        <v>2.7</v>
      </c>
      <c r="GE22" s="9">
        <v>31.5</v>
      </c>
      <c r="GF22" s="9">
        <v>5.4</v>
      </c>
      <c r="GG22" s="9">
        <v>1</v>
      </c>
      <c r="GH22" s="9">
        <v>0.8</v>
      </c>
      <c r="GI22" s="9">
        <v>3.6</v>
      </c>
      <c r="GJ22" s="9">
        <v>22.5</v>
      </c>
      <c r="GK22" s="9">
        <v>1.8</v>
      </c>
      <c r="GL22" s="9">
        <v>0.2</v>
      </c>
      <c r="GM22" s="9">
        <v>20.5</v>
      </c>
      <c r="GN22" s="9">
        <v>47</v>
      </c>
      <c r="GO22" s="9">
        <v>3.7</v>
      </c>
      <c r="GP22" s="9">
        <v>55.5</v>
      </c>
      <c r="HM22" s="9">
        <v>53.3</v>
      </c>
      <c r="HN22" s="9">
        <v>24.6</v>
      </c>
      <c r="HO22" s="9">
        <v>48.8</v>
      </c>
      <c r="HP22" s="9">
        <v>4.5</v>
      </c>
      <c r="HQ22" s="9">
        <v>47.9</v>
      </c>
      <c r="HR22" s="9">
        <v>24.6</v>
      </c>
      <c r="HS22" s="9">
        <v>1.8</v>
      </c>
      <c r="HT22" s="9">
        <v>21.5</v>
      </c>
      <c r="HU22" s="9">
        <v>3.4</v>
      </c>
      <c r="HV22" s="9">
        <v>0.5</v>
      </c>
      <c r="HW22" s="9">
        <v>0.5</v>
      </c>
      <c r="HX22" s="9">
        <v>2.4</v>
      </c>
      <c r="HY22" s="9">
        <v>2</v>
      </c>
      <c r="HZ22" s="9">
        <v>0.4</v>
      </c>
      <c r="IA22" s="9">
        <v>0</v>
      </c>
      <c r="IB22" s="9">
        <v>1.6</v>
      </c>
      <c r="IC22" s="9">
        <v>25.6</v>
      </c>
      <c r="ID22" s="9">
        <v>2.2999999999999998</v>
      </c>
      <c r="IE22" s="9">
        <v>25.5</v>
      </c>
    </row>
    <row r="23" spans="1:251">
      <c r="A23" s="10">
        <v>32660</v>
      </c>
      <c r="B23" s="9">
        <v>49.2</v>
      </c>
      <c r="C23" s="9">
        <v>8.5</v>
      </c>
      <c r="D23" s="9">
        <v>1.5</v>
      </c>
      <c r="E23" s="9">
        <v>1.3</v>
      </c>
      <c r="F23" s="9">
        <v>5.7</v>
      </c>
      <c r="G23" s="9">
        <v>9.1</v>
      </c>
      <c r="H23" s="9">
        <v>2.2000000000000002</v>
      </c>
      <c r="I23" s="9">
        <v>0.5</v>
      </c>
      <c r="J23" s="9">
        <v>6.4</v>
      </c>
      <c r="K23" s="9">
        <v>94</v>
      </c>
      <c r="L23" s="9">
        <v>5.8</v>
      </c>
      <c r="M23" s="9">
        <v>61.3</v>
      </c>
      <c r="BO23" s="9">
        <v>352.7</v>
      </c>
      <c r="BP23" s="9">
        <v>167.5</v>
      </c>
      <c r="BQ23" s="9">
        <v>282.39999999999998</v>
      </c>
      <c r="BR23" s="9">
        <v>70.3</v>
      </c>
      <c r="BS23" s="9">
        <v>273.39999999999998</v>
      </c>
      <c r="BT23" s="9">
        <v>167.5</v>
      </c>
      <c r="BU23" s="9">
        <v>6.5</v>
      </c>
      <c r="BV23" s="9">
        <v>99.4</v>
      </c>
      <c r="BW23" s="9">
        <v>10.199999999999999</v>
      </c>
      <c r="BX23" s="9">
        <v>1.8</v>
      </c>
      <c r="BY23" s="9">
        <v>1.5</v>
      </c>
      <c r="BZ23" s="9">
        <v>6.9</v>
      </c>
      <c r="CA23" s="9">
        <v>69.099999999999994</v>
      </c>
      <c r="CB23" s="9">
        <v>7.2</v>
      </c>
      <c r="CC23" s="9">
        <v>0.4</v>
      </c>
      <c r="CD23" s="9">
        <v>61.5</v>
      </c>
      <c r="CE23" s="9">
        <v>176.5</v>
      </c>
      <c r="CF23" s="9">
        <v>8.3000000000000007</v>
      </c>
      <c r="CG23" s="9">
        <v>167.8</v>
      </c>
      <c r="DD23" s="9">
        <v>190</v>
      </c>
      <c r="DE23" s="9">
        <v>97</v>
      </c>
      <c r="DF23" s="9">
        <v>176.4</v>
      </c>
      <c r="DG23" s="9">
        <v>13.6</v>
      </c>
      <c r="DH23" s="9">
        <v>172.9</v>
      </c>
      <c r="DI23" s="9">
        <v>97</v>
      </c>
      <c r="DJ23" s="9">
        <v>4.8</v>
      </c>
      <c r="DK23" s="9">
        <v>71.099999999999994</v>
      </c>
      <c r="DL23" s="9">
        <v>6.8</v>
      </c>
      <c r="DM23" s="9">
        <v>1.3</v>
      </c>
      <c r="DN23" s="9">
        <v>1.1000000000000001</v>
      </c>
      <c r="DO23" s="9">
        <v>4.4000000000000004</v>
      </c>
      <c r="DP23" s="9">
        <v>10.3</v>
      </c>
      <c r="DQ23" s="9">
        <v>2.2000000000000002</v>
      </c>
      <c r="DR23" s="9">
        <v>0.2</v>
      </c>
      <c r="DS23" s="9">
        <v>7.9</v>
      </c>
      <c r="DT23" s="9">
        <v>100.5</v>
      </c>
      <c r="DU23" s="9">
        <v>6.1</v>
      </c>
      <c r="DV23" s="9">
        <v>83.4</v>
      </c>
      <c r="FX23" s="9">
        <v>104.8</v>
      </c>
      <c r="FY23" s="9">
        <v>43.8</v>
      </c>
      <c r="FZ23" s="9">
        <v>78.2</v>
      </c>
      <c r="GA23" s="9">
        <v>26.6</v>
      </c>
      <c r="GB23" s="9">
        <v>75.400000000000006</v>
      </c>
      <c r="GC23" s="9">
        <v>43.8</v>
      </c>
      <c r="GD23" s="9">
        <v>2.1</v>
      </c>
      <c r="GE23" s="9">
        <v>29.5</v>
      </c>
      <c r="GF23" s="9">
        <v>4.2</v>
      </c>
      <c r="GG23" s="9">
        <v>0.6</v>
      </c>
      <c r="GH23" s="9">
        <v>0.4</v>
      </c>
      <c r="GI23" s="9">
        <v>3.2</v>
      </c>
      <c r="GJ23" s="9">
        <v>25.2</v>
      </c>
      <c r="GK23" s="9">
        <v>2.2000000000000002</v>
      </c>
      <c r="GL23" s="9">
        <v>0.3</v>
      </c>
      <c r="GM23" s="9">
        <v>22.7</v>
      </c>
      <c r="GN23" s="9">
        <v>46.6</v>
      </c>
      <c r="GO23" s="9">
        <v>2.8</v>
      </c>
      <c r="GP23" s="9">
        <v>55.4</v>
      </c>
      <c r="HM23" s="9">
        <v>50.8</v>
      </c>
      <c r="HN23" s="9">
        <v>25.1</v>
      </c>
      <c r="HO23" s="9">
        <v>46</v>
      </c>
      <c r="HP23" s="9">
        <v>4.8</v>
      </c>
      <c r="HQ23" s="9">
        <v>45</v>
      </c>
      <c r="HR23" s="9">
        <v>25.1</v>
      </c>
      <c r="HS23" s="9">
        <v>0.9</v>
      </c>
      <c r="HT23" s="9">
        <v>19</v>
      </c>
      <c r="HU23" s="9">
        <v>2.5</v>
      </c>
      <c r="HV23" s="9">
        <v>0.5</v>
      </c>
      <c r="HW23" s="9">
        <v>0.3</v>
      </c>
      <c r="HX23" s="9">
        <v>1.7</v>
      </c>
      <c r="HY23" s="9">
        <v>3.3</v>
      </c>
      <c r="HZ23" s="9">
        <v>0.5</v>
      </c>
      <c r="IA23" s="9">
        <v>0.2</v>
      </c>
      <c r="IB23" s="9">
        <v>2.6</v>
      </c>
      <c r="IC23" s="9">
        <v>26.1</v>
      </c>
      <c r="ID23" s="9">
        <v>1.4</v>
      </c>
      <c r="IE23" s="9">
        <v>23.2</v>
      </c>
    </row>
    <row r="24" spans="1:251">
      <c r="A24" s="10">
        <v>33025</v>
      </c>
      <c r="B24" s="9">
        <v>50.6</v>
      </c>
      <c r="C24" s="9">
        <v>5.5</v>
      </c>
      <c r="D24" s="9">
        <v>1.4</v>
      </c>
      <c r="E24" s="9">
        <v>0.3</v>
      </c>
      <c r="F24" s="9">
        <v>3.8</v>
      </c>
      <c r="G24" s="9">
        <v>9</v>
      </c>
      <c r="H24" s="9">
        <v>2.4</v>
      </c>
      <c r="I24" s="9">
        <v>0</v>
      </c>
      <c r="J24" s="9">
        <v>6.6</v>
      </c>
      <c r="K24" s="9">
        <v>100.2</v>
      </c>
      <c r="L24" s="9">
        <v>4.9000000000000004</v>
      </c>
      <c r="M24" s="9">
        <v>61</v>
      </c>
      <c r="BO24" s="9">
        <v>368.5</v>
      </c>
      <c r="BP24" s="9">
        <v>177.9</v>
      </c>
      <c r="BQ24" s="9">
        <v>296.5</v>
      </c>
      <c r="BR24" s="9">
        <v>72</v>
      </c>
      <c r="BS24" s="9">
        <v>285.39999999999998</v>
      </c>
      <c r="BT24" s="9">
        <v>177.9</v>
      </c>
      <c r="BU24" s="9">
        <v>9.3000000000000007</v>
      </c>
      <c r="BV24" s="9">
        <v>98.2</v>
      </c>
      <c r="BW24" s="9">
        <v>11.6</v>
      </c>
      <c r="BX24" s="9">
        <v>3.2</v>
      </c>
      <c r="BY24" s="9">
        <v>1.9</v>
      </c>
      <c r="BZ24" s="9">
        <v>6.5</v>
      </c>
      <c r="CA24" s="9">
        <v>71.5</v>
      </c>
      <c r="CB24" s="9">
        <v>7.9</v>
      </c>
      <c r="CC24" s="9">
        <v>1.3</v>
      </c>
      <c r="CD24" s="9">
        <v>62.3</v>
      </c>
      <c r="CE24" s="9">
        <v>189</v>
      </c>
      <c r="CF24" s="9">
        <v>12.4</v>
      </c>
      <c r="CG24" s="9">
        <v>166.9</v>
      </c>
      <c r="DD24" s="9">
        <v>194.9</v>
      </c>
      <c r="DE24" s="9">
        <v>100.9</v>
      </c>
      <c r="DF24" s="9">
        <v>181.6</v>
      </c>
      <c r="DG24" s="9">
        <v>13.3</v>
      </c>
      <c r="DH24" s="9">
        <v>177.1</v>
      </c>
      <c r="DI24" s="9">
        <v>100.9</v>
      </c>
      <c r="DJ24" s="9">
        <v>6.4</v>
      </c>
      <c r="DK24" s="9">
        <v>69.8</v>
      </c>
      <c r="DL24" s="9">
        <v>7.3</v>
      </c>
      <c r="DM24" s="9">
        <v>1.5</v>
      </c>
      <c r="DN24" s="9">
        <v>1.3</v>
      </c>
      <c r="DO24" s="9">
        <v>4.5</v>
      </c>
      <c r="DP24" s="9">
        <v>10.5</v>
      </c>
      <c r="DQ24" s="9">
        <v>3</v>
      </c>
      <c r="DR24" s="9">
        <v>0.4</v>
      </c>
      <c r="DS24" s="9">
        <v>7.1</v>
      </c>
      <c r="DT24" s="9">
        <v>105.4</v>
      </c>
      <c r="DU24" s="9">
        <v>8.1999999999999993</v>
      </c>
      <c r="DV24" s="9">
        <v>81.400000000000006</v>
      </c>
      <c r="FX24" s="9">
        <v>104.9</v>
      </c>
      <c r="FY24" s="9">
        <v>45.1</v>
      </c>
      <c r="FZ24" s="9">
        <v>79.599999999999994</v>
      </c>
      <c r="GA24" s="9">
        <v>25.3</v>
      </c>
      <c r="GB24" s="9">
        <v>77</v>
      </c>
      <c r="GC24" s="9">
        <v>45.1</v>
      </c>
      <c r="GD24" s="9">
        <v>2.2999999999999998</v>
      </c>
      <c r="GE24" s="9">
        <v>29.6</v>
      </c>
      <c r="GF24" s="9">
        <v>4.7</v>
      </c>
      <c r="GG24" s="9">
        <v>0.9</v>
      </c>
      <c r="GH24" s="9">
        <v>0.9</v>
      </c>
      <c r="GI24" s="9">
        <v>2.9</v>
      </c>
      <c r="GJ24" s="9">
        <v>23.2</v>
      </c>
      <c r="GK24" s="9">
        <v>1.7</v>
      </c>
      <c r="GL24" s="9">
        <v>0.4</v>
      </c>
      <c r="GM24" s="9">
        <v>21.1</v>
      </c>
      <c r="GN24" s="9">
        <v>47.6</v>
      </c>
      <c r="GO24" s="9">
        <v>3.5</v>
      </c>
      <c r="GP24" s="9">
        <v>53.6</v>
      </c>
      <c r="HM24" s="9">
        <v>50.5</v>
      </c>
      <c r="HN24" s="9">
        <v>23.3</v>
      </c>
      <c r="HO24" s="9">
        <v>45.9</v>
      </c>
      <c r="HP24" s="9">
        <v>4.5999999999999996</v>
      </c>
      <c r="HQ24" s="9">
        <v>44.9</v>
      </c>
      <c r="HR24" s="9">
        <v>23.3</v>
      </c>
      <c r="HS24" s="9">
        <v>1.6</v>
      </c>
      <c r="HT24" s="9">
        <v>20</v>
      </c>
      <c r="HU24" s="9">
        <v>3.2</v>
      </c>
      <c r="HV24" s="9">
        <v>0.5</v>
      </c>
      <c r="HW24" s="9">
        <v>0.6</v>
      </c>
      <c r="HX24" s="9">
        <v>2.1</v>
      </c>
      <c r="HY24" s="9">
        <v>2.4</v>
      </c>
      <c r="HZ24" s="9">
        <v>0.5</v>
      </c>
      <c r="IA24" s="9">
        <v>0.1</v>
      </c>
      <c r="IB24" s="9">
        <v>1.8</v>
      </c>
      <c r="IC24" s="9">
        <v>24.3</v>
      </c>
      <c r="ID24" s="9">
        <v>2.2999999999999998</v>
      </c>
      <c r="IE24" s="9">
        <v>23.9</v>
      </c>
    </row>
    <row r="25" spans="1:251">
      <c r="A25" s="10">
        <v>33390</v>
      </c>
      <c r="B25" s="9">
        <v>49</v>
      </c>
      <c r="C25" s="9">
        <v>10.199999999999999</v>
      </c>
      <c r="D25" s="9">
        <v>3.5</v>
      </c>
      <c r="E25" s="9">
        <v>1.5</v>
      </c>
      <c r="F25" s="9">
        <v>5.2</v>
      </c>
      <c r="G25" s="9">
        <v>7.4</v>
      </c>
      <c r="H25" s="9">
        <v>2</v>
      </c>
      <c r="I25" s="9">
        <v>0.4</v>
      </c>
      <c r="J25" s="9">
        <v>5</v>
      </c>
      <c r="K25" s="9">
        <v>98.1</v>
      </c>
      <c r="L25" s="9">
        <v>5.8</v>
      </c>
      <c r="M25" s="9">
        <v>59.1</v>
      </c>
      <c r="BO25" s="9">
        <v>376</v>
      </c>
      <c r="BP25" s="9">
        <v>180.8</v>
      </c>
      <c r="BQ25" s="9">
        <v>298.3</v>
      </c>
      <c r="BR25" s="9">
        <v>77.7</v>
      </c>
      <c r="BS25" s="9">
        <v>285.5</v>
      </c>
      <c r="BT25" s="9">
        <v>180.8</v>
      </c>
      <c r="BU25" s="9">
        <v>6.9</v>
      </c>
      <c r="BV25" s="9">
        <v>97.8</v>
      </c>
      <c r="BW25" s="9">
        <v>22</v>
      </c>
      <c r="BX25" s="9">
        <v>4.9000000000000004</v>
      </c>
      <c r="BY25" s="9">
        <v>4.4000000000000004</v>
      </c>
      <c r="BZ25" s="9">
        <v>12.7</v>
      </c>
      <c r="CA25" s="9">
        <v>68.5</v>
      </c>
      <c r="CB25" s="9">
        <v>7.9</v>
      </c>
      <c r="CC25" s="9">
        <v>0.5</v>
      </c>
      <c r="CD25" s="9">
        <v>60.1</v>
      </c>
      <c r="CE25" s="9">
        <v>193.6</v>
      </c>
      <c r="CF25" s="9">
        <v>11.8</v>
      </c>
      <c r="CG25" s="9">
        <v>170.6</v>
      </c>
      <c r="DD25" s="9">
        <v>195.9</v>
      </c>
      <c r="DE25" s="9">
        <v>101.3</v>
      </c>
      <c r="DF25" s="9">
        <v>178</v>
      </c>
      <c r="DG25" s="9">
        <v>17.899999999999999</v>
      </c>
      <c r="DH25" s="9">
        <v>173.2</v>
      </c>
      <c r="DI25" s="9">
        <v>101.3</v>
      </c>
      <c r="DJ25" s="9">
        <v>5</v>
      </c>
      <c r="DK25" s="9">
        <v>66.900000000000006</v>
      </c>
      <c r="DL25" s="9">
        <v>13.8</v>
      </c>
      <c r="DM25" s="9">
        <v>1.9</v>
      </c>
      <c r="DN25" s="9">
        <v>2.6</v>
      </c>
      <c r="DO25" s="9">
        <v>9.3000000000000007</v>
      </c>
      <c r="DP25" s="9">
        <v>8.9</v>
      </c>
      <c r="DQ25" s="9">
        <v>2.9</v>
      </c>
      <c r="DR25" s="9">
        <v>0.3</v>
      </c>
      <c r="DS25" s="9">
        <v>5.7</v>
      </c>
      <c r="DT25" s="9">
        <v>106.1</v>
      </c>
      <c r="DU25" s="9">
        <v>7.8</v>
      </c>
      <c r="DV25" s="9">
        <v>81.8</v>
      </c>
      <c r="FX25" s="9">
        <v>106.2</v>
      </c>
      <c r="FY25" s="9">
        <v>46.7</v>
      </c>
      <c r="FZ25" s="9">
        <v>77</v>
      </c>
      <c r="GA25" s="9">
        <v>29.2</v>
      </c>
      <c r="GB25" s="9">
        <v>73</v>
      </c>
      <c r="GC25" s="9">
        <v>46.7</v>
      </c>
      <c r="GD25" s="9">
        <v>2.8</v>
      </c>
      <c r="GE25" s="9">
        <v>23.5</v>
      </c>
      <c r="GF25" s="9">
        <v>7.2</v>
      </c>
      <c r="GG25" s="9">
        <v>1.7</v>
      </c>
      <c r="GH25" s="9">
        <v>1.4</v>
      </c>
      <c r="GI25" s="9">
        <v>4.0999999999999996</v>
      </c>
      <c r="GJ25" s="9">
        <v>26</v>
      </c>
      <c r="GK25" s="9">
        <v>2.2999999999999998</v>
      </c>
      <c r="GL25" s="9">
        <v>0.1</v>
      </c>
      <c r="GM25" s="9">
        <v>23.6</v>
      </c>
      <c r="GN25" s="9">
        <v>50.8</v>
      </c>
      <c r="GO25" s="9">
        <v>4.4000000000000004</v>
      </c>
      <c r="GP25" s="9">
        <v>51.2</v>
      </c>
      <c r="HM25" s="9">
        <v>52.3</v>
      </c>
      <c r="HN25" s="9">
        <v>27</v>
      </c>
      <c r="HO25" s="9">
        <v>45.8</v>
      </c>
      <c r="HP25" s="9">
        <v>6.5</v>
      </c>
      <c r="HQ25" s="9">
        <v>44.3</v>
      </c>
      <c r="HR25" s="9">
        <v>27</v>
      </c>
      <c r="HS25" s="9">
        <v>2</v>
      </c>
      <c r="HT25" s="9">
        <v>15.3</v>
      </c>
      <c r="HU25" s="9">
        <v>4.5999999999999996</v>
      </c>
      <c r="HV25" s="9">
        <v>0.8</v>
      </c>
      <c r="HW25" s="9">
        <v>0.8</v>
      </c>
      <c r="HX25" s="9">
        <v>3</v>
      </c>
      <c r="HY25" s="9">
        <v>3.4</v>
      </c>
      <c r="HZ25" s="9">
        <v>0.7</v>
      </c>
      <c r="IA25" s="9">
        <v>0.1</v>
      </c>
      <c r="IB25" s="9">
        <v>2.6</v>
      </c>
      <c r="IC25" s="9">
        <v>28.4</v>
      </c>
      <c r="ID25" s="9">
        <v>2.9</v>
      </c>
      <c r="IE25" s="9">
        <v>20.9</v>
      </c>
    </row>
    <row r="26" spans="1:251">
      <c r="A26" s="10">
        <v>33756</v>
      </c>
      <c r="B26" s="9">
        <v>44.2</v>
      </c>
      <c r="C26" s="9">
        <v>13.3</v>
      </c>
      <c r="D26" s="9">
        <v>3.1</v>
      </c>
      <c r="E26" s="9">
        <v>1.7</v>
      </c>
      <c r="F26" s="9">
        <v>8.5</v>
      </c>
      <c r="G26" s="9">
        <v>10.6</v>
      </c>
      <c r="H26" s="9">
        <v>3.4</v>
      </c>
      <c r="I26" s="9">
        <v>0.5</v>
      </c>
      <c r="J26" s="9">
        <v>6.7</v>
      </c>
      <c r="K26" s="9">
        <v>94.3</v>
      </c>
      <c r="L26" s="9">
        <v>7.2</v>
      </c>
      <c r="M26" s="9">
        <v>59.4</v>
      </c>
      <c r="BO26" s="9">
        <v>381.8</v>
      </c>
      <c r="BP26" s="9">
        <v>180.8</v>
      </c>
      <c r="BQ26" s="9">
        <v>295.60000000000002</v>
      </c>
      <c r="BR26" s="9">
        <v>86.2</v>
      </c>
      <c r="BS26" s="9">
        <v>281.89999999999998</v>
      </c>
      <c r="BT26" s="9">
        <v>180.8</v>
      </c>
      <c r="BU26" s="9">
        <v>7.6</v>
      </c>
      <c r="BV26" s="9">
        <v>93.5</v>
      </c>
      <c r="BW26" s="9">
        <v>20.5</v>
      </c>
      <c r="BX26" s="9">
        <v>4.2</v>
      </c>
      <c r="BY26" s="9">
        <v>4.3</v>
      </c>
      <c r="BZ26" s="9">
        <v>12</v>
      </c>
      <c r="CA26" s="9">
        <v>79.400000000000006</v>
      </c>
      <c r="CB26" s="9">
        <v>9.5</v>
      </c>
      <c r="CC26" s="9">
        <v>1.2</v>
      </c>
      <c r="CD26" s="9">
        <v>68.7</v>
      </c>
      <c r="CE26" s="9">
        <v>194.5</v>
      </c>
      <c r="CF26" s="9">
        <v>13.1</v>
      </c>
      <c r="CG26" s="9">
        <v>174.1</v>
      </c>
      <c r="DD26" s="9">
        <v>196.5</v>
      </c>
      <c r="DE26" s="9">
        <v>101.3</v>
      </c>
      <c r="DF26" s="9">
        <v>177.4</v>
      </c>
      <c r="DG26" s="9">
        <v>19.100000000000001</v>
      </c>
      <c r="DH26" s="9">
        <v>171.7</v>
      </c>
      <c r="DI26" s="9">
        <v>101.3</v>
      </c>
      <c r="DJ26" s="9">
        <v>4.8</v>
      </c>
      <c r="DK26" s="9">
        <v>65.599999999999994</v>
      </c>
      <c r="DL26" s="9">
        <v>12.7</v>
      </c>
      <c r="DM26" s="9">
        <v>2.1</v>
      </c>
      <c r="DN26" s="9">
        <v>2.1</v>
      </c>
      <c r="DO26" s="9">
        <v>8.5</v>
      </c>
      <c r="DP26" s="9">
        <v>12.1</v>
      </c>
      <c r="DQ26" s="9">
        <v>3.6</v>
      </c>
      <c r="DR26" s="9">
        <v>0.7</v>
      </c>
      <c r="DS26" s="9">
        <v>7.8</v>
      </c>
      <c r="DT26" s="9">
        <v>107</v>
      </c>
      <c r="DU26" s="9">
        <v>7.7</v>
      </c>
      <c r="DV26" s="9">
        <v>81.900000000000006</v>
      </c>
      <c r="FX26" s="9">
        <v>105.3</v>
      </c>
      <c r="FY26" s="9">
        <v>43.8</v>
      </c>
      <c r="FZ26" s="9">
        <v>75.400000000000006</v>
      </c>
      <c r="GA26" s="9">
        <v>29.9</v>
      </c>
      <c r="GB26" s="9">
        <v>71.7</v>
      </c>
      <c r="GC26" s="9">
        <v>43.8</v>
      </c>
      <c r="GD26" s="9">
        <v>2.2999999999999998</v>
      </c>
      <c r="GE26" s="9">
        <v>25.6</v>
      </c>
      <c r="GF26" s="9">
        <v>7</v>
      </c>
      <c r="GG26" s="9">
        <v>1.4</v>
      </c>
      <c r="GH26" s="9">
        <v>1.4</v>
      </c>
      <c r="GI26" s="9">
        <v>4.2</v>
      </c>
      <c r="GJ26" s="9">
        <v>26.6</v>
      </c>
      <c r="GK26" s="9">
        <v>2.2999999999999998</v>
      </c>
      <c r="GL26" s="9">
        <v>0.3</v>
      </c>
      <c r="GM26" s="9">
        <v>24</v>
      </c>
      <c r="GN26" s="9">
        <v>47.6</v>
      </c>
      <c r="GO26" s="9">
        <v>4</v>
      </c>
      <c r="GP26" s="9">
        <v>53.8</v>
      </c>
      <c r="HM26" s="9">
        <v>51.4</v>
      </c>
      <c r="HN26" s="9">
        <v>25.8</v>
      </c>
      <c r="HO26" s="9">
        <v>45.6</v>
      </c>
      <c r="HP26" s="9">
        <v>5.8</v>
      </c>
      <c r="HQ26" s="9">
        <v>44</v>
      </c>
      <c r="HR26" s="9">
        <v>25.8</v>
      </c>
      <c r="HS26" s="9">
        <v>1.5</v>
      </c>
      <c r="HT26" s="9">
        <v>16.7</v>
      </c>
      <c r="HU26" s="9">
        <v>4.7</v>
      </c>
      <c r="HV26" s="9">
        <v>1.1000000000000001</v>
      </c>
      <c r="HW26" s="9">
        <v>0.6</v>
      </c>
      <c r="HX26" s="9">
        <v>3</v>
      </c>
      <c r="HY26" s="9">
        <v>2.7</v>
      </c>
      <c r="HZ26" s="9">
        <v>0.5</v>
      </c>
      <c r="IA26" s="9">
        <v>0.2</v>
      </c>
      <c r="IB26" s="9">
        <v>2</v>
      </c>
      <c r="IC26" s="9">
        <v>27.4</v>
      </c>
      <c r="ID26" s="9">
        <v>2.2000000000000002</v>
      </c>
      <c r="IE26" s="9">
        <v>21.8</v>
      </c>
    </row>
    <row r="27" spans="1:251">
      <c r="A27" s="10">
        <v>34121</v>
      </c>
      <c r="B27" s="9">
        <v>46.9</v>
      </c>
      <c r="C27" s="9">
        <v>11.7</v>
      </c>
      <c r="D27" s="9">
        <v>2.2000000000000002</v>
      </c>
      <c r="E27" s="9">
        <v>1.5</v>
      </c>
      <c r="F27" s="9">
        <v>8</v>
      </c>
      <c r="G27" s="9">
        <v>11</v>
      </c>
      <c r="H27" s="9">
        <v>3.1</v>
      </c>
      <c r="I27" s="9">
        <v>0.5</v>
      </c>
      <c r="J27" s="9">
        <v>7.4</v>
      </c>
      <c r="K27" s="9">
        <v>92.9</v>
      </c>
      <c r="L27" s="9">
        <v>5.8</v>
      </c>
      <c r="M27" s="9">
        <v>62.2</v>
      </c>
      <c r="BO27" s="9">
        <v>384.2</v>
      </c>
      <c r="BP27" s="9">
        <v>180.1</v>
      </c>
      <c r="BQ27" s="9">
        <v>297.60000000000002</v>
      </c>
      <c r="BR27" s="9">
        <v>86.6</v>
      </c>
      <c r="BS27" s="9">
        <v>284.3</v>
      </c>
      <c r="BT27" s="9">
        <v>180.1</v>
      </c>
      <c r="BU27" s="9">
        <v>9.5</v>
      </c>
      <c r="BV27" s="9">
        <v>94.7</v>
      </c>
      <c r="BW27" s="9">
        <v>17.8</v>
      </c>
      <c r="BX27" s="9">
        <v>3.8</v>
      </c>
      <c r="BY27" s="9">
        <v>2.9</v>
      </c>
      <c r="BZ27" s="9">
        <v>11.1</v>
      </c>
      <c r="CA27" s="9">
        <v>82.1</v>
      </c>
      <c r="CB27" s="9">
        <v>9.5</v>
      </c>
      <c r="CC27" s="9">
        <v>0.2</v>
      </c>
      <c r="CD27" s="9">
        <v>72.400000000000006</v>
      </c>
      <c r="CE27" s="9">
        <v>193.4</v>
      </c>
      <c r="CF27" s="9">
        <v>12.5</v>
      </c>
      <c r="CG27" s="9">
        <v>178.2</v>
      </c>
      <c r="DD27" s="9">
        <v>189.7</v>
      </c>
      <c r="DE27" s="9">
        <v>95.6</v>
      </c>
      <c r="DF27" s="9">
        <v>174.8</v>
      </c>
      <c r="DG27" s="9">
        <v>14.9</v>
      </c>
      <c r="DH27" s="9">
        <v>170.7</v>
      </c>
      <c r="DI27" s="9">
        <v>95.6</v>
      </c>
      <c r="DJ27" s="9">
        <v>6.6</v>
      </c>
      <c r="DK27" s="9">
        <v>68.5</v>
      </c>
      <c r="DL27" s="9">
        <v>11</v>
      </c>
      <c r="DM27" s="9">
        <v>2.2999999999999998</v>
      </c>
      <c r="DN27" s="9">
        <v>1.2</v>
      </c>
      <c r="DO27" s="9">
        <v>7.5</v>
      </c>
      <c r="DP27" s="9">
        <v>8</v>
      </c>
      <c r="DQ27" s="9">
        <v>1.8</v>
      </c>
      <c r="DR27" s="9">
        <v>0</v>
      </c>
      <c r="DS27" s="9">
        <v>6.2</v>
      </c>
      <c r="DT27" s="9">
        <v>99.7</v>
      </c>
      <c r="DU27" s="9">
        <v>7.7</v>
      </c>
      <c r="DV27" s="9">
        <v>82.2</v>
      </c>
      <c r="FX27" s="9">
        <v>108.5</v>
      </c>
      <c r="FY27" s="9">
        <v>49.2</v>
      </c>
      <c r="FZ27" s="9">
        <v>77.900000000000006</v>
      </c>
      <c r="GA27" s="9">
        <v>30.6</v>
      </c>
      <c r="GB27" s="9">
        <v>72.900000000000006</v>
      </c>
      <c r="GC27" s="9">
        <v>49.2</v>
      </c>
      <c r="GD27" s="9">
        <v>2.4</v>
      </c>
      <c r="GE27" s="9">
        <v>21.3</v>
      </c>
      <c r="GF27" s="9">
        <v>8.8000000000000007</v>
      </c>
      <c r="GG27" s="9">
        <v>2</v>
      </c>
      <c r="GH27" s="9">
        <v>1.2</v>
      </c>
      <c r="GI27" s="9">
        <v>5.6</v>
      </c>
      <c r="GJ27" s="9">
        <v>26.8</v>
      </c>
      <c r="GK27" s="9">
        <v>3</v>
      </c>
      <c r="GL27" s="9">
        <v>0.2</v>
      </c>
      <c r="GM27" s="9">
        <v>23.6</v>
      </c>
      <c r="GN27" s="9">
        <v>54.3</v>
      </c>
      <c r="GO27" s="9">
        <v>3.8</v>
      </c>
      <c r="GP27" s="9">
        <v>50.5</v>
      </c>
      <c r="HM27" s="9">
        <v>51.9</v>
      </c>
      <c r="HN27" s="9">
        <v>27.4</v>
      </c>
      <c r="HO27" s="9">
        <v>45.3</v>
      </c>
      <c r="HP27" s="9">
        <v>6.6</v>
      </c>
      <c r="HQ27" s="9">
        <v>42.9</v>
      </c>
      <c r="HR27" s="9">
        <v>27.4</v>
      </c>
      <c r="HS27" s="9">
        <v>1.5</v>
      </c>
      <c r="HT27" s="9">
        <v>14</v>
      </c>
      <c r="HU27" s="9">
        <v>5.7</v>
      </c>
      <c r="HV27" s="9">
        <v>1.2</v>
      </c>
      <c r="HW27" s="9">
        <v>0.6</v>
      </c>
      <c r="HX27" s="9">
        <v>3.9</v>
      </c>
      <c r="HY27" s="9">
        <v>3.3</v>
      </c>
      <c r="HZ27" s="9">
        <v>1.2</v>
      </c>
      <c r="IA27" s="9">
        <v>0.2</v>
      </c>
      <c r="IB27" s="9">
        <v>1.9</v>
      </c>
      <c r="IC27" s="9">
        <v>29.8</v>
      </c>
      <c r="ID27" s="9">
        <v>2.2999999999999998</v>
      </c>
      <c r="IE27" s="9">
        <v>19.8</v>
      </c>
    </row>
    <row r="28" spans="1:251">
      <c r="A28" s="20" t="s">
        <v>2058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</row>
    <row r="29" spans="1:251">
      <c r="A29" s="10">
        <v>34486</v>
      </c>
      <c r="B29" s="9">
        <v>40.966999999999999</v>
      </c>
      <c r="C29" s="9">
        <v>11.587</v>
      </c>
      <c r="D29" s="9">
        <v>2.5680000000000001</v>
      </c>
      <c r="E29" s="9">
        <v>1.292</v>
      </c>
      <c r="F29" s="9">
        <v>7.7270000000000003</v>
      </c>
      <c r="G29" s="9">
        <v>11.010999999999999</v>
      </c>
      <c r="H29" s="9">
        <v>3.4390000000000001</v>
      </c>
      <c r="I29" s="9">
        <v>0.72099999999999997</v>
      </c>
      <c r="J29" s="9">
        <v>6.851</v>
      </c>
      <c r="K29" s="9">
        <v>89.001000000000005</v>
      </c>
      <c r="L29" s="9">
        <v>6.2969999999999997</v>
      </c>
      <c r="M29" s="9">
        <v>55.545000000000002</v>
      </c>
      <c r="N29" s="9">
        <v>35.442999999999998</v>
      </c>
      <c r="O29" s="9">
        <v>16.454000000000001</v>
      </c>
      <c r="P29" s="9">
        <v>3.754</v>
      </c>
      <c r="Q29" s="9">
        <v>15.234999999999999</v>
      </c>
      <c r="R29" s="9">
        <v>29.303000000000001</v>
      </c>
      <c r="S29" s="9">
        <v>12.574</v>
      </c>
      <c r="T29" s="9">
        <v>2.9929999999999999</v>
      </c>
      <c r="U29" s="9">
        <v>13.736000000000001</v>
      </c>
      <c r="V29" s="9">
        <v>6.14</v>
      </c>
      <c r="W29" s="9">
        <v>3.8809999999999998</v>
      </c>
      <c r="X29" s="9">
        <v>0.76</v>
      </c>
      <c r="Y29" s="9">
        <v>1.4990000000000001</v>
      </c>
      <c r="AE29" s="9">
        <v>130.58799999999999</v>
      </c>
      <c r="AF29" s="9">
        <v>69.739000000000004</v>
      </c>
      <c r="AG29" s="9">
        <v>115.48399999999999</v>
      </c>
      <c r="AH29" s="9">
        <v>15.103999999999999</v>
      </c>
      <c r="AI29" s="9">
        <v>110.55800000000001</v>
      </c>
      <c r="AJ29" s="9">
        <v>69.739000000000004</v>
      </c>
      <c r="AK29" s="9">
        <v>3.968</v>
      </c>
      <c r="AL29" s="9">
        <v>36.851999999999997</v>
      </c>
      <c r="AM29" s="9">
        <v>10.661</v>
      </c>
      <c r="AN29" s="9">
        <v>2.1110000000000002</v>
      </c>
      <c r="AO29" s="9">
        <v>1.292</v>
      </c>
      <c r="AP29" s="9">
        <v>7.258</v>
      </c>
      <c r="AQ29" s="9">
        <v>9.3689999999999998</v>
      </c>
      <c r="AR29" s="9">
        <v>2.8149999999999999</v>
      </c>
      <c r="AS29" s="9">
        <v>0.72099999999999997</v>
      </c>
      <c r="AT29" s="9">
        <v>5.8330000000000002</v>
      </c>
      <c r="AU29" s="9">
        <v>74.665000000000006</v>
      </c>
      <c r="AV29" s="9">
        <v>5.9809999999999999</v>
      </c>
      <c r="AW29" s="9">
        <v>49.942999999999998</v>
      </c>
      <c r="AX29" s="9">
        <v>29.405000000000001</v>
      </c>
      <c r="AY29" s="9">
        <v>12.349</v>
      </c>
      <c r="AZ29" s="9">
        <v>3.3090000000000002</v>
      </c>
      <c r="BA29" s="9">
        <v>13.747</v>
      </c>
      <c r="BB29" s="9">
        <v>25.341999999999999</v>
      </c>
      <c r="BC29" s="9">
        <v>9.923</v>
      </c>
      <c r="BD29" s="9">
        <v>2.6989999999999998</v>
      </c>
      <c r="BE29" s="9">
        <v>12.72</v>
      </c>
      <c r="BF29" s="9">
        <v>4.0629999999999997</v>
      </c>
      <c r="BG29" s="9">
        <v>2.4249999999999998</v>
      </c>
      <c r="BH29" s="9">
        <v>0.61</v>
      </c>
      <c r="BI29" s="9">
        <v>1.0269999999999999</v>
      </c>
      <c r="BO29" s="9">
        <v>374.32900000000001</v>
      </c>
      <c r="BP29" s="9">
        <v>181.898</v>
      </c>
      <c r="BQ29" s="9">
        <v>291.80099999999999</v>
      </c>
      <c r="BR29" s="9">
        <v>82.528000000000006</v>
      </c>
      <c r="BS29" s="9">
        <v>277.58600000000001</v>
      </c>
      <c r="BT29" s="9">
        <v>181.898</v>
      </c>
      <c r="BU29" s="9">
        <v>8.7439999999999998</v>
      </c>
      <c r="BV29" s="9">
        <v>86.944000000000003</v>
      </c>
      <c r="BW29" s="9">
        <v>16.204999999999998</v>
      </c>
      <c r="BX29" s="9">
        <v>4.3600000000000003</v>
      </c>
      <c r="BY29" s="9">
        <v>2.0550000000000002</v>
      </c>
      <c r="BZ29" s="9">
        <v>9.7889999999999997</v>
      </c>
      <c r="CA29" s="9">
        <v>80.539000000000001</v>
      </c>
      <c r="CB29" s="9">
        <v>9.8550000000000004</v>
      </c>
      <c r="CC29" s="9">
        <v>0.505</v>
      </c>
      <c r="CD29" s="9">
        <v>70.179000000000002</v>
      </c>
      <c r="CE29" s="9">
        <v>196.11199999999999</v>
      </c>
      <c r="CF29" s="9">
        <v>11.304</v>
      </c>
      <c r="CG29" s="9">
        <v>166.91300000000001</v>
      </c>
      <c r="CH29" s="9">
        <v>57.154000000000003</v>
      </c>
      <c r="CI29" s="9">
        <v>25.922999999999998</v>
      </c>
      <c r="CJ29" s="9">
        <v>3.3740000000000001</v>
      </c>
      <c r="CK29" s="9">
        <v>27.856999999999999</v>
      </c>
      <c r="CL29" s="9">
        <v>50.042000000000002</v>
      </c>
      <c r="CM29" s="9">
        <v>21.641999999999999</v>
      </c>
      <c r="CN29" s="9">
        <v>2.915</v>
      </c>
      <c r="CO29" s="9">
        <v>25.486000000000001</v>
      </c>
      <c r="CP29" s="9">
        <v>7.1109999999999998</v>
      </c>
      <c r="CQ29" s="9">
        <v>4.2809999999999997</v>
      </c>
      <c r="CR29" s="9">
        <v>0.45900000000000002</v>
      </c>
      <c r="CS29" s="9">
        <v>2.371</v>
      </c>
      <c r="CT29" s="9">
        <v>9.9510000000000005</v>
      </c>
      <c r="CU29" s="9">
        <v>6.8460000000000001</v>
      </c>
      <c r="CV29" s="9">
        <v>0.64200000000000002</v>
      </c>
      <c r="CW29" s="9">
        <v>2.4630000000000001</v>
      </c>
      <c r="DD29" s="9">
        <v>183.34100000000001</v>
      </c>
      <c r="DE29" s="9">
        <v>97.028000000000006</v>
      </c>
      <c r="DF29" s="9">
        <v>170.12899999999999</v>
      </c>
      <c r="DG29" s="9">
        <v>13.212</v>
      </c>
      <c r="DH29" s="9">
        <v>163.67400000000001</v>
      </c>
      <c r="DI29" s="9">
        <v>97.028000000000006</v>
      </c>
      <c r="DJ29" s="9">
        <v>5.0999999999999996</v>
      </c>
      <c r="DK29" s="9">
        <v>61.546999999999997</v>
      </c>
      <c r="DL29" s="9">
        <v>10.752000000000001</v>
      </c>
      <c r="DM29" s="9">
        <v>3.1230000000000002</v>
      </c>
      <c r="DN29" s="9">
        <v>0.96799999999999997</v>
      </c>
      <c r="DO29" s="9">
        <v>6.6609999999999996</v>
      </c>
      <c r="DP29" s="9">
        <v>8.9149999999999991</v>
      </c>
      <c r="DQ29" s="9">
        <v>3.3319999999999999</v>
      </c>
      <c r="DR29" s="9">
        <v>0.33600000000000002</v>
      </c>
      <c r="DS29" s="9">
        <v>5.2469999999999999</v>
      </c>
      <c r="DT29" s="9">
        <v>103.482</v>
      </c>
      <c r="DU29" s="9">
        <v>6.4039999999999999</v>
      </c>
      <c r="DV29" s="9">
        <v>73.456000000000003</v>
      </c>
      <c r="DW29" s="9">
        <v>42.287999999999997</v>
      </c>
      <c r="DX29" s="9">
        <v>21.372</v>
      </c>
      <c r="DY29" s="9">
        <v>2.286</v>
      </c>
      <c r="DZ29" s="9">
        <v>18.629000000000001</v>
      </c>
      <c r="EA29" s="9">
        <v>38.332999999999998</v>
      </c>
      <c r="EB29" s="9">
        <v>18.516999999999999</v>
      </c>
      <c r="EC29" s="9">
        <v>2.1349999999999998</v>
      </c>
      <c r="ED29" s="9">
        <v>17.681000000000001</v>
      </c>
      <c r="EE29" s="9">
        <v>3.9550000000000001</v>
      </c>
      <c r="EF29" s="9">
        <v>2.855</v>
      </c>
      <c r="EG29" s="9">
        <v>0.151</v>
      </c>
      <c r="EH29" s="9">
        <v>0.94899999999999995</v>
      </c>
      <c r="EN29" s="9">
        <v>155.96899999999999</v>
      </c>
      <c r="EO29" s="9">
        <v>78.707999999999998</v>
      </c>
      <c r="EP29" s="9">
        <v>144.45099999999999</v>
      </c>
      <c r="EQ29" s="9">
        <v>11.518000000000001</v>
      </c>
      <c r="ER29" s="9">
        <v>139.542</v>
      </c>
      <c r="ES29" s="9">
        <v>78.707999999999998</v>
      </c>
      <c r="ET29" s="9">
        <v>4.6529999999999996</v>
      </c>
      <c r="EU29" s="9">
        <v>56.18</v>
      </c>
      <c r="EV29" s="9">
        <v>9.375</v>
      </c>
      <c r="EW29" s="9">
        <v>2.36</v>
      </c>
      <c r="EX29" s="9">
        <v>0.96799999999999997</v>
      </c>
      <c r="EY29" s="9">
        <v>6.0460000000000003</v>
      </c>
      <c r="EZ29" s="9">
        <v>7.0529999999999999</v>
      </c>
      <c r="FA29" s="9">
        <v>2.5489999999999999</v>
      </c>
      <c r="FB29" s="9">
        <v>0.33600000000000002</v>
      </c>
      <c r="FC29" s="9">
        <v>4.1680000000000001</v>
      </c>
      <c r="FD29" s="9">
        <v>83.617999999999995</v>
      </c>
      <c r="FE29" s="9">
        <v>5.9569999999999999</v>
      </c>
      <c r="FF29" s="9">
        <v>66.394000000000005</v>
      </c>
      <c r="FG29" s="9">
        <v>35.825000000000003</v>
      </c>
      <c r="FH29" s="9">
        <v>16.271999999999998</v>
      </c>
      <c r="FI29" s="9">
        <v>1.974</v>
      </c>
      <c r="FJ29" s="9">
        <v>17.579000000000001</v>
      </c>
      <c r="FK29" s="9">
        <v>33.25</v>
      </c>
      <c r="FL29" s="9">
        <v>14.654</v>
      </c>
      <c r="FM29" s="9">
        <v>1.823</v>
      </c>
      <c r="FN29" s="9">
        <v>16.773</v>
      </c>
      <c r="FO29" s="9">
        <v>2.5750000000000002</v>
      </c>
      <c r="FP29" s="9">
        <v>1.6180000000000001</v>
      </c>
      <c r="FQ29" s="9">
        <v>0.151</v>
      </c>
      <c r="FR29" s="9">
        <v>0.80600000000000005</v>
      </c>
      <c r="FX29" s="9">
        <v>111.83</v>
      </c>
      <c r="FY29" s="9">
        <v>48.070999999999998</v>
      </c>
      <c r="FZ29" s="9">
        <v>78.335999999999999</v>
      </c>
      <c r="GA29" s="9">
        <v>33.494</v>
      </c>
      <c r="GB29" s="9">
        <v>73.718000000000004</v>
      </c>
      <c r="GC29" s="9">
        <v>48.070999999999998</v>
      </c>
      <c r="GD29" s="9">
        <v>0.91700000000000004</v>
      </c>
      <c r="GE29" s="9">
        <v>24.731000000000002</v>
      </c>
      <c r="GF29" s="9">
        <v>6.9790000000000001</v>
      </c>
      <c r="GG29" s="9">
        <v>1.587</v>
      </c>
      <c r="GH29" s="9">
        <v>0.82499999999999996</v>
      </c>
      <c r="GI29" s="9">
        <v>4.5670000000000002</v>
      </c>
      <c r="GJ29" s="9">
        <v>31.132999999999999</v>
      </c>
      <c r="GK29" s="9">
        <v>3.0310000000000001</v>
      </c>
      <c r="GL29" s="9">
        <v>0.75</v>
      </c>
      <c r="GM29" s="9">
        <v>27.352</v>
      </c>
      <c r="GN29" s="9">
        <v>52.689</v>
      </c>
      <c r="GO29" s="9">
        <v>2.4910000000000001</v>
      </c>
      <c r="GP29" s="9">
        <v>56.65</v>
      </c>
      <c r="GQ29" s="9">
        <v>17.483000000000001</v>
      </c>
      <c r="GR29" s="9">
        <v>7.1689999999999996</v>
      </c>
      <c r="GS29" s="9">
        <v>0.73599999999999999</v>
      </c>
      <c r="GT29" s="9">
        <v>9.5779999999999994</v>
      </c>
      <c r="GU29" s="9">
        <v>14.523</v>
      </c>
      <c r="GV29" s="9">
        <v>5.7450000000000001</v>
      </c>
      <c r="GW29" s="9">
        <v>0.56599999999999995</v>
      </c>
      <c r="GX29" s="9">
        <v>8.2119999999999997</v>
      </c>
      <c r="GY29" s="9">
        <v>2.96</v>
      </c>
      <c r="GZ29" s="9">
        <v>1.425</v>
      </c>
      <c r="HA29" s="9">
        <v>0.16900000000000001</v>
      </c>
      <c r="HB29" s="9">
        <v>1.3660000000000001</v>
      </c>
      <c r="HC29" s="9">
        <v>1.7310000000000001</v>
      </c>
      <c r="HD29" s="9">
        <v>1.002</v>
      </c>
      <c r="HE29" s="9">
        <v>0</v>
      </c>
      <c r="HF29" s="9">
        <v>0.72899999999999998</v>
      </c>
      <c r="HM29" s="9">
        <v>52.298000000000002</v>
      </c>
      <c r="HN29" s="9">
        <v>25.722000000000001</v>
      </c>
      <c r="HO29" s="9">
        <v>44.442999999999998</v>
      </c>
      <c r="HP29" s="9">
        <v>7.8540000000000001</v>
      </c>
      <c r="HQ29" s="9">
        <v>42.481000000000002</v>
      </c>
      <c r="HR29" s="9">
        <v>25.722000000000001</v>
      </c>
      <c r="HS29" s="9">
        <v>0.53</v>
      </c>
      <c r="HT29" s="9">
        <v>16.228999999999999</v>
      </c>
      <c r="HU29" s="9">
        <v>4.6779999999999999</v>
      </c>
      <c r="HV29" s="9">
        <v>1.1679999999999999</v>
      </c>
      <c r="HW29" s="9">
        <v>0.47199999999999998</v>
      </c>
      <c r="HX29" s="9">
        <v>3.0379999999999998</v>
      </c>
      <c r="HY29" s="9">
        <v>5.1379999999999999</v>
      </c>
      <c r="HZ29" s="9">
        <v>0.79400000000000004</v>
      </c>
      <c r="IA29" s="9">
        <v>0.56799999999999995</v>
      </c>
      <c r="IB29" s="9">
        <v>3.7759999999999998</v>
      </c>
      <c r="IC29" s="9">
        <v>27.684000000000001</v>
      </c>
      <c r="ID29" s="9">
        <v>1.571</v>
      </c>
      <c r="IE29" s="9">
        <v>23.042999999999999</v>
      </c>
      <c r="IF29" s="9">
        <v>13.295999999999999</v>
      </c>
      <c r="IG29" s="9">
        <v>6.1269999999999998</v>
      </c>
      <c r="IH29" s="9">
        <v>0.57199999999999995</v>
      </c>
      <c r="II29" s="9">
        <v>6.5970000000000004</v>
      </c>
      <c r="IJ29" s="9">
        <v>11.154</v>
      </c>
      <c r="IK29" s="9">
        <v>5.0279999999999996</v>
      </c>
      <c r="IL29" s="9">
        <v>0.40300000000000002</v>
      </c>
      <c r="IM29" s="9">
        <v>5.7229999999999999</v>
      </c>
      <c r="IN29" s="9">
        <v>2.1419999999999999</v>
      </c>
      <c r="IO29" s="9">
        <v>1.099</v>
      </c>
      <c r="IP29" s="9">
        <v>0.16900000000000001</v>
      </c>
      <c r="IQ29" s="9">
        <v>0.874</v>
      </c>
    </row>
    <row r="30" spans="1:251">
      <c r="A30" s="10">
        <v>34851</v>
      </c>
      <c r="B30" s="9">
        <v>41.287999999999997</v>
      </c>
      <c r="C30" s="9">
        <v>10.394</v>
      </c>
      <c r="D30" s="9">
        <v>3.8420000000000001</v>
      </c>
      <c r="E30" s="9">
        <v>1.5209999999999999</v>
      </c>
      <c r="F30" s="9">
        <v>5.032</v>
      </c>
      <c r="G30" s="9">
        <v>10.353</v>
      </c>
      <c r="H30" s="9">
        <v>3.92</v>
      </c>
      <c r="I30" s="9">
        <v>0.629</v>
      </c>
      <c r="J30" s="9">
        <v>5.8029999999999999</v>
      </c>
      <c r="K30" s="9">
        <v>93.760999999999996</v>
      </c>
      <c r="L30" s="9">
        <v>5.4279999999999999</v>
      </c>
      <c r="M30" s="9">
        <v>52.122999999999998</v>
      </c>
      <c r="N30" s="9">
        <v>38.783000000000001</v>
      </c>
      <c r="O30" s="9">
        <v>17.63</v>
      </c>
      <c r="P30" s="9">
        <v>3.266</v>
      </c>
      <c r="Q30" s="9">
        <v>17.887</v>
      </c>
      <c r="R30" s="9">
        <v>34.421999999999997</v>
      </c>
      <c r="S30" s="9">
        <v>15.449</v>
      </c>
      <c r="T30" s="9">
        <v>2.8039999999999998</v>
      </c>
      <c r="U30" s="9">
        <v>16.169</v>
      </c>
      <c r="V30" s="9">
        <v>4.3609999999999998</v>
      </c>
      <c r="W30" s="9">
        <v>2.181</v>
      </c>
      <c r="X30" s="9">
        <v>0.46200000000000002</v>
      </c>
      <c r="Y30" s="9">
        <v>1.718</v>
      </c>
      <c r="AE30" s="9">
        <v>129.35499999999999</v>
      </c>
      <c r="AF30" s="9">
        <v>70.974000000000004</v>
      </c>
      <c r="AG30" s="9">
        <v>118.44799999999999</v>
      </c>
      <c r="AH30" s="9">
        <v>10.907</v>
      </c>
      <c r="AI30" s="9">
        <v>111.706</v>
      </c>
      <c r="AJ30" s="9">
        <v>70.974000000000004</v>
      </c>
      <c r="AK30" s="9">
        <v>2.645</v>
      </c>
      <c r="AL30" s="9">
        <v>38.087000000000003</v>
      </c>
      <c r="AM30" s="9">
        <v>9.5050000000000008</v>
      </c>
      <c r="AN30" s="9">
        <v>3.5539999999999998</v>
      </c>
      <c r="AO30" s="9">
        <v>1.37</v>
      </c>
      <c r="AP30" s="9">
        <v>4.5819999999999999</v>
      </c>
      <c r="AQ30" s="9">
        <v>8.1440000000000001</v>
      </c>
      <c r="AR30" s="9">
        <v>3.1880000000000002</v>
      </c>
      <c r="AS30" s="9">
        <v>0.48099999999999998</v>
      </c>
      <c r="AT30" s="9">
        <v>4.4740000000000002</v>
      </c>
      <c r="AU30" s="9">
        <v>77.715999999999994</v>
      </c>
      <c r="AV30" s="9">
        <v>4.4960000000000004</v>
      </c>
      <c r="AW30" s="9">
        <v>47.143000000000001</v>
      </c>
      <c r="AX30" s="9">
        <v>31.681000000000001</v>
      </c>
      <c r="AY30" s="9">
        <v>12.894</v>
      </c>
      <c r="AZ30" s="9">
        <v>2.8170000000000002</v>
      </c>
      <c r="BA30" s="9">
        <v>15.97</v>
      </c>
      <c r="BB30" s="9">
        <v>28.558</v>
      </c>
      <c r="BC30" s="9">
        <v>11.029</v>
      </c>
      <c r="BD30" s="9">
        <v>2.4969999999999999</v>
      </c>
      <c r="BE30" s="9">
        <v>15.032999999999999</v>
      </c>
      <c r="BF30" s="9">
        <v>3.1230000000000002</v>
      </c>
      <c r="BG30" s="9">
        <v>1.8660000000000001</v>
      </c>
      <c r="BH30" s="9">
        <v>0.32</v>
      </c>
      <c r="BI30" s="9">
        <v>0.93700000000000006</v>
      </c>
      <c r="BO30" s="9">
        <v>389.26299999999998</v>
      </c>
      <c r="BP30" s="9">
        <v>207.12100000000001</v>
      </c>
      <c r="BQ30" s="9">
        <v>307.09500000000003</v>
      </c>
      <c r="BR30" s="9">
        <v>82.168000000000006</v>
      </c>
      <c r="BS30" s="9">
        <v>295.57</v>
      </c>
      <c r="BT30" s="9">
        <v>207.12100000000001</v>
      </c>
      <c r="BU30" s="9">
        <v>5.3730000000000002</v>
      </c>
      <c r="BV30" s="9">
        <v>83.075999999999993</v>
      </c>
      <c r="BW30" s="9">
        <v>12.791</v>
      </c>
      <c r="BX30" s="9">
        <v>2.9009999999999998</v>
      </c>
      <c r="BY30" s="9">
        <v>2.3199999999999998</v>
      </c>
      <c r="BZ30" s="9">
        <v>7.569</v>
      </c>
      <c r="CA30" s="9">
        <v>80.903000000000006</v>
      </c>
      <c r="CB30" s="9">
        <v>8.6240000000000006</v>
      </c>
      <c r="CC30" s="9">
        <v>1.427</v>
      </c>
      <c r="CD30" s="9">
        <v>70.852000000000004</v>
      </c>
      <c r="CE30" s="9">
        <v>218.64599999999999</v>
      </c>
      <c r="CF30" s="9">
        <v>9.1199999999999992</v>
      </c>
      <c r="CG30" s="9">
        <v>161.49700000000001</v>
      </c>
      <c r="CH30" s="9">
        <v>59.088000000000001</v>
      </c>
      <c r="CI30" s="9">
        <v>27.459</v>
      </c>
      <c r="CJ30" s="9">
        <v>5.1319999999999997</v>
      </c>
      <c r="CK30" s="9">
        <v>26.497</v>
      </c>
      <c r="CL30" s="9">
        <v>50.067999999999998</v>
      </c>
      <c r="CM30" s="9">
        <v>21.388999999999999</v>
      </c>
      <c r="CN30" s="9">
        <v>4.5270000000000001</v>
      </c>
      <c r="CO30" s="9">
        <v>24.152000000000001</v>
      </c>
      <c r="CP30" s="9">
        <v>9.0210000000000008</v>
      </c>
      <c r="CQ30" s="9">
        <v>6.0709999999999997</v>
      </c>
      <c r="CR30" s="9">
        <v>0.60499999999999998</v>
      </c>
      <c r="CS30" s="9">
        <v>2.3450000000000002</v>
      </c>
      <c r="CT30" s="9">
        <v>6.4509999999999996</v>
      </c>
      <c r="CU30" s="9">
        <v>3.2480000000000002</v>
      </c>
      <c r="CV30" s="9">
        <v>0.54200000000000004</v>
      </c>
      <c r="CW30" s="9">
        <v>2.661</v>
      </c>
      <c r="DD30" s="9">
        <v>192.18</v>
      </c>
      <c r="DE30" s="9">
        <v>113.051</v>
      </c>
      <c r="DF30" s="9">
        <v>177.81800000000001</v>
      </c>
      <c r="DG30" s="9">
        <v>14.363</v>
      </c>
      <c r="DH30" s="9">
        <v>173.76300000000001</v>
      </c>
      <c r="DI30" s="9">
        <v>113.051</v>
      </c>
      <c r="DJ30" s="9">
        <v>4.0529999999999999</v>
      </c>
      <c r="DK30" s="9">
        <v>56.66</v>
      </c>
      <c r="DL30" s="9">
        <v>7.7889999999999997</v>
      </c>
      <c r="DM30" s="9">
        <v>1.3049999999999999</v>
      </c>
      <c r="DN30" s="9">
        <v>1.6839999999999999</v>
      </c>
      <c r="DO30" s="9">
        <v>4.8</v>
      </c>
      <c r="DP30" s="9">
        <v>10.628</v>
      </c>
      <c r="DQ30" s="9">
        <v>2.75</v>
      </c>
      <c r="DR30" s="9">
        <v>0.96299999999999997</v>
      </c>
      <c r="DS30" s="9">
        <v>6.9160000000000004</v>
      </c>
      <c r="DT30" s="9">
        <v>117.10599999999999</v>
      </c>
      <c r="DU30" s="9">
        <v>6.6989999999999998</v>
      </c>
      <c r="DV30" s="9">
        <v>68.376000000000005</v>
      </c>
      <c r="DW30" s="9">
        <v>42.649000000000001</v>
      </c>
      <c r="DX30" s="9">
        <v>19.972000000000001</v>
      </c>
      <c r="DY30" s="9">
        <v>4.09</v>
      </c>
      <c r="DZ30" s="9">
        <v>18.587</v>
      </c>
      <c r="EA30" s="9">
        <v>37.648000000000003</v>
      </c>
      <c r="EB30" s="9">
        <v>16.634</v>
      </c>
      <c r="EC30" s="9">
        <v>3.653</v>
      </c>
      <c r="ED30" s="9">
        <v>17.361000000000001</v>
      </c>
      <c r="EE30" s="9">
        <v>5.0010000000000003</v>
      </c>
      <c r="EF30" s="9">
        <v>3.3380000000000001</v>
      </c>
      <c r="EG30" s="9">
        <v>0.437</v>
      </c>
      <c r="EH30" s="9">
        <v>1.226</v>
      </c>
      <c r="EN30" s="9">
        <v>167.738</v>
      </c>
      <c r="EO30" s="9">
        <v>95.747</v>
      </c>
      <c r="EP30" s="9">
        <v>155.25800000000001</v>
      </c>
      <c r="EQ30" s="9">
        <v>12.48</v>
      </c>
      <c r="ER30" s="9">
        <v>152.309</v>
      </c>
      <c r="ES30" s="9">
        <v>95.747</v>
      </c>
      <c r="ET30" s="9">
        <v>3.4260000000000002</v>
      </c>
      <c r="EU30" s="9">
        <v>53.134999999999998</v>
      </c>
      <c r="EV30" s="9">
        <v>7.3079999999999998</v>
      </c>
      <c r="EW30" s="9">
        <v>1.1140000000000001</v>
      </c>
      <c r="EX30" s="9">
        <v>1.3939999999999999</v>
      </c>
      <c r="EY30" s="9">
        <v>4.8</v>
      </c>
      <c r="EZ30" s="9">
        <v>8.1210000000000004</v>
      </c>
      <c r="FA30" s="9">
        <v>1.835</v>
      </c>
      <c r="FB30" s="9">
        <v>0.79600000000000004</v>
      </c>
      <c r="FC30" s="9">
        <v>5.49</v>
      </c>
      <c r="FD30" s="9">
        <v>98.695999999999998</v>
      </c>
      <c r="FE30" s="9">
        <v>5.617</v>
      </c>
      <c r="FF30" s="9">
        <v>63.424999999999997</v>
      </c>
      <c r="FG30" s="9">
        <v>35.515000000000001</v>
      </c>
      <c r="FH30" s="9">
        <v>14.817</v>
      </c>
      <c r="FI30" s="9">
        <v>3.9340000000000002</v>
      </c>
      <c r="FJ30" s="9">
        <v>16.763999999999999</v>
      </c>
      <c r="FK30" s="9">
        <v>31.704000000000001</v>
      </c>
      <c r="FL30" s="9">
        <v>12.669</v>
      </c>
      <c r="FM30" s="9">
        <v>3.4969999999999999</v>
      </c>
      <c r="FN30" s="9">
        <v>15.537000000000001</v>
      </c>
      <c r="FO30" s="9">
        <v>3.8109999999999999</v>
      </c>
      <c r="FP30" s="9">
        <v>2.1480000000000001</v>
      </c>
      <c r="FQ30" s="9">
        <v>0.437</v>
      </c>
      <c r="FR30" s="9">
        <v>1.226</v>
      </c>
      <c r="FX30" s="9">
        <v>107.82</v>
      </c>
      <c r="FY30" s="9">
        <v>48.718000000000004</v>
      </c>
      <c r="FZ30" s="9">
        <v>79.367999999999995</v>
      </c>
      <c r="GA30" s="9">
        <v>28.452000000000002</v>
      </c>
      <c r="GB30" s="9">
        <v>74.022000000000006</v>
      </c>
      <c r="GC30" s="9">
        <v>48.718000000000004</v>
      </c>
      <c r="GD30" s="9">
        <v>1.5609999999999999</v>
      </c>
      <c r="GE30" s="9">
        <v>23.744</v>
      </c>
      <c r="GF30" s="9">
        <v>5.6139999999999999</v>
      </c>
      <c r="GG30" s="9">
        <v>1.718</v>
      </c>
      <c r="GH30" s="9">
        <v>0.76400000000000001</v>
      </c>
      <c r="GI30" s="9">
        <v>3.1320000000000001</v>
      </c>
      <c r="GJ30" s="9">
        <v>28.184000000000001</v>
      </c>
      <c r="GK30" s="9">
        <v>3.6280000000000001</v>
      </c>
      <c r="GL30" s="9">
        <v>9.7000000000000003E-2</v>
      </c>
      <c r="GM30" s="9">
        <v>24.459</v>
      </c>
      <c r="GN30" s="9">
        <v>54.064</v>
      </c>
      <c r="GO30" s="9">
        <v>2.4209999999999998</v>
      </c>
      <c r="GP30" s="9">
        <v>51.335000000000001</v>
      </c>
      <c r="GQ30" s="9">
        <v>17.741</v>
      </c>
      <c r="GR30" s="9">
        <v>6.9589999999999996</v>
      </c>
      <c r="GS30" s="9">
        <v>1.22</v>
      </c>
      <c r="GT30" s="9">
        <v>9.5619999999999994</v>
      </c>
      <c r="GU30" s="9">
        <v>15.644</v>
      </c>
      <c r="GV30" s="9">
        <v>5.9249999999999998</v>
      </c>
      <c r="GW30" s="9">
        <v>1.0369999999999999</v>
      </c>
      <c r="GX30" s="9">
        <v>8.6820000000000004</v>
      </c>
      <c r="GY30" s="9">
        <v>2.097</v>
      </c>
      <c r="GZ30" s="9">
        <v>1.034</v>
      </c>
      <c r="HA30" s="9">
        <v>0.183</v>
      </c>
      <c r="HB30" s="9">
        <v>0.88</v>
      </c>
      <c r="HC30" s="9">
        <v>1.5920000000000001</v>
      </c>
      <c r="HD30" s="9">
        <v>0.90700000000000003</v>
      </c>
      <c r="HE30" s="9">
        <v>8.8999999999999996E-2</v>
      </c>
      <c r="HF30" s="9">
        <v>0.59599999999999997</v>
      </c>
      <c r="HM30" s="9">
        <v>52.987000000000002</v>
      </c>
      <c r="HN30" s="9">
        <v>28.347999999999999</v>
      </c>
      <c r="HO30" s="9">
        <v>47.945999999999998</v>
      </c>
      <c r="HP30" s="9">
        <v>5.04</v>
      </c>
      <c r="HQ30" s="9">
        <v>46.104999999999997</v>
      </c>
      <c r="HR30" s="9">
        <v>28.347999999999999</v>
      </c>
      <c r="HS30" s="9">
        <v>1.3220000000000001</v>
      </c>
      <c r="HT30" s="9">
        <v>16.434000000000001</v>
      </c>
      <c r="HU30" s="9">
        <v>3.649</v>
      </c>
      <c r="HV30" s="9">
        <v>0.81599999999999995</v>
      </c>
      <c r="HW30" s="9">
        <v>0.44600000000000001</v>
      </c>
      <c r="HX30" s="9">
        <v>2.387</v>
      </c>
      <c r="HY30" s="9">
        <v>3.2320000000000002</v>
      </c>
      <c r="HZ30" s="9">
        <v>1.0249999999999999</v>
      </c>
      <c r="IA30" s="9">
        <v>0</v>
      </c>
      <c r="IB30" s="9">
        <v>2.2069999999999999</v>
      </c>
      <c r="IC30" s="9">
        <v>30.189</v>
      </c>
      <c r="ID30" s="9">
        <v>1.7689999999999999</v>
      </c>
      <c r="IE30" s="9">
        <v>21.029</v>
      </c>
      <c r="IF30" s="9">
        <v>12.611000000000001</v>
      </c>
      <c r="IG30" s="9">
        <v>5.4240000000000004</v>
      </c>
      <c r="IH30" s="9">
        <v>0.88</v>
      </c>
      <c r="II30" s="9">
        <v>6.3070000000000004</v>
      </c>
      <c r="IJ30" s="9">
        <v>11.182</v>
      </c>
      <c r="IK30" s="9">
        <v>4.702</v>
      </c>
      <c r="IL30" s="9">
        <v>0.79</v>
      </c>
      <c r="IM30" s="9">
        <v>5.6909999999999998</v>
      </c>
      <c r="IN30" s="9">
        <v>1.429</v>
      </c>
      <c r="IO30" s="9">
        <v>0.72199999999999998</v>
      </c>
      <c r="IP30" s="9">
        <v>0.09</v>
      </c>
      <c r="IQ30" s="9">
        <v>0.61599999999999999</v>
      </c>
    </row>
    <row r="31" spans="1:251">
      <c r="A31" s="10">
        <v>35217</v>
      </c>
      <c r="B31" s="9">
        <v>39.905999999999999</v>
      </c>
      <c r="C31" s="9">
        <v>7.8010000000000002</v>
      </c>
      <c r="D31" s="9">
        <v>1.278</v>
      </c>
      <c r="E31" s="9">
        <v>1.044</v>
      </c>
      <c r="F31" s="9">
        <v>5.4790000000000001</v>
      </c>
      <c r="G31" s="9">
        <v>10.92</v>
      </c>
      <c r="H31" s="9">
        <v>3.2370000000000001</v>
      </c>
      <c r="I31" s="9">
        <v>0.75</v>
      </c>
      <c r="J31" s="9">
        <v>6.9329999999999998</v>
      </c>
      <c r="K31" s="9">
        <v>93.212999999999994</v>
      </c>
      <c r="L31" s="9">
        <v>4.5289999999999999</v>
      </c>
      <c r="M31" s="9">
        <v>52.319000000000003</v>
      </c>
      <c r="N31" s="9">
        <v>39.177</v>
      </c>
      <c r="O31" s="9">
        <v>17.707000000000001</v>
      </c>
      <c r="P31" s="9">
        <v>3.3969999999999998</v>
      </c>
      <c r="Q31" s="9">
        <v>18.073</v>
      </c>
      <c r="R31" s="9">
        <v>34.256</v>
      </c>
      <c r="S31" s="9">
        <v>14.808</v>
      </c>
      <c r="T31" s="9">
        <v>3.1190000000000002</v>
      </c>
      <c r="U31" s="9">
        <v>16.329000000000001</v>
      </c>
      <c r="V31" s="9">
        <v>4.9210000000000003</v>
      </c>
      <c r="W31" s="9">
        <v>2.899</v>
      </c>
      <c r="X31" s="9">
        <v>0.27800000000000002</v>
      </c>
      <c r="Y31" s="9">
        <v>1.744</v>
      </c>
      <c r="AE31" s="9">
        <v>128.77199999999999</v>
      </c>
      <c r="AF31" s="9">
        <v>73.031000000000006</v>
      </c>
      <c r="AG31" s="9">
        <v>116.062</v>
      </c>
      <c r="AH31" s="9">
        <v>12.709</v>
      </c>
      <c r="AI31" s="9">
        <v>112.723</v>
      </c>
      <c r="AJ31" s="9">
        <v>73.031000000000006</v>
      </c>
      <c r="AK31" s="9">
        <v>2.419</v>
      </c>
      <c r="AL31" s="9">
        <v>37.273000000000003</v>
      </c>
      <c r="AM31" s="9">
        <v>7.343</v>
      </c>
      <c r="AN31" s="9">
        <v>1.278</v>
      </c>
      <c r="AO31" s="9">
        <v>1.044</v>
      </c>
      <c r="AP31" s="9">
        <v>5.0209999999999999</v>
      </c>
      <c r="AQ31" s="9">
        <v>8.7050000000000001</v>
      </c>
      <c r="AR31" s="9">
        <v>2.0609999999999999</v>
      </c>
      <c r="AS31" s="9">
        <v>0.59699999999999998</v>
      </c>
      <c r="AT31" s="9">
        <v>6.0469999999999997</v>
      </c>
      <c r="AU31" s="9">
        <v>76.37</v>
      </c>
      <c r="AV31" s="9">
        <v>4.0599999999999996</v>
      </c>
      <c r="AW31" s="9">
        <v>48.341000000000001</v>
      </c>
      <c r="AX31" s="9">
        <v>32.137</v>
      </c>
      <c r="AY31" s="9">
        <v>12.973000000000001</v>
      </c>
      <c r="AZ31" s="9">
        <v>2.7909999999999999</v>
      </c>
      <c r="BA31" s="9">
        <v>16.373999999999999</v>
      </c>
      <c r="BB31" s="9">
        <v>28.077999999999999</v>
      </c>
      <c r="BC31" s="9">
        <v>10.643000000000001</v>
      </c>
      <c r="BD31" s="9">
        <v>2.512</v>
      </c>
      <c r="BE31" s="9">
        <v>14.923</v>
      </c>
      <c r="BF31" s="9">
        <v>4.0590000000000002</v>
      </c>
      <c r="BG31" s="9">
        <v>2.33</v>
      </c>
      <c r="BH31" s="9">
        <v>0.27800000000000002</v>
      </c>
      <c r="BI31" s="9">
        <v>1.4510000000000001</v>
      </c>
      <c r="BO31" s="9">
        <v>392.58300000000003</v>
      </c>
      <c r="BP31" s="9">
        <v>195.43899999999999</v>
      </c>
      <c r="BQ31" s="9">
        <v>311.47300000000001</v>
      </c>
      <c r="BR31" s="9">
        <v>81.11</v>
      </c>
      <c r="BS31" s="9">
        <v>296.79399999999998</v>
      </c>
      <c r="BT31" s="9">
        <v>195.43899999999999</v>
      </c>
      <c r="BU31" s="9">
        <v>10.807</v>
      </c>
      <c r="BV31" s="9">
        <v>90.548000000000002</v>
      </c>
      <c r="BW31" s="9">
        <v>14.865</v>
      </c>
      <c r="BX31" s="9">
        <v>4.5279999999999996</v>
      </c>
      <c r="BY31" s="9">
        <v>1.44</v>
      </c>
      <c r="BZ31" s="9">
        <v>8.8970000000000002</v>
      </c>
      <c r="CA31" s="9">
        <v>80.924000000000007</v>
      </c>
      <c r="CB31" s="9">
        <v>10.151</v>
      </c>
      <c r="CC31" s="9">
        <v>0.159</v>
      </c>
      <c r="CD31" s="9">
        <v>70.614000000000004</v>
      </c>
      <c r="CE31" s="9">
        <v>210.11799999999999</v>
      </c>
      <c r="CF31" s="9">
        <v>12.404999999999999</v>
      </c>
      <c r="CG31" s="9">
        <v>170.06</v>
      </c>
      <c r="CH31" s="9">
        <v>59.469000000000001</v>
      </c>
      <c r="CI31" s="9">
        <v>28.138000000000002</v>
      </c>
      <c r="CJ31" s="9">
        <v>4.5940000000000003</v>
      </c>
      <c r="CK31" s="9">
        <v>26.738</v>
      </c>
      <c r="CL31" s="9">
        <v>52.26</v>
      </c>
      <c r="CM31" s="9">
        <v>23.608000000000001</v>
      </c>
      <c r="CN31" s="9">
        <v>4.1109999999999998</v>
      </c>
      <c r="CO31" s="9">
        <v>24.541</v>
      </c>
      <c r="CP31" s="9">
        <v>7.2089999999999996</v>
      </c>
      <c r="CQ31" s="9">
        <v>4.5289999999999999</v>
      </c>
      <c r="CR31" s="9">
        <v>0.48299999999999998</v>
      </c>
      <c r="CS31" s="9">
        <v>2.1970000000000001</v>
      </c>
      <c r="CT31" s="9">
        <v>9.1999999999999993</v>
      </c>
      <c r="CU31" s="9">
        <v>4.6859999999999999</v>
      </c>
      <c r="CV31" s="9">
        <v>0.63500000000000001</v>
      </c>
      <c r="CW31" s="9">
        <v>3.879</v>
      </c>
      <c r="DD31" s="9">
        <v>187.15100000000001</v>
      </c>
      <c r="DE31" s="9">
        <v>97.954999999999998</v>
      </c>
      <c r="DF31" s="9">
        <v>173.45099999999999</v>
      </c>
      <c r="DG31" s="9">
        <v>13.7</v>
      </c>
      <c r="DH31" s="9">
        <v>168.82300000000001</v>
      </c>
      <c r="DI31" s="9">
        <v>97.954999999999998</v>
      </c>
      <c r="DJ31" s="9">
        <v>6.1470000000000002</v>
      </c>
      <c r="DK31" s="9">
        <v>64.721000000000004</v>
      </c>
      <c r="DL31" s="9">
        <v>8.2769999999999992</v>
      </c>
      <c r="DM31" s="9">
        <v>2.0230000000000001</v>
      </c>
      <c r="DN31" s="9">
        <v>0.46800000000000003</v>
      </c>
      <c r="DO31" s="9">
        <v>5.7850000000000001</v>
      </c>
      <c r="DP31" s="9">
        <v>10.052</v>
      </c>
      <c r="DQ31" s="9">
        <v>2.605</v>
      </c>
      <c r="DR31" s="9">
        <v>0</v>
      </c>
      <c r="DS31" s="9">
        <v>7.4470000000000001</v>
      </c>
      <c r="DT31" s="9">
        <v>102.584</v>
      </c>
      <c r="DU31" s="9">
        <v>6.6150000000000002</v>
      </c>
      <c r="DV31" s="9">
        <v>77.953000000000003</v>
      </c>
      <c r="DW31" s="9">
        <v>42.551000000000002</v>
      </c>
      <c r="DX31" s="9">
        <v>21.800999999999998</v>
      </c>
      <c r="DY31" s="9">
        <v>3.6859999999999999</v>
      </c>
      <c r="DZ31" s="9">
        <v>17.064</v>
      </c>
      <c r="EA31" s="9">
        <v>38.676000000000002</v>
      </c>
      <c r="EB31" s="9">
        <v>18.704999999999998</v>
      </c>
      <c r="EC31" s="9">
        <v>3.51</v>
      </c>
      <c r="ED31" s="9">
        <v>16.462</v>
      </c>
      <c r="EE31" s="9">
        <v>3.875</v>
      </c>
      <c r="EF31" s="9">
        <v>3.0960000000000001</v>
      </c>
      <c r="EG31" s="9">
        <v>0.17599999999999999</v>
      </c>
      <c r="EH31" s="9">
        <v>0.60199999999999998</v>
      </c>
      <c r="EN31" s="9">
        <v>161.73500000000001</v>
      </c>
      <c r="EO31" s="9">
        <v>81.379000000000005</v>
      </c>
      <c r="EP31" s="9">
        <v>150.268</v>
      </c>
      <c r="EQ31" s="9">
        <v>11.465999999999999</v>
      </c>
      <c r="ER31" s="9">
        <v>146.58199999999999</v>
      </c>
      <c r="ES31" s="9">
        <v>81.379000000000005</v>
      </c>
      <c r="ET31" s="9">
        <v>5.8230000000000004</v>
      </c>
      <c r="EU31" s="9">
        <v>59.381</v>
      </c>
      <c r="EV31" s="9">
        <v>7.524</v>
      </c>
      <c r="EW31" s="9">
        <v>1.867</v>
      </c>
      <c r="EX31" s="9">
        <v>0.46800000000000003</v>
      </c>
      <c r="EY31" s="9">
        <v>5.1890000000000001</v>
      </c>
      <c r="EZ31" s="9">
        <v>7.6280000000000001</v>
      </c>
      <c r="FA31" s="9">
        <v>1.819</v>
      </c>
      <c r="FB31" s="9">
        <v>0</v>
      </c>
      <c r="FC31" s="9">
        <v>5.8090000000000002</v>
      </c>
      <c r="FD31" s="9">
        <v>85.063999999999993</v>
      </c>
      <c r="FE31" s="9">
        <v>6.2910000000000004</v>
      </c>
      <c r="FF31" s="9">
        <v>70.38</v>
      </c>
      <c r="FG31" s="9">
        <v>34.78</v>
      </c>
      <c r="FH31" s="9">
        <v>16.521999999999998</v>
      </c>
      <c r="FI31" s="9">
        <v>3.6859999999999999</v>
      </c>
      <c r="FJ31" s="9">
        <v>14.571999999999999</v>
      </c>
      <c r="FK31" s="9">
        <v>32.283999999999999</v>
      </c>
      <c r="FL31" s="9">
        <v>14.492000000000001</v>
      </c>
      <c r="FM31" s="9">
        <v>3.51</v>
      </c>
      <c r="FN31" s="9">
        <v>14.282999999999999</v>
      </c>
      <c r="FO31" s="9">
        <v>2.496</v>
      </c>
      <c r="FP31" s="9">
        <v>2.0310000000000001</v>
      </c>
      <c r="FQ31" s="9">
        <v>0.17599999999999999</v>
      </c>
      <c r="FR31" s="9">
        <v>0.28899999999999998</v>
      </c>
      <c r="FX31" s="9">
        <v>111.783</v>
      </c>
      <c r="FY31" s="9">
        <v>49.546999999999997</v>
      </c>
      <c r="FZ31" s="9">
        <v>81.692999999999998</v>
      </c>
      <c r="GA31" s="9">
        <v>30.088999999999999</v>
      </c>
      <c r="GB31" s="9">
        <v>76.448999999999998</v>
      </c>
      <c r="GC31" s="9">
        <v>49.546999999999997</v>
      </c>
      <c r="GD31" s="9">
        <v>2.7719999999999998</v>
      </c>
      <c r="GE31" s="9">
        <v>24.13</v>
      </c>
      <c r="GF31" s="9">
        <v>6.4379999999999997</v>
      </c>
      <c r="GG31" s="9">
        <v>1.8879999999999999</v>
      </c>
      <c r="GH31" s="9">
        <v>0.68899999999999995</v>
      </c>
      <c r="GI31" s="9">
        <v>3.86</v>
      </c>
      <c r="GJ31" s="9">
        <v>28.896000000000001</v>
      </c>
      <c r="GK31" s="9">
        <v>3.3559999999999999</v>
      </c>
      <c r="GL31" s="9">
        <v>0.16400000000000001</v>
      </c>
      <c r="GM31" s="9">
        <v>25.376000000000001</v>
      </c>
      <c r="GN31" s="9">
        <v>54.790999999999997</v>
      </c>
      <c r="GO31" s="9">
        <v>3.625</v>
      </c>
      <c r="GP31" s="9">
        <v>53.366999999999997</v>
      </c>
      <c r="GQ31" s="9">
        <v>18.471</v>
      </c>
      <c r="GR31" s="9">
        <v>8.1609999999999996</v>
      </c>
      <c r="GS31" s="9">
        <v>1.3069999999999999</v>
      </c>
      <c r="GT31" s="9">
        <v>9.0030000000000001</v>
      </c>
      <c r="GU31" s="9">
        <v>15.849</v>
      </c>
      <c r="GV31" s="9">
        <v>6.9779999999999998</v>
      </c>
      <c r="GW31" s="9">
        <v>1.145</v>
      </c>
      <c r="GX31" s="9">
        <v>7.726</v>
      </c>
      <c r="GY31" s="9">
        <v>2.6219999999999999</v>
      </c>
      <c r="GZ31" s="9">
        <v>1.1830000000000001</v>
      </c>
      <c r="HA31" s="9">
        <v>0.161</v>
      </c>
      <c r="HB31" s="9">
        <v>1.278</v>
      </c>
      <c r="HC31" s="9">
        <v>1.07</v>
      </c>
      <c r="HD31" s="9">
        <v>0.505</v>
      </c>
      <c r="HE31" s="9">
        <v>0.251</v>
      </c>
      <c r="HF31" s="9">
        <v>0.314</v>
      </c>
      <c r="HM31" s="9">
        <v>51.923000000000002</v>
      </c>
      <c r="HN31" s="9">
        <v>27.648</v>
      </c>
      <c r="HO31" s="9">
        <v>46.381</v>
      </c>
      <c r="HP31" s="9">
        <v>5.5419999999999998</v>
      </c>
      <c r="HQ31" s="9">
        <v>44.515999999999998</v>
      </c>
      <c r="HR31" s="9">
        <v>27.648</v>
      </c>
      <c r="HS31" s="9">
        <v>1.325</v>
      </c>
      <c r="HT31" s="9">
        <v>15.542</v>
      </c>
      <c r="HU31" s="9">
        <v>3.464</v>
      </c>
      <c r="HV31" s="9">
        <v>0.51400000000000001</v>
      </c>
      <c r="HW31" s="9">
        <v>0.16</v>
      </c>
      <c r="HX31" s="9">
        <v>2.79</v>
      </c>
      <c r="HY31" s="9">
        <v>3.9430000000000001</v>
      </c>
      <c r="HZ31" s="9">
        <v>1.351</v>
      </c>
      <c r="IA31" s="9">
        <v>7.6999999999999999E-2</v>
      </c>
      <c r="IB31" s="9">
        <v>2.5150000000000001</v>
      </c>
      <c r="IC31" s="9">
        <v>29.513000000000002</v>
      </c>
      <c r="ID31" s="9">
        <v>1.5620000000000001</v>
      </c>
      <c r="IE31" s="9">
        <v>20.847999999999999</v>
      </c>
      <c r="IF31" s="9">
        <v>13.917999999999999</v>
      </c>
      <c r="IG31" s="9">
        <v>6.867</v>
      </c>
      <c r="IH31" s="9">
        <v>1.0649999999999999</v>
      </c>
      <c r="II31" s="9">
        <v>5.9859999999999998</v>
      </c>
      <c r="IJ31" s="9">
        <v>12.113</v>
      </c>
      <c r="IK31" s="9">
        <v>5.8520000000000003</v>
      </c>
      <c r="IL31" s="9">
        <v>0.98599999999999999</v>
      </c>
      <c r="IM31" s="9">
        <v>5.2750000000000004</v>
      </c>
      <c r="IN31" s="9">
        <v>1.8049999999999999</v>
      </c>
      <c r="IO31" s="9">
        <v>1.0149999999999999</v>
      </c>
      <c r="IP31" s="9">
        <v>7.9000000000000001E-2</v>
      </c>
      <c r="IQ31" s="9">
        <v>0.71099999999999997</v>
      </c>
    </row>
    <row r="32" spans="1:251">
      <c r="A32" s="10">
        <v>35582</v>
      </c>
      <c r="B32" s="9">
        <v>38.082999999999998</v>
      </c>
      <c r="C32" s="9">
        <v>7.6509999999999998</v>
      </c>
      <c r="D32" s="9">
        <v>1.704</v>
      </c>
      <c r="E32" s="9">
        <v>0.753</v>
      </c>
      <c r="F32" s="9">
        <v>5.194</v>
      </c>
      <c r="G32" s="9">
        <v>11.24</v>
      </c>
      <c r="H32" s="9">
        <v>3.714</v>
      </c>
      <c r="I32" s="9">
        <v>0.754</v>
      </c>
      <c r="J32" s="9">
        <v>6.7709999999999999</v>
      </c>
      <c r="K32" s="9">
        <v>99.614000000000004</v>
      </c>
      <c r="L32" s="9">
        <v>5.0090000000000003</v>
      </c>
      <c r="M32" s="9">
        <v>50.048000000000002</v>
      </c>
      <c r="N32" s="9">
        <v>44.398000000000003</v>
      </c>
      <c r="O32" s="9">
        <v>20.158000000000001</v>
      </c>
      <c r="P32" s="9">
        <v>5.01</v>
      </c>
      <c r="Q32" s="9">
        <v>19.231000000000002</v>
      </c>
      <c r="R32" s="9">
        <v>38.1</v>
      </c>
      <c r="S32" s="9">
        <v>16.277999999999999</v>
      </c>
      <c r="T32" s="9">
        <v>4.0970000000000004</v>
      </c>
      <c r="U32" s="9">
        <v>17.725000000000001</v>
      </c>
      <c r="V32" s="9">
        <v>6.2990000000000004</v>
      </c>
      <c r="W32" s="9">
        <v>3.88</v>
      </c>
      <c r="X32" s="9">
        <v>0.91300000000000003</v>
      </c>
      <c r="Y32" s="9">
        <v>1.506</v>
      </c>
      <c r="AE32" s="9">
        <v>130.08099999999999</v>
      </c>
      <c r="AF32" s="9">
        <v>76.537999999999997</v>
      </c>
      <c r="AG32" s="9">
        <v>118.867</v>
      </c>
      <c r="AH32" s="9">
        <v>11.212</v>
      </c>
      <c r="AI32" s="9">
        <v>114.479</v>
      </c>
      <c r="AJ32" s="9">
        <v>76.537999999999997</v>
      </c>
      <c r="AK32" s="9">
        <v>3.2080000000000002</v>
      </c>
      <c r="AL32" s="9">
        <v>34.732999999999997</v>
      </c>
      <c r="AM32" s="9">
        <v>6.9290000000000003</v>
      </c>
      <c r="AN32" s="9">
        <v>1.42</v>
      </c>
      <c r="AO32" s="9">
        <v>0.60699999999999998</v>
      </c>
      <c r="AP32" s="9">
        <v>4.9009999999999998</v>
      </c>
      <c r="AQ32" s="9">
        <v>8.673</v>
      </c>
      <c r="AR32" s="9">
        <v>2.968</v>
      </c>
      <c r="AS32" s="9">
        <v>0.60499999999999998</v>
      </c>
      <c r="AT32" s="9">
        <v>5.0990000000000002</v>
      </c>
      <c r="AU32" s="9">
        <v>80.926000000000002</v>
      </c>
      <c r="AV32" s="9">
        <v>4.4210000000000003</v>
      </c>
      <c r="AW32" s="9">
        <v>44.732999999999997</v>
      </c>
      <c r="AX32" s="9">
        <v>38.331000000000003</v>
      </c>
      <c r="AY32" s="9">
        <v>15.855</v>
      </c>
      <c r="AZ32" s="9">
        <v>4.5579999999999998</v>
      </c>
      <c r="BA32" s="9">
        <v>17.917000000000002</v>
      </c>
      <c r="BB32" s="9">
        <v>33.488</v>
      </c>
      <c r="BC32" s="9">
        <v>12.992000000000001</v>
      </c>
      <c r="BD32" s="9">
        <v>3.645</v>
      </c>
      <c r="BE32" s="9">
        <v>16.850999999999999</v>
      </c>
      <c r="BF32" s="9">
        <v>4.843</v>
      </c>
      <c r="BG32" s="9">
        <v>2.863</v>
      </c>
      <c r="BH32" s="9">
        <v>0.91300000000000003</v>
      </c>
      <c r="BI32" s="9">
        <v>1.0669999999999999</v>
      </c>
      <c r="BO32" s="9">
        <v>405.91399999999999</v>
      </c>
      <c r="BP32" s="9">
        <v>201.42500000000001</v>
      </c>
      <c r="BQ32" s="9">
        <v>319.09300000000002</v>
      </c>
      <c r="BR32" s="9">
        <v>86.820999999999998</v>
      </c>
      <c r="BS32" s="9">
        <v>304.31200000000001</v>
      </c>
      <c r="BT32" s="9">
        <v>201.42500000000001</v>
      </c>
      <c r="BU32" s="9">
        <v>5.9160000000000004</v>
      </c>
      <c r="BV32" s="9">
        <v>96.971000000000004</v>
      </c>
      <c r="BW32" s="9">
        <v>13.808999999999999</v>
      </c>
      <c r="BX32" s="9">
        <v>4.3</v>
      </c>
      <c r="BY32" s="9">
        <v>1.587</v>
      </c>
      <c r="BZ32" s="9">
        <v>7.9219999999999997</v>
      </c>
      <c r="CA32" s="9">
        <v>87.793000000000006</v>
      </c>
      <c r="CB32" s="9">
        <v>10.481</v>
      </c>
      <c r="CC32" s="9">
        <v>1.177</v>
      </c>
      <c r="CD32" s="9">
        <v>76.135000000000005</v>
      </c>
      <c r="CE32" s="9">
        <v>216.20599999999999</v>
      </c>
      <c r="CF32" s="9">
        <v>8.6790000000000003</v>
      </c>
      <c r="CG32" s="9">
        <v>181.02799999999999</v>
      </c>
      <c r="CH32" s="9">
        <v>70.504999999999995</v>
      </c>
      <c r="CI32" s="9">
        <v>32.582000000000001</v>
      </c>
      <c r="CJ32" s="9">
        <v>6.2460000000000004</v>
      </c>
      <c r="CK32" s="9">
        <v>31.677</v>
      </c>
      <c r="CL32" s="9">
        <v>59.819000000000003</v>
      </c>
      <c r="CM32" s="9">
        <v>25.760999999999999</v>
      </c>
      <c r="CN32" s="9">
        <v>5.37</v>
      </c>
      <c r="CO32" s="9">
        <v>28.687000000000001</v>
      </c>
      <c r="CP32" s="9">
        <v>10.686</v>
      </c>
      <c r="CQ32" s="9">
        <v>6.8209999999999997</v>
      </c>
      <c r="CR32" s="9">
        <v>0.875</v>
      </c>
      <c r="CS32" s="9">
        <v>2.99</v>
      </c>
      <c r="CT32" s="9">
        <v>8.5660000000000007</v>
      </c>
      <c r="CU32" s="9">
        <v>5.9379999999999997</v>
      </c>
      <c r="CV32" s="9">
        <v>0.48299999999999998</v>
      </c>
      <c r="CW32" s="9">
        <v>2.145</v>
      </c>
      <c r="DD32" s="9">
        <v>201.17</v>
      </c>
      <c r="DE32" s="9">
        <v>110.27</v>
      </c>
      <c r="DF32" s="9">
        <v>188.559</v>
      </c>
      <c r="DG32" s="9">
        <v>12.611000000000001</v>
      </c>
      <c r="DH32" s="9">
        <v>182.27799999999999</v>
      </c>
      <c r="DI32" s="9">
        <v>110.27</v>
      </c>
      <c r="DJ32" s="9">
        <v>3.0369999999999999</v>
      </c>
      <c r="DK32" s="9">
        <v>68.971000000000004</v>
      </c>
      <c r="DL32" s="9">
        <v>8.3559999999999999</v>
      </c>
      <c r="DM32" s="9">
        <v>2.2029999999999998</v>
      </c>
      <c r="DN32" s="9">
        <v>0.81100000000000005</v>
      </c>
      <c r="DO32" s="9">
        <v>5.343</v>
      </c>
      <c r="DP32" s="9">
        <v>10.535</v>
      </c>
      <c r="DQ32" s="9">
        <v>4.0780000000000003</v>
      </c>
      <c r="DR32" s="9">
        <v>0.155</v>
      </c>
      <c r="DS32" s="9">
        <v>6.3019999999999996</v>
      </c>
      <c r="DT32" s="9">
        <v>116.551</v>
      </c>
      <c r="DU32" s="9">
        <v>4.0030000000000001</v>
      </c>
      <c r="DV32" s="9">
        <v>80.616</v>
      </c>
      <c r="DW32" s="9">
        <v>52.158999999999999</v>
      </c>
      <c r="DX32" s="9">
        <v>23.916</v>
      </c>
      <c r="DY32" s="9">
        <v>5.3840000000000003</v>
      </c>
      <c r="DZ32" s="9">
        <v>22.859000000000002</v>
      </c>
      <c r="EA32" s="9">
        <v>45.262</v>
      </c>
      <c r="EB32" s="9">
        <v>19.116</v>
      </c>
      <c r="EC32" s="9">
        <v>4.6790000000000003</v>
      </c>
      <c r="ED32" s="9">
        <v>21.466999999999999</v>
      </c>
      <c r="EE32" s="9">
        <v>6.8970000000000002</v>
      </c>
      <c r="EF32" s="9">
        <v>4.7990000000000004</v>
      </c>
      <c r="EG32" s="9">
        <v>0.70499999999999996</v>
      </c>
      <c r="EH32" s="9">
        <v>1.3919999999999999</v>
      </c>
      <c r="EN32" s="9">
        <v>176.435</v>
      </c>
      <c r="EO32" s="9">
        <v>93.715999999999994</v>
      </c>
      <c r="EP32" s="9">
        <v>165.74199999999999</v>
      </c>
      <c r="EQ32" s="9">
        <v>10.694000000000001</v>
      </c>
      <c r="ER32" s="9">
        <v>160.30699999999999</v>
      </c>
      <c r="ES32" s="9">
        <v>93.715999999999994</v>
      </c>
      <c r="ET32" s="9">
        <v>2.7170000000000001</v>
      </c>
      <c r="EU32" s="9">
        <v>63.875</v>
      </c>
      <c r="EV32" s="9">
        <v>7.5250000000000004</v>
      </c>
      <c r="EW32" s="9">
        <v>1.833</v>
      </c>
      <c r="EX32" s="9">
        <v>0.81100000000000005</v>
      </c>
      <c r="EY32" s="9">
        <v>4.8819999999999997</v>
      </c>
      <c r="EZ32" s="9">
        <v>8.6029999999999998</v>
      </c>
      <c r="FA32" s="9">
        <v>3.6019999999999999</v>
      </c>
      <c r="FB32" s="9">
        <v>0.155</v>
      </c>
      <c r="FC32" s="9">
        <v>4.8460000000000001</v>
      </c>
      <c r="FD32" s="9">
        <v>99.15</v>
      </c>
      <c r="FE32" s="9">
        <v>3.6829999999999998</v>
      </c>
      <c r="FF32" s="9">
        <v>73.602000000000004</v>
      </c>
      <c r="FG32" s="9">
        <v>44.557000000000002</v>
      </c>
      <c r="FH32" s="9">
        <v>19.295999999999999</v>
      </c>
      <c r="FI32" s="9">
        <v>4.8520000000000003</v>
      </c>
      <c r="FJ32" s="9">
        <v>20.408999999999999</v>
      </c>
      <c r="FK32" s="9">
        <v>39.363999999999997</v>
      </c>
      <c r="FL32" s="9">
        <v>16.032</v>
      </c>
      <c r="FM32" s="9">
        <v>4.3150000000000004</v>
      </c>
      <c r="FN32" s="9">
        <v>19.016999999999999</v>
      </c>
      <c r="FO32" s="9">
        <v>5.1929999999999996</v>
      </c>
      <c r="FP32" s="9">
        <v>3.2629999999999999</v>
      </c>
      <c r="FQ32" s="9">
        <v>0.53800000000000003</v>
      </c>
      <c r="FR32" s="9">
        <v>1.3919999999999999</v>
      </c>
      <c r="FX32" s="9">
        <v>107.149</v>
      </c>
      <c r="FY32" s="9">
        <v>44.877000000000002</v>
      </c>
      <c r="FZ32" s="9">
        <v>77.412000000000006</v>
      </c>
      <c r="GA32" s="9">
        <v>29.738</v>
      </c>
      <c r="GB32" s="9">
        <v>72.156999999999996</v>
      </c>
      <c r="GC32" s="9">
        <v>44.877000000000002</v>
      </c>
      <c r="GD32" s="9">
        <v>2.0630000000000002</v>
      </c>
      <c r="GE32" s="9">
        <v>25.216999999999999</v>
      </c>
      <c r="GF32" s="9">
        <v>5.3</v>
      </c>
      <c r="GG32" s="9">
        <v>0.96299999999999997</v>
      </c>
      <c r="GH32" s="9">
        <v>0.76900000000000002</v>
      </c>
      <c r="GI32" s="9">
        <v>3.569</v>
      </c>
      <c r="GJ32" s="9">
        <v>29.692</v>
      </c>
      <c r="GK32" s="9">
        <v>4.2919999999999998</v>
      </c>
      <c r="GL32" s="9">
        <v>0.25700000000000001</v>
      </c>
      <c r="GM32" s="9">
        <v>25.143000000000001</v>
      </c>
      <c r="GN32" s="9">
        <v>50.131999999999998</v>
      </c>
      <c r="GO32" s="9">
        <v>3.0880000000000001</v>
      </c>
      <c r="GP32" s="9">
        <v>53.929000000000002</v>
      </c>
      <c r="GQ32" s="9">
        <v>19.117000000000001</v>
      </c>
      <c r="GR32" s="9">
        <v>7.173</v>
      </c>
      <c r="GS32" s="9">
        <v>1.6359999999999999</v>
      </c>
      <c r="GT32" s="9">
        <v>10.308</v>
      </c>
      <c r="GU32" s="9">
        <v>16.507000000000001</v>
      </c>
      <c r="GV32" s="9">
        <v>5.8129999999999997</v>
      </c>
      <c r="GW32" s="9">
        <v>1.5469999999999999</v>
      </c>
      <c r="GX32" s="9">
        <v>9.1470000000000002</v>
      </c>
      <c r="GY32" s="9">
        <v>2.61</v>
      </c>
      <c r="GZ32" s="9">
        <v>1.359</v>
      </c>
      <c r="HA32" s="9">
        <v>8.8999999999999996E-2</v>
      </c>
      <c r="HB32" s="9">
        <v>1.1619999999999999</v>
      </c>
      <c r="HC32" s="9">
        <v>1.6659999999999999</v>
      </c>
      <c r="HD32" s="9">
        <v>0.73799999999999999</v>
      </c>
      <c r="HE32" s="9">
        <v>0.17</v>
      </c>
      <c r="HF32" s="9">
        <v>0.75700000000000001</v>
      </c>
      <c r="HM32" s="9">
        <v>49.735999999999997</v>
      </c>
      <c r="HN32" s="9">
        <v>25.233000000000001</v>
      </c>
      <c r="HO32" s="9">
        <v>43.881</v>
      </c>
      <c r="HP32" s="9">
        <v>5.8529999999999998</v>
      </c>
      <c r="HQ32" s="9">
        <v>42.311999999999998</v>
      </c>
      <c r="HR32" s="9">
        <v>25.233000000000001</v>
      </c>
      <c r="HS32" s="9">
        <v>0.99299999999999999</v>
      </c>
      <c r="HT32" s="9">
        <v>16.085999999999999</v>
      </c>
      <c r="HU32" s="9">
        <v>3.5859999999999999</v>
      </c>
      <c r="HV32" s="9">
        <v>0.42</v>
      </c>
      <c r="HW32" s="9">
        <v>0.41599999999999998</v>
      </c>
      <c r="HX32" s="9">
        <v>2.7490000000000001</v>
      </c>
      <c r="HY32" s="9">
        <v>3.8380000000000001</v>
      </c>
      <c r="HZ32" s="9">
        <v>1.149</v>
      </c>
      <c r="IA32" s="9">
        <v>0.16700000000000001</v>
      </c>
      <c r="IB32" s="9">
        <v>2.5209999999999999</v>
      </c>
      <c r="IC32" s="9">
        <v>26.803000000000001</v>
      </c>
      <c r="ID32" s="9">
        <v>1.577</v>
      </c>
      <c r="IE32" s="9">
        <v>21.356000000000002</v>
      </c>
      <c r="IF32" s="9">
        <v>14.111000000000001</v>
      </c>
      <c r="IG32" s="9">
        <v>5.6630000000000003</v>
      </c>
      <c r="IH32" s="9">
        <v>1.3859999999999999</v>
      </c>
      <c r="II32" s="9">
        <v>7.0620000000000003</v>
      </c>
      <c r="IJ32" s="9">
        <v>12.663</v>
      </c>
      <c r="IK32" s="9">
        <v>4.6470000000000002</v>
      </c>
      <c r="IL32" s="9">
        <v>1.3859999999999999</v>
      </c>
      <c r="IM32" s="9">
        <v>6.63</v>
      </c>
      <c r="IN32" s="9">
        <v>1.448</v>
      </c>
      <c r="IO32" s="9">
        <v>1.016</v>
      </c>
      <c r="IP32" s="9">
        <v>0</v>
      </c>
      <c r="IQ32" s="9">
        <v>0.432</v>
      </c>
    </row>
    <row r="33" spans="1:251">
      <c r="A33" s="10">
        <v>35947</v>
      </c>
      <c r="B33" s="9">
        <v>45.383000000000003</v>
      </c>
      <c r="C33" s="9">
        <v>8.4019999999999992</v>
      </c>
      <c r="D33" s="9">
        <v>2.976</v>
      </c>
      <c r="E33" s="9">
        <v>1.2</v>
      </c>
      <c r="F33" s="9">
        <v>4.226</v>
      </c>
      <c r="G33" s="9">
        <v>12.994999999999999</v>
      </c>
      <c r="H33" s="9">
        <v>3.2549999999999999</v>
      </c>
      <c r="I33" s="9">
        <v>0.16500000000000001</v>
      </c>
      <c r="J33" s="9">
        <v>9.5739999999999998</v>
      </c>
      <c r="K33" s="9">
        <v>91.421000000000006</v>
      </c>
      <c r="L33" s="9">
        <v>5.66</v>
      </c>
      <c r="M33" s="9">
        <v>59.183</v>
      </c>
      <c r="N33" s="9">
        <v>45.465000000000003</v>
      </c>
      <c r="O33" s="9">
        <v>17.491</v>
      </c>
      <c r="P33" s="9">
        <v>6.1189999999999998</v>
      </c>
      <c r="Q33" s="9">
        <v>21.853999999999999</v>
      </c>
      <c r="R33" s="9">
        <v>40.781999999999996</v>
      </c>
      <c r="S33" s="9">
        <v>15.446</v>
      </c>
      <c r="T33" s="9">
        <v>5.4219999999999997</v>
      </c>
      <c r="U33" s="9">
        <v>19.914000000000001</v>
      </c>
      <c r="V33" s="9">
        <v>4.6829999999999998</v>
      </c>
      <c r="W33" s="9">
        <v>2.0459999999999998</v>
      </c>
      <c r="X33" s="9">
        <v>0.69699999999999995</v>
      </c>
      <c r="Y33" s="9">
        <v>1.94</v>
      </c>
      <c r="AE33" s="9">
        <v>130.81399999999999</v>
      </c>
      <c r="AF33" s="9">
        <v>70.162000000000006</v>
      </c>
      <c r="AG33" s="9">
        <v>118.93600000000001</v>
      </c>
      <c r="AH33" s="9">
        <v>11.878</v>
      </c>
      <c r="AI33" s="9">
        <v>114.63500000000001</v>
      </c>
      <c r="AJ33" s="9">
        <v>70.162000000000006</v>
      </c>
      <c r="AK33" s="9">
        <v>3.6789999999999998</v>
      </c>
      <c r="AL33" s="9">
        <v>40.793999999999997</v>
      </c>
      <c r="AM33" s="9">
        <v>6.91</v>
      </c>
      <c r="AN33" s="9">
        <v>1.833</v>
      </c>
      <c r="AO33" s="9">
        <v>1.2</v>
      </c>
      <c r="AP33" s="9">
        <v>3.8769999999999998</v>
      </c>
      <c r="AQ33" s="9">
        <v>9.2690000000000001</v>
      </c>
      <c r="AR33" s="9">
        <v>2.468</v>
      </c>
      <c r="AS33" s="9">
        <v>0</v>
      </c>
      <c r="AT33" s="9">
        <v>6.8010000000000002</v>
      </c>
      <c r="AU33" s="9">
        <v>74.462999999999994</v>
      </c>
      <c r="AV33" s="9">
        <v>4.8789999999999996</v>
      </c>
      <c r="AW33" s="9">
        <v>51.472000000000001</v>
      </c>
      <c r="AX33" s="9">
        <v>39.843000000000004</v>
      </c>
      <c r="AY33" s="9">
        <v>14.131</v>
      </c>
      <c r="AZ33" s="9">
        <v>5.2190000000000003</v>
      </c>
      <c r="BA33" s="9">
        <v>20.492999999999999</v>
      </c>
      <c r="BB33" s="9">
        <v>36.497999999999998</v>
      </c>
      <c r="BC33" s="9">
        <v>13.106999999999999</v>
      </c>
      <c r="BD33" s="9">
        <v>4.5220000000000002</v>
      </c>
      <c r="BE33" s="9">
        <v>18.87</v>
      </c>
      <c r="BF33" s="9">
        <v>3.3439999999999999</v>
      </c>
      <c r="BG33" s="9">
        <v>1.024</v>
      </c>
      <c r="BH33" s="9">
        <v>0.69699999999999995</v>
      </c>
      <c r="BI33" s="9">
        <v>1.623</v>
      </c>
      <c r="BO33" s="9">
        <v>401.09399999999999</v>
      </c>
      <c r="BP33" s="9">
        <v>213.71299999999999</v>
      </c>
      <c r="BQ33" s="9">
        <v>326.19200000000001</v>
      </c>
      <c r="BR33" s="9">
        <v>74.903000000000006</v>
      </c>
      <c r="BS33" s="9">
        <v>310.14299999999997</v>
      </c>
      <c r="BT33" s="9">
        <v>213.71299999999999</v>
      </c>
      <c r="BU33" s="9">
        <v>5.9470000000000001</v>
      </c>
      <c r="BV33" s="9">
        <v>90.483000000000004</v>
      </c>
      <c r="BW33" s="9">
        <v>14.798999999999999</v>
      </c>
      <c r="BX33" s="9">
        <v>4.2930000000000001</v>
      </c>
      <c r="BY33" s="9">
        <v>0.9</v>
      </c>
      <c r="BZ33" s="9">
        <v>9.6059999999999999</v>
      </c>
      <c r="CA33" s="9">
        <v>76.152000000000001</v>
      </c>
      <c r="CB33" s="9">
        <v>11.756</v>
      </c>
      <c r="CC33" s="9">
        <v>1.0349999999999999</v>
      </c>
      <c r="CD33" s="9">
        <v>63.362000000000002</v>
      </c>
      <c r="CE33" s="9">
        <v>229.762</v>
      </c>
      <c r="CF33" s="9">
        <v>7.8810000000000002</v>
      </c>
      <c r="CG33" s="9">
        <v>163.45099999999999</v>
      </c>
      <c r="CH33" s="9">
        <v>71.947999999999993</v>
      </c>
      <c r="CI33" s="9">
        <v>33.957000000000001</v>
      </c>
      <c r="CJ33" s="9">
        <v>4.1310000000000002</v>
      </c>
      <c r="CK33" s="9">
        <v>33.86</v>
      </c>
      <c r="CL33" s="9">
        <v>60.878999999999998</v>
      </c>
      <c r="CM33" s="9">
        <v>25.923999999999999</v>
      </c>
      <c r="CN33" s="9">
        <v>3.7789999999999999</v>
      </c>
      <c r="CO33" s="9">
        <v>31.175999999999998</v>
      </c>
      <c r="CP33" s="9">
        <v>11.069000000000001</v>
      </c>
      <c r="CQ33" s="9">
        <v>8.0329999999999995</v>
      </c>
      <c r="CR33" s="9">
        <v>0.35299999999999998</v>
      </c>
      <c r="CS33" s="9">
        <v>2.6829999999999998</v>
      </c>
      <c r="CT33" s="9">
        <v>8.2639999999999993</v>
      </c>
      <c r="CU33" s="9">
        <v>5.6950000000000003</v>
      </c>
      <c r="CV33" s="9">
        <v>0</v>
      </c>
      <c r="CW33" s="9">
        <v>2.569</v>
      </c>
      <c r="DD33" s="9">
        <v>193.90899999999999</v>
      </c>
      <c r="DE33" s="9">
        <v>109.279</v>
      </c>
      <c r="DF33" s="9">
        <v>180.52199999999999</v>
      </c>
      <c r="DG33" s="9">
        <v>13.385999999999999</v>
      </c>
      <c r="DH33" s="9">
        <v>174.126</v>
      </c>
      <c r="DI33" s="9">
        <v>109.279</v>
      </c>
      <c r="DJ33" s="9">
        <v>3.2959999999999998</v>
      </c>
      <c r="DK33" s="9">
        <v>61.552</v>
      </c>
      <c r="DL33" s="9">
        <v>9.5150000000000006</v>
      </c>
      <c r="DM33" s="9">
        <v>2.7050000000000001</v>
      </c>
      <c r="DN33" s="9">
        <v>0.33900000000000002</v>
      </c>
      <c r="DO33" s="9">
        <v>6.4710000000000001</v>
      </c>
      <c r="DP33" s="9">
        <v>10.266999999999999</v>
      </c>
      <c r="DQ33" s="9">
        <v>3.6909999999999998</v>
      </c>
      <c r="DR33" s="9">
        <v>0.65100000000000002</v>
      </c>
      <c r="DS33" s="9">
        <v>5.9249999999999998</v>
      </c>
      <c r="DT33" s="9">
        <v>115.676</v>
      </c>
      <c r="DU33" s="9">
        <v>4.2859999999999996</v>
      </c>
      <c r="DV33" s="9">
        <v>73.947999999999993</v>
      </c>
      <c r="DW33" s="9">
        <v>51.332999999999998</v>
      </c>
      <c r="DX33" s="9">
        <v>24.33</v>
      </c>
      <c r="DY33" s="9">
        <v>3.948</v>
      </c>
      <c r="DZ33" s="9">
        <v>23.053999999999998</v>
      </c>
      <c r="EA33" s="9">
        <v>45.883000000000003</v>
      </c>
      <c r="EB33" s="9">
        <v>20.334</v>
      </c>
      <c r="EC33" s="9">
        <v>3.5950000000000002</v>
      </c>
      <c r="ED33" s="9">
        <v>21.954000000000001</v>
      </c>
      <c r="EE33" s="9">
        <v>5.4489999999999998</v>
      </c>
      <c r="EF33" s="9">
        <v>3.996</v>
      </c>
      <c r="EG33" s="9">
        <v>0.35299999999999998</v>
      </c>
      <c r="EH33" s="9">
        <v>1.101</v>
      </c>
      <c r="EN33" s="9">
        <v>171.90700000000001</v>
      </c>
      <c r="EO33" s="9">
        <v>95.411000000000001</v>
      </c>
      <c r="EP33" s="9">
        <v>160.46100000000001</v>
      </c>
      <c r="EQ33" s="9">
        <v>11.446999999999999</v>
      </c>
      <c r="ER33" s="9">
        <v>154.76400000000001</v>
      </c>
      <c r="ES33" s="9">
        <v>95.411000000000001</v>
      </c>
      <c r="ET33" s="9">
        <v>2.6160000000000001</v>
      </c>
      <c r="EU33" s="9">
        <v>56.738</v>
      </c>
      <c r="EV33" s="9">
        <v>8.8569999999999993</v>
      </c>
      <c r="EW33" s="9">
        <v>2.5390000000000001</v>
      </c>
      <c r="EX33" s="9">
        <v>0.17399999999999999</v>
      </c>
      <c r="EY33" s="9">
        <v>6.1449999999999996</v>
      </c>
      <c r="EZ33" s="9">
        <v>8.2850000000000001</v>
      </c>
      <c r="FA33" s="9">
        <v>3.1579999999999999</v>
      </c>
      <c r="FB33" s="9">
        <v>0.497</v>
      </c>
      <c r="FC33" s="9">
        <v>4.6310000000000002</v>
      </c>
      <c r="FD33" s="9">
        <v>101.107</v>
      </c>
      <c r="FE33" s="9">
        <v>3.286</v>
      </c>
      <c r="FF33" s="9">
        <v>67.513000000000005</v>
      </c>
      <c r="FG33" s="9">
        <v>44.28</v>
      </c>
      <c r="FH33" s="9">
        <v>20.241</v>
      </c>
      <c r="FI33" s="9">
        <v>3.323</v>
      </c>
      <c r="FJ33" s="9">
        <v>20.716999999999999</v>
      </c>
      <c r="FK33" s="9">
        <v>40.027000000000001</v>
      </c>
      <c r="FL33" s="9">
        <v>17.440000000000001</v>
      </c>
      <c r="FM33" s="9">
        <v>2.9710000000000001</v>
      </c>
      <c r="FN33" s="9">
        <v>19.616</v>
      </c>
      <c r="FO33" s="9">
        <v>4.2530000000000001</v>
      </c>
      <c r="FP33" s="9">
        <v>2.8</v>
      </c>
      <c r="FQ33" s="9">
        <v>0.35299999999999998</v>
      </c>
      <c r="FR33" s="9">
        <v>1.101</v>
      </c>
      <c r="FX33" s="9">
        <v>109.589</v>
      </c>
      <c r="FY33" s="9">
        <v>47.226999999999997</v>
      </c>
      <c r="FZ33" s="9">
        <v>77.046999999999997</v>
      </c>
      <c r="GA33" s="9">
        <v>32.542000000000002</v>
      </c>
      <c r="GB33" s="9">
        <v>71.275000000000006</v>
      </c>
      <c r="GC33" s="9">
        <v>47.226999999999997</v>
      </c>
      <c r="GD33" s="9">
        <v>1.75</v>
      </c>
      <c r="GE33" s="9">
        <v>22.297000000000001</v>
      </c>
      <c r="GF33" s="9">
        <v>5.891</v>
      </c>
      <c r="GG33" s="9">
        <v>1.46</v>
      </c>
      <c r="GH33" s="9">
        <v>0.72399999999999998</v>
      </c>
      <c r="GI33" s="9">
        <v>3.706</v>
      </c>
      <c r="GJ33" s="9">
        <v>32.423999999999999</v>
      </c>
      <c r="GK33" s="9">
        <v>4.3120000000000003</v>
      </c>
      <c r="GL33" s="9">
        <v>0.35599999999999998</v>
      </c>
      <c r="GM33" s="9">
        <v>27.756</v>
      </c>
      <c r="GN33" s="9">
        <v>53</v>
      </c>
      <c r="GO33" s="9">
        <v>2.831</v>
      </c>
      <c r="GP33" s="9">
        <v>53.758000000000003</v>
      </c>
      <c r="GQ33" s="9">
        <v>19.626999999999999</v>
      </c>
      <c r="GR33" s="9">
        <v>9.5990000000000002</v>
      </c>
      <c r="GS33" s="9">
        <v>0.83399999999999996</v>
      </c>
      <c r="GT33" s="9">
        <v>9.1940000000000008</v>
      </c>
      <c r="GU33" s="9">
        <v>16.882999999999999</v>
      </c>
      <c r="GV33" s="9">
        <v>8.2550000000000008</v>
      </c>
      <c r="GW33" s="9">
        <v>0.83399999999999996</v>
      </c>
      <c r="GX33" s="9">
        <v>7.7930000000000001</v>
      </c>
      <c r="GY33" s="9">
        <v>2.7450000000000001</v>
      </c>
      <c r="GZ33" s="9">
        <v>1.3440000000000001</v>
      </c>
      <c r="HA33" s="9">
        <v>0</v>
      </c>
      <c r="HB33" s="9">
        <v>1.401</v>
      </c>
      <c r="HC33" s="9">
        <v>1.444</v>
      </c>
      <c r="HD33" s="9">
        <v>0.86199999999999999</v>
      </c>
      <c r="HE33" s="9">
        <v>0.189</v>
      </c>
      <c r="HF33" s="9">
        <v>0.39300000000000002</v>
      </c>
      <c r="HM33" s="9">
        <v>50.091000000000001</v>
      </c>
      <c r="HN33" s="9">
        <v>26.795999999999999</v>
      </c>
      <c r="HO33" s="9">
        <v>44.258000000000003</v>
      </c>
      <c r="HP33" s="9">
        <v>5.8319999999999999</v>
      </c>
      <c r="HQ33" s="9">
        <v>41.363</v>
      </c>
      <c r="HR33" s="9">
        <v>26.795999999999999</v>
      </c>
      <c r="HS33" s="9">
        <v>1.107</v>
      </c>
      <c r="HT33" s="9">
        <v>13.46</v>
      </c>
      <c r="HU33" s="9">
        <v>4.2039999999999997</v>
      </c>
      <c r="HV33" s="9">
        <v>1.125</v>
      </c>
      <c r="HW33" s="9">
        <v>0.44900000000000001</v>
      </c>
      <c r="HX33" s="9">
        <v>2.629</v>
      </c>
      <c r="HY33" s="9">
        <v>4.524</v>
      </c>
      <c r="HZ33" s="9">
        <v>1.77</v>
      </c>
      <c r="IA33" s="9">
        <v>0.26900000000000002</v>
      </c>
      <c r="IB33" s="9">
        <v>2.4849999999999999</v>
      </c>
      <c r="IC33" s="9">
        <v>29.690999999999999</v>
      </c>
      <c r="ID33" s="9">
        <v>1.825</v>
      </c>
      <c r="IE33" s="9">
        <v>18.574000000000002</v>
      </c>
      <c r="IF33" s="9">
        <v>15.18</v>
      </c>
      <c r="IG33" s="9">
        <v>8.1620000000000008</v>
      </c>
      <c r="IH33" s="9">
        <v>0.83399999999999996</v>
      </c>
      <c r="II33" s="9">
        <v>6.1829999999999998</v>
      </c>
      <c r="IJ33" s="9">
        <v>13.303000000000001</v>
      </c>
      <c r="IK33" s="9">
        <v>7.0149999999999997</v>
      </c>
      <c r="IL33" s="9">
        <v>0.83399999999999996</v>
      </c>
      <c r="IM33" s="9">
        <v>5.4539999999999997</v>
      </c>
      <c r="IN33" s="9">
        <v>1.877</v>
      </c>
      <c r="IO33" s="9">
        <v>1.147</v>
      </c>
      <c r="IP33" s="9">
        <v>0</v>
      </c>
      <c r="IQ33" s="9">
        <v>0.73</v>
      </c>
    </row>
    <row r="34" spans="1:251">
      <c r="A34" s="10">
        <v>36312</v>
      </c>
      <c r="B34" s="9">
        <v>43.966000000000001</v>
      </c>
      <c r="C34" s="9">
        <v>6.3390000000000004</v>
      </c>
      <c r="D34" s="9">
        <v>2.1880000000000002</v>
      </c>
      <c r="E34" s="9">
        <v>1.105</v>
      </c>
      <c r="F34" s="9">
        <v>3.0459999999999998</v>
      </c>
      <c r="G34" s="9">
        <v>10.824999999999999</v>
      </c>
      <c r="H34" s="9">
        <v>3.524</v>
      </c>
      <c r="I34" s="9">
        <v>0.16</v>
      </c>
      <c r="J34" s="9">
        <v>7.141</v>
      </c>
      <c r="K34" s="9">
        <v>85.665000000000006</v>
      </c>
      <c r="L34" s="9">
        <v>3.0779999999999998</v>
      </c>
      <c r="M34" s="9">
        <v>54.152999999999999</v>
      </c>
      <c r="N34" s="9">
        <v>45.215000000000003</v>
      </c>
      <c r="O34" s="9">
        <v>21.780999999999999</v>
      </c>
      <c r="P34" s="9">
        <v>3.78</v>
      </c>
      <c r="Q34" s="9">
        <v>19.655000000000001</v>
      </c>
      <c r="R34" s="9">
        <v>40.573999999999998</v>
      </c>
      <c r="S34" s="9">
        <v>18.798999999999999</v>
      </c>
      <c r="T34" s="9">
        <v>3.6419999999999999</v>
      </c>
      <c r="U34" s="9">
        <v>18.132999999999999</v>
      </c>
      <c r="V34" s="9">
        <v>4.6420000000000003</v>
      </c>
      <c r="W34" s="9">
        <v>2.9820000000000002</v>
      </c>
      <c r="X34" s="9">
        <v>0.13800000000000001</v>
      </c>
      <c r="Y34" s="9">
        <v>1.5209999999999999</v>
      </c>
      <c r="AE34" s="9">
        <v>120.765</v>
      </c>
      <c r="AF34" s="9">
        <v>64.831999999999994</v>
      </c>
      <c r="AG34" s="9">
        <v>111.18600000000001</v>
      </c>
      <c r="AH34" s="9">
        <v>9.5779999999999994</v>
      </c>
      <c r="AI34" s="9">
        <v>106.511</v>
      </c>
      <c r="AJ34" s="9">
        <v>64.831999999999994</v>
      </c>
      <c r="AK34" s="9">
        <v>1.5109999999999999</v>
      </c>
      <c r="AL34" s="9">
        <v>40.168999999999997</v>
      </c>
      <c r="AM34" s="9">
        <v>5.8760000000000003</v>
      </c>
      <c r="AN34" s="9">
        <v>2.0350000000000001</v>
      </c>
      <c r="AO34" s="9">
        <v>0.79500000000000004</v>
      </c>
      <c r="AP34" s="9">
        <v>3.0459999999999998</v>
      </c>
      <c r="AQ34" s="9">
        <v>8.3780000000000001</v>
      </c>
      <c r="AR34" s="9">
        <v>2.64</v>
      </c>
      <c r="AS34" s="9">
        <v>0.16</v>
      </c>
      <c r="AT34" s="9">
        <v>5.577</v>
      </c>
      <c r="AU34" s="9">
        <v>69.507000000000005</v>
      </c>
      <c r="AV34" s="9">
        <v>2.4649999999999999</v>
      </c>
      <c r="AW34" s="9">
        <v>48.792999999999999</v>
      </c>
      <c r="AX34" s="9">
        <v>38.479999999999997</v>
      </c>
      <c r="AY34" s="9">
        <v>17.039000000000001</v>
      </c>
      <c r="AZ34" s="9">
        <v>3.173</v>
      </c>
      <c r="BA34" s="9">
        <v>18.268000000000001</v>
      </c>
      <c r="BB34" s="9">
        <v>35.512999999999998</v>
      </c>
      <c r="BC34" s="9">
        <v>15.151</v>
      </c>
      <c r="BD34" s="9">
        <v>3.173</v>
      </c>
      <c r="BE34" s="9">
        <v>17.187999999999999</v>
      </c>
      <c r="BF34" s="9">
        <v>2.9670000000000001</v>
      </c>
      <c r="BG34" s="9">
        <v>1.887</v>
      </c>
      <c r="BH34" s="9">
        <v>0</v>
      </c>
      <c r="BI34" s="9">
        <v>1.08</v>
      </c>
      <c r="BO34" s="9">
        <v>408.39499999999998</v>
      </c>
      <c r="BP34" s="9">
        <v>212.24100000000001</v>
      </c>
      <c r="BQ34" s="9">
        <v>323.70699999999999</v>
      </c>
      <c r="BR34" s="9">
        <v>84.688000000000002</v>
      </c>
      <c r="BS34" s="9">
        <v>307.78399999999999</v>
      </c>
      <c r="BT34" s="9">
        <v>212.24100000000001</v>
      </c>
      <c r="BU34" s="9">
        <v>5.9</v>
      </c>
      <c r="BV34" s="9">
        <v>89.643000000000001</v>
      </c>
      <c r="BW34" s="9">
        <v>10.659000000000001</v>
      </c>
      <c r="BX34" s="9">
        <v>3.6120000000000001</v>
      </c>
      <c r="BY34" s="9">
        <v>1.3260000000000001</v>
      </c>
      <c r="BZ34" s="9">
        <v>5.72</v>
      </c>
      <c r="CA34" s="9">
        <v>89.953000000000003</v>
      </c>
      <c r="CB34" s="9">
        <v>12.311</v>
      </c>
      <c r="CC34" s="9">
        <v>0.39200000000000002</v>
      </c>
      <c r="CD34" s="9">
        <v>77.25</v>
      </c>
      <c r="CE34" s="9">
        <v>228.16399999999999</v>
      </c>
      <c r="CF34" s="9">
        <v>7.6189999999999998</v>
      </c>
      <c r="CG34" s="9">
        <v>172.613</v>
      </c>
      <c r="CH34" s="9">
        <v>70.703999999999994</v>
      </c>
      <c r="CI34" s="9">
        <v>31.687000000000001</v>
      </c>
      <c r="CJ34" s="9">
        <v>3.7160000000000002</v>
      </c>
      <c r="CK34" s="9">
        <v>35.299999999999997</v>
      </c>
      <c r="CL34" s="9">
        <v>60.357999999999997</v>
      </c>
      <c r="CM34" s="9">
        <v>25.521000000000001</v>
      </c>
      <c r="CN34" s="9">
        <v>2.9980000000000002</v>
      </c>
      <c r="CO34" s="9">
        <v>31.838999999999999</v>
      </c>
      <c r="CP34" s="9">
        <v>10.345000000000001</v>
      </c>
      <c r="CQ34" s="9">
        <v>6.1660000000000004</v>
      </c>
      <c r="CR34" s="9">
        <v>0.71799999999999997</v>
      </c>
      <c r="CS34" s="9">
        <v>3.4620000000000002</v>
      </c>
      <c r="CT34" s="9">
        <v>9.2530000000000001</v>
      </c>
      <c r="CU34" s="9">
        <v>6.444</v>
      </c>
      <c r="CV34" s="9">
        <v>0.87</v>
      </c>
      <c r="CW34" s="9">
        <v>1.9390000000000001</v>
      </c>
      <c r="DD34" s="9">
        <v>195.351</v>
      </c>
      <c r="DE34" s="9">
        <v>112.083</v>
      </c>
      <c r="DF34" s="9">
        <v>181.47800000000001</v>
      </c>
      <c r="DG34" s="9">
        <v>13.875</v>
      </c>
      <c r="DH34" s="9">
        <v>175.203</v>
      </c>
      <c r="DI34" s="9">
        <v>112.083</v>
      </c>
      <c r="DJ34" s="9">
        <v>3.2679999999999998</v>
      </c>
      <c r="DK34" s="9">
        <v>59.850999999999999</v>
      </c>
      <c r="DL34" s="9">
        <v>6.976</v>
      </c>
      <c r="DM34" s="9">
        <v>1.8069999999999999</v>
      </c>
      <c r="DN34" s="9">
        <v>0.93500000000000005</v>
      </c>
      <c r="DO34" s="9">
        <v>4.2350000000000003</v>
      </c>
      <c r="DP34" s="9">
        <v>13.172000000000001</v>
      </c>
      <c r="DQ34" s="9">
        <v>4.468</v>
      </c>
      <c r="DR34" s="9">
        <v>0.19400000000000001</v>
      </c>
      <c r="DS34" s="9">
        <v>8.5109999999999992</v>
      </c>
      <c r="DT34" s="9">
        <v>118.357</v>
      </c>
      <c r="DU34" s="9">
        <v>4.3970000000000002</v>
      </c>
      <c r="DV34" s="9">
        <v>72.596999999999994</v>
      </c>
      <c r="DW34" s="9">
        <v>51.070999999999998</v>
      </c>
      <c r="DX34" s="9">
        <v>23.699000000000002</v>
      </c>
      <c r="DY34" s="9">
        <v>3.3690000000000002</v>
      </c>
      <c r="DZ34" s="9">
        <v>24.001999999999999</v>
      </c>
      <c r="EA34" s="9">
        <v>43.545999999999999</v>
      </c>
      <c r="EB34" s="9">
        <v>19.024999999999999</v>
      </c>
      <c r="EC34" s="9">
        <v>2.81</v>
      </c>
      <c r="ED34" s="9">
        <v>21.712</v>
      </c>
      <c r="EE34" s="9">
        <v>7.5250000000000004</v>
      </c>
      <c r="EF34" s="9">
        <v>4.6749999999999998</v>
      </c>
      <c r="EG34" s="9">
        <v>0.56000000000000005</v>
      </c>
      <c r="EH34" s="9">
        <v>2.2909999999999999</v>
      </c>
      <c r="EN34" s="9">
        <v>169.96799999999999</v>
      </c>
      <c r="EO34" s="9">
        <v>94.066999999999993</v>
      </c>
      <c r="EP34" s="9">
        <v>158.34299999999999</v>
      </c>
      <c r="EQ34" s="9">
        <v>11.625999999999999</v>
      </c>
      <c r="ER34" s="9">
        <v>153.11699999999999</v>
      </c>
      <c r="ES34" s="9">
        <v>94.066999999999993</v>
      </c>
      <c r="ET34" s="9">
        <v>2.7589999999999999</v>
      </c>
      <c r="EU34" s="9">
        <v>56.290999999999997</v>
      </c>
      <c r="EV34" s="9">
        <v>6.81</v>
      </c>
      <c r="EW34" s="9">
        <v>1.8069999999999999</v>
      </c>
      <c r="EX34" s="9">
        <v>0.93500000000000005</v>
      </c>
      <c r="EY34" s="9">
        <v>4.0679999999999996</v>
      </c>
      <c r="EZ34" s="9">
        <v>10.042</v>
      </c>
      <c r="FA34" s="9">
        <v>3.419</v>
      </c>
      <c r="FB34" s="9">
        <v>0.19400000000000001</v>
      </c>
      <c r="FC34" s="9">
        <v>6.4290000000000003</v>
      </c>
      <c r="FD34" s="9">
        <v>99.292000000000002</v>
      </c>
      <c r="FE34" s="9">
        <v>3.8879999999999999</v>
      </c>
      <c r="FF34" s="9">
        <v>66.787999999999997</v>
      </c>
      <c r="FG34" s="9">
        <v>43.414999999999999</v>
      </c>
      <c r="FH34" s="9">
        <v>18.12</v>
      </c>
      <c r="FI34" s="9">
        <v>3.0139999999999998</v>
      </c>
      <c r="FJ34" s="9">
        <v>22.280999999999999</v>
      </c>
      <c r="FK34" s="9">
        <v>38.457000000000001</v>
      </c>
      <c r="FL34" s="9">
        <v>15.446999999999999</v>
      </c>
      <c r="FM34" s="9">
        <v>2.6539999999999999</v>
      </c>
      <c r="FN34" s="9">
        <v>20.356999999999999</v>
      </c>
      <c r="FO34" s="9">
        <v>4.9580000000000002</v>
      </c>
      <c r="FP34" s="9">
        <v>2.6739999999999999</v>
      </c>
      <c r="FQ34" s="9">
        <v>0.36</v>
      </c>
      <c r="FR34" s="9">
        <v>1.9239999999999999</v>
      </c>
      <c r="FX34" s="9">
        <v>109.005</v>
      </c>
      <c r="FY34" s="9">
        <v>47.671999999999997</v>
      </c>
      <c r="FZ34" s="9">
        <v>77.22</v>
      </c>
      <c r="GA34" s="9">
        <v>31.785</v>
      </c>
      <c r="GB34" s="9">
        <v>71.414000000000001</v>
      </c>
      <c r="GC34" s="9">
        <v>47.671999999999997</v>
      </c>
      <c r="GD34" s="9">
        <v>1.431</v>
      </c>
      <c r="GE34" s="9">
        <v>22.31</v>
      </c>
      <c r="GF34" s="9">
        <v>6.0780000000000003</v>
      </c>
      <c r="GG34" s="9">
        <v>1.278</v>
      </c>
      <c r="GH34" s="9">
        <v>1.038</v>
      </c>
      <c r="GI34" s="9">
        <v>3.762</v>
      </c>
      <c r="GJ34" s="9">
        <v>31.513000000000002</v>
      </c>
      <c r="GK34" s="9">
        <v>4.5279999999999996</v>
      </c>
      <c r="GL34" s="9">
        <v>0.81699999999999995</v>
      </c>
      <c r="GM34" s="9">
        <v>26.167999999999999</v>
      </c>
      <c r="GN34" s="9">
        <v>53.478000000000002</v>
      </c>
      <c r="GO34" s="9">
        <v>3.2869999999999999</v>
      </c>
      <c r="GP34" s="9">
        <v>52.24</v>
      </c>
      <c r="GQ34" s="9">
        <v>21.393999999999998</v>
      </c>
      <c r="GR34" s="9">
        <v>8.9689999999999994</v>
      </c>
      <c r="GS34" s="9">
        <v>1.508</v>
      </c>
      <c r="GT34" s="9">
        <v>10.917</v>
      </c>
      <c r="GU34" s="9">
        <v>17.420000000000002</v>
      </c>
      <c r="GV34" s="9">
        <v>7.1749999999999998</v>
      </c>
      <c r="GW34" s="9">
        <v>1.3180000000000001</v>
      </c>
      <c r="GX34" s="9">
        <v>8.9269999999999996</v>
      </c>
      <c r="GY34" s="9">
        <v>3.9740000000000002</v>
      </c>
      <c r="GZ34" s="9">
        <v>1.7929999999999999</v>
      </c>
      <c r="HA34" s="9">
        <v>0.19</v>
      </c>
      <c r="HB34" s="9">
        <v>1.99</v>
      </c>
      <c r="HC34" s="9">
        <v>0.98499999999999999</v>
      </c>
      <c r="HD34" s="9">
        <v>0.72899999999999998</v>
      </c>
      <c r="HE34" s="9">
        <v>8.2000000000000003E-2</v>
      </c>
      <c r="HF34" s="9">
        <v>0.17399999999999999</v>
      </c>
      <c r="HM34" s="9">
        <v>51.518000000000001</v>
      </c>
      <c r="HN34" s="9">
        <v>25.747</v>
      </c>
      <c r="HO34" s="9">
        <v>44.412999999999997</v>
      </c>
      <c r="HP34" s="9">
        <v>7.1050000000000004</v>
      </c>
      <c r="HQ34" s="9">
        <v>42.055999999999997</v>
      </c>
      <c r="HR34" s="9">
        <v>25.747</v>
      </c>
      <c r="HS34" s="9">
        <v>0.78300000000000003</v>
      </c>
      <c r="HT34" s="9">
        <v>15.526</v>
      </c>
      <c r="HU34" s="9">
        <v>3.8849999999999998</v>
      </c>
      <c r="HV34" s="9">
        <v>0.69299999999999995</v>
      </c>
      <c r="HW34" s="9">
        <v>0.67</v>
      </c>
      <c r="HX34" s="9">
        <v>2.5219999999999998</v>
      </c>
      <c r="HY34" s="9">
        <v>5.577</v>
      </c>
      <c r="HZ34" s="9">
        <v>1.6639999999999999</v>
      </c>
      <c r="IA34" s="9">
        <v>0.29099999999999998</v>
      </c>
      <c r="IB34" s="9">
        <v>3.6219999999999999</v>
      </c>
      <c r="IC34" s="9">
        <v>28.103999999999999</v>
      </c>
      <c r="ID34" s="9">
        <v>1.744</v>
      </c>
      <c r="IE34" s="9">
        <v>21.67</v>
      </c>
      <c r="IF34" s="9">
        <v>15.077999999999999</v>
      </c>
      <c r="IG34" s="9">
        <v>7.1529999999999996</v>
      </c>
      <c r="IH34" s="9">
        <v>1.32</v>
      </c>
      <c r="II34" s="9">
        <v>6.6050000000000004</v>
      </c>
      <c r="IJ34" s="9">
        <v>13.105</v>
      </c>
      <c r="IK34" s="9">
        <v>5.8470000000000004</v>
      </c>
      <c r="IL34" s="9">
        <v>1.2270000000000001</v>
      </c>
      <c r="IM34" s="9">
        <v>6.0309999999999997</v>
      </c>
      <c r="IN34" s="9">
        <v>1.9730000000000001</v>
      </c>
      <c r="IO34" s="9">
        <v>1.306</v>
      </c>
      <c r="IP34" s="9">
        <v>9.2999999999999999E-2</v>
      </c>
      <c r="IQ34" s="9">
        <v>0.57499999999999996</v>
      </c>
    </row>
    <row r="35" spans="1:251">
      <c r="A35" s="10">
        <v>36678</v>
      </c>
      <c r="B35" s="9">
        <v>44.371000000000002</v>
      </c>
      <c r="C35" s="9">
        <v>7.7430000000000003</v>
      </c>
      <c r="D35" s="9">
        <v>2.399</v>
      </c>
      <c r="E35" s="9">
        <v>0.82499999999999996</v>
      </c>
      <c r="F35" s="9">
        <v>4.5190000000000001</v>
      </c>
      <c r="G35" s="9">
        <v>9.9260000000000002</v>
      </c>
      <c r="H35" s="9">
        <v>3.677</v>
      </c>
      <c r="I35" s="9">
        <v>0.193</v>
      </c>
      <c r="J35" s="9">
        <v>6.056</v>
      </c>
      <c r="K35" s="9">
        <v>85.861999999999995</v>
      </c>
      <c r="L35" s="9">
        <v>5.766</v>
      </c>
      <c r="M35" s="9">
        <v>54.945999999999998</v>
      </c>
      <c r="N35" s="9">
        <v>46.014000000000003</v>
      </c>
      <c r="O35" s="9">
        <v>21.51</v>
      </c>
      <c r="P35" s="9">
        <v>3.3479999999999999</v>
      </c>
      <c r="Q35" s="9">
        <v>21.155999999999999</v>
      </c>
      <c r="R35" s="9">
        <v>38.997</v>
      </c>
      <c r="S35" s="9">
        <v>17.103000000000002</v>
      </c>
      <c r="T35" s="9">
        <v>2.5009999999999999</v>
      </c>
      <c r="U35" s="9">
        <v>19.393999999999998</v>
      </c>
      <c r="V35" s="9">
        <v>7.0170000000000003</v>
      </c>
      <c r="W35" s="9">
        <v>4.407</v>
      </c>
      <c r="X35" s="9">
        <v>0.84699999999999998</v>
      </c>
      <c r="Y35" s="9">
        <v>1.7629999999999999</v>
      </c>
      <c r="AE35" s="9">
        <v>125.751</v>
      </c>
      <c r="AF35" s="9">
        <v>65.563999999999993</v>
      </c>
      <c r="AG35" s="9">
        <v>115.59099999999999</v>
      </c>
      <c r="AH35" s="9">
        <v>10.161</v>
      </c>
      <c r="AI35" s="9">
        <v>110.604</v>
      </c>
      <c r="AJ35" s="9">
        <v>65.563999999999993</v>
      </c>
      <c r="AK35" s="9">
        <v>4.3079999999999998</v>
      </c>
      <c r="AL35" s="9">
        <v>40.732999999999997</v>
      </c>
      <c r="AM35" s="9">
        <v>6.96</v>
      </c>
      <c r="AN35" s="9">
        <v>2.2469999999999999</v>
      </c>
      <c r="AO35" s="9">
        <v>0.67</v>
      </c>
      <c r="AP35" s="9">
        <v>4.0439999999999996</v>
      </c>
      <c r="AQ35" s="9">
        <v>8.1869999999999994</v>
      </c>
      <c r="AR35" s="9">
        <v>2.74</v>
      </c>
      <c r="AS35" s="9">
        <v>0.193</v>
      </c>
      <c r="AT35" s="9">
        <v>5.2539999999999996</v>
      </c>
      <c r="AU35" s="9">
        <v>70.55</v>
      </c>
      <c r="AV35" s="9">
        <v>5.17</v>
      </c>
      <c r="AW35" s="9">
        <v>50.030999999999999</v>
      </c>
      <c r="AX35" s="9">
        <v>37.822000000000003</v>
      </c>
      <c r="AY35" s="9">
        <v>15.885</v>
      </c>
      <c r="AZ35" s="9">
        <v>2.5739999999999998</v>
      </c>
      <c r="BA35" s="9">
        <v>19.363</v>
      </c>
      <c r="BB35" s="9">
        <v>33.456000000000003</v>
      </c>
      <c r="BC35" s="9">
        <v>13.484999999999999</v>
      </c>
      <c r="BD35" s="9">
        <v>2.052</v>
      </c>
      <c r="BE35" s="9">
        <v>17.919</v>
      </c>
      <c r="BF35" s="9">
        <v>4.3659999999999997</v>
      </c>
      <c r="BG35" s="9">
        <v>2.399</v>
      </c>
      <c r="BH35" s="9">
        <v>0.52200000000000002</v>
      </c>
      <c r="BI35" s="9">
        <v>1.4450000000000001</v>
      </c>
      <c r="BO35" s="9">
        <v>415.82900000000001</v>
      </c>
      <c r="BP35" s="9">
        <v>219.148</v>
      </c>
      <c r="BQ35" s="9">
        <v>328.87099999999998</v>
      </c>
      <c r="BR35" s="9">
        <v>86.957999999999998</v>
      </c>
      <c r="BS35" s="9">
        <v>312.61500000000001</v>
      </c>
      <c r="BT35" s="9">
        <v>219.148</v>
      </c>
      <c r="BU35" s="9">
        <v>7.5170000000000003</v>
      </c>
      <c r="BV35" s="9">
        <v>85.950999999999993</v>
      </c>
      <c r="BW35" s="9">
        <v>11.257</v>
      </c>
      <c r="BX35" s="9">
        <v>4.452</v>
      </c>
      <c r="BY35" s="9">
        <v>1.589</v>
      </c>
      <c r="BZ35" s="9">
        <v>5.2169999999999996</v>
      </c>
      <c r="CA35" s="9">
        <v>91.956000000000003</v>
      </c>
      <c r="CB35" s="9">
        <v>11.804</v>
      </c>
      <c r="CC35" s="9">
        <v>0.71799999999999997</v>
      </c>
      <c r="CD35" s="9">
        <v>79.433999999999997</v>
      </c>
      <c r="CE35" s="9">
        <v>235.40299999999999</v>
      </c>
      <c r="CF35" s="9">
        <v>9.8239999999999998</v>
      </c>
      <c r="CG35" s="9">
        <v>170.601</v>
      </c>
      <c r="CH35" s="9">
        <v>73.350999999999999</v>
      </c>
      <c r="CI35" s="9">
        <v>37.616999999999997</v>
      </c>
      <c r="CJ35" s="9">
        <v>4.444</v>
      </c>
      <c r="CK35" s="9">
        <v>31.29</v>
      </c>
      <c r="CL35" s="9">
        <v>60.965000000000003</v>
      </c>
      <c r="CM35" s="9">
        <v>29.8</v>
      </c>
      <c r="CN35" s="9">
        <v>4.0830000000000002</v>
      </c>
      <c r="CO35" s="9">
        <v>27.082000000000001</v>
      </c>
      <c r="CP35" s="9">
        <v>12.387</v>
      </c>
      <c r="CQ35" s="9">
        <v>7.8170000000000002</v>
      </c>
      <c r="CR35" s="9">
        <v>0.36199999999999999</v>
      </c>
      <c r="CS35" s="9">
        <v>4.2080000000000002</v>
      </c>
      <c r="CT35" s="9">
        <v>8.2420000000000009</v>
      </c>
      <c r="CU35" s="9">
        <v>5.7130000000000001</v>
      </c>
      <c r="CV35" s="9">
        <v>0.45600000000000002</v>
      </c>
      <c r="CW35" s="9">
        <v>2.0739999999999998</v>
      </c>
      <c r="DD35" s="9">
        <v>202.77600000000001</v>
      </c>
      <c r="DE35" s="9">
        <v>118.616</v>
      </c>
      <c r="DF35" s="9">
        <v>189.40700000000001</v>
      </c>
      <c r="DG35" s="9">
        <v>13.369</v>
      </c>
      <c r="DH35" s="9">
        <v>183.63200000000001</v>
      </c>
      <c r="DI35" s="9">
        <v>118.616</v>
      </c>
      <c r="DJ35" s="9">
        <v>4.5350000000000001</v>
      </c>
      <c r="DK35" s="9">
        <v>60.481999999999999</v>
      </c>
      <c r="DL35" s="9">
        <v>7.5090000000000003</v>
      </c>
      <c r="DM35" s="9">
        <v>2.0019999999999998</v>
      </c>
      <c r="DN35" s="9">
        <v>0.997</v>
      </c>
      <c r="DO35" s="9">
        <v>4.5090000000000003</v>
      </c>
      <c r="DP35" s="9">
        <v>11.635999999999999</v>
      </c>
      <c r="DQ35" s="9">
        <v>3.7730000000000001</v>
      </c>
      <c r="DR35" s="9">
        <v>0.17299999999999999</v>
      </c>
      <c r="DS35" s="9">
        <v>7.69</v>
      </c>
      <c r="DT35" s="9">
        <v>124.39100000000001</v>
      </c>
      <c r="DU35" s="9">
        <v>5.7050000000000001</v>
      </c>
      <c r="DV35" s="9">
        <v>72.680999999999997</v>
      </c>
      <c r="DW35" s="9">
        <v>54.591000000000001</v>
      </c>
      <c r="DX35" s="9">
        <v>27.908000000000001</v>
      </c>
      <c r="DY35" s="9">
        <v>4.0949999999999998</v>
      </c>
      <c r="DZ35" s="9">
        <v>22.588000000000001</v>
      </c>
      <c r="EA35" s="9">
        <v>47.402999999999999</v>
      </c>
      <c r="EB35" s="9">
        <v>23.312000000000001</v>
      </c>
      <c r="EC35" s="9">
        <v>3.734</v>
      </c>
      <c r="ED35" s="9">
        <v>20.358000000000001</v>
      </c>
      <c r="EE35" s="9">
        <v>7.1879999999999997</v>
      </c>
      <c r="EF35" s="9">
        <v>4.5960000000000001</v>
      </c>
      <c r="EG35" s="9">
        <v>0.36199999999999999</v>
      </c>
      <c r="EH35" s="9">
        <v>2.23</v>
      </c>
      <c r="EN35" s="9">
        <v>169.804</v>
      </c>
      <c r="EO35" s="9">
        <v>96.162000000000006</v>
      </c>
      <c r="EP35" s="9">
        <v>158.214</v>
      </c>
      <c r="EQ35" s="9">
        <v>11.590999999999999</v>
      </c>
      <c r="ER35" s="9">
        <v>154.18199999999999</v>
      </c>
      <c r="ES35" s="9">
        <v>96.162000000000006</v>
      </c>
      <c r="ET35" s="9">
        <v>4.157</v>
      </c>
      <c r="EU35" s="9">
        <v>53.863</v>
      </c>
      <c r="EV35" s="9">
        <v>6.65</v>
      </c>
      <c r="EW35" s="9">
        <v>1.498</v>
      </c>
      <c r="EX35" s="9">
        <v>0.82</v>
      </c>
      <c r="EY35" s="9">
        <v>4.3319999999999999</v>
      </c>
      <c r="EZ35" s="9">
        <v>8.9719999999999995</v>
      </c>
      <c r="FA35" s="9">
        <v>2.5339999999999998</v>
      </c>
      <c r="FB35" s="9">
        <v>0.17299999999999999</v>
      </c>
      <c r="FC35" s="9">
        <v>6.266</v>
      </c>
      <c r="FD35" s="9">
        <v>100.193</v>
      </c>
      <c r="FE35" s="9">
        <v>5.15</v>
      </c>
      <c r="FF35" s="9">
        <v>64.460999999999999</v>
      </c>
      <c r="FG35" s="9">
        <v>46.258000000000003</v>
      </c>
      <c r="FH35" s="9">
        <v>22.699000000000002</v>
      </c>
      <c r="FI35" s="9">
        <v>3.9129999999999998</v>
      </c>
      <c r="FJ35" s="9">
        <v>19.646999999999998</v>
      </c>
      <c r="FK35" s="9">
        <v>41.232999999999997</v>
      </c>
      <c r="FL35" s="9">
        <v>19.666</v>
      </c>
      <c r="FM35" s="9">
        <v>3.5510000000000002</v>
      </c>
      <c r="FN35" s="9">
        <v>18.015000000000001</v>
      </c>
      <c r="FO35" s="9">
        <v>5.0250000000000004</v>
      </c>
      <c r="FP35" s="9">
        <v>3.032</v>
      </c>
      <c r="FQ35" s="9">
        <v>0.36199999999999999</v>
      </c>
      <c r="FR35" s="9">
        <v>1.631</v>
      </c>
      <c r="FX35" s="9">
        <v>109.003</v>
      </c>
      <c r="FY35" s="9">
        <v>50.076999999999998</v>
      </c>
      <c r="FZ35" s="9">
        <v>77.402000000000001</v>
      </c>
      <c r="GA35" s="9">
        <v>31.6</v>
      </c>
      <c r="GB35" s="9">
        <v>71.492999999999995</v>
      </c>
      <c r="GC35" s="9">
        <v>50.076999999999998</v>
      </c>
      <c r="GD35" s="9">
        <v>1.798</v>
      </c>
      <c r="GE35" s="9">
        <v>19.617999999999999</v>
      </c>
      <c r="GF35" s="9">
        <v>5.49</v>
      </c>
      <c r="GG35" s="9">
        <v>1.66</v>
      </c>
      <c r="GH35" s="9">
        <v>0.81399999999999995</v>
      </c>
      <c r="GI35" s="9">
        <v>3.0150000000000001</v>
      </c>
      <c r="GJ35" s="9">
        <v>32.020000000000003</v>
      </c>
      <c r="GK35" s="9">
        <v>4.2489999999999997</v>
      </c>
      <c r="GL35" s="9">
        <v>0.35599999999999998</v>
      </c>
      <c r="GM35" s="9">
        <v>27.414999999999999</v>
      </c>
      <c r="GN35" s="9">
        <v>55.987000000000002</v>
      </c>
      <c r="GO35" s="9">
        <v>2.968</v>
      </c>
      <c r="GP35" s="9">
        <v>50.048000000000002</v>
      </c>
      <c r="GQ35" s="9">
        <v>20.053000000000001</v>
      </c>
      <c r="GR35" s="9">
        <v>9.36</v>
      </c>
      <c r="GS35" s="9">
        <v>0.85199999999999998</v>
      </c>
      <c r="GT35" s="9">
        <v>9.8409999999999993</v>
      </c>
      <c r="GU35" s="9">
        <v>16.748999999999999</v>
      </c>
      <c r="GV35" s="9">
        <v>7.6859999999999999</v>
      </c>
      <c r="GW35" s="9">
        <v>0.67700000000000005</v>
      </c>
      <c r="GX35" s="9">
        <v>8.3859999999999992</v>
      </c>
      <c r="GY35" s="9">
        <v>3.3039999999999998</v>
      </c>
      <c r="GZ35" s="9">
        <v>1.6739999999999999</v>
      </c>
      <c r="HA35" s="9">
        <v>0.17599999999999999</v>
      </c>
      <c r="HB35" s="9">
        <v>1.454</v>
      </c>
      <c r="HC35" s="9">
        <v>1.7010000000000001</v>
      </c>
      <c r="HD35" s="9">
        <v>0.83699999999999997</v>
      </c>
      <c r="HE35" s="9">
        <v>8.4000000000000005E-2</v>
      </c>
      <c r="HF35" s="9">
        <v>0.78100000000000003</v>
      </c>
      <c r="HM35" s="9">
        <v>49.198999999999998</v>
      </c>
      <c r="HN35" s="9">
        <v>26.933</v>
      </c>
      <c r="HO35" s="9">
        <v>43.853000000000002</v>
      </c>
      <c r="HP35" s="9">
        <v>5.3460000000000001</v>
      </c>
      <c r="HQ35" s="9">
        <v>41.95</v>
      </c>
      <c r="HR35" s="9">
        <v>26.933</v>
      </c>
      <c r="HS35" s="9">
        <v>0.88400000000000001</v>
      </c>
      <c r="HT35" s="9">
        <v>14.132999999999999</v>
      </c>
      <c r="HU35" s="9">
        <v>3.5680000000000001</v>
      </c>
      <c r="HV35" s="9">
        <v>0.73599999999999999</v>
      </c>
      <c r="HW35" s="9">
        <v>0.45800000000000002</v>
      </c>
      <c r="HX35" s="9">
        <v>2.3740000000000001</v>
      </c>
      <c r="HY35" s="9">
        <v>3.68</v>
      </c>
      <c r="HZ35" s="9">
        <v>1.167</v>
      </c>
      <c r="IA35" s="9">
        <v>8.7999999999999995E-2</v>
      </c>
      <c r="IB35" s="9">
        <v>2.4260000000000002</v>
      </c>
      <c r="IC35" s="9">
        <v>28.835999999999999</v>
      </c>
      <c r="ID35" s="9">
        <v>1.429</v>
      </c>
      <c r="IE35" s="9">
        <v>18.933</v>
      </c>
      <c r="IF35" s="9">
        <v>15.31</v>
      </c>
      <c r="IG35" s="9">
        <v>7.4470000000000001</v>
      </c>
      <c r="IH35" s="9">
        <v>0.67300000000000004</v>
      </c>
      <c r="II35" s="9">
        <v>7.1890000000000001</v>
      </c>
      <c r="IJ35" s="9">
        <v>13.552</v>
      </c>
      <c r="IK35" s="9">
        <v>6.5190000000000001</v>
      </c>
      <c r="IL35" s="9">
        <v>0.498</v>
      </c>
      <c r="IM35" s="9">
        <v>6.5350000000000001</v>
      </c>
      <c r="IN35" s="9">
        <v>1.758</v>
      </c>
      <c r="IO35" s="9">
        <v>0.92900000000000005</v>
      </c>
      <c r="IP35" s="9">
        <v>0.17599999999999999</v>
      </c>
      <c r="IQ35" s="9">
        <v>0.65400000000000003</v>
      </c>
    </row>
    <row r="36" spans="1:251">
      <c r="A36" s="10">
        <v>37043</v>
      </c>
      <c r="B36" s="9">
        <v>40.491</v>
      </c>
      <c r="C36" s="9">
        <v>5.8319999999999999</v>
      </c>
      <c r="D36" s="9">
        <v>1.5580000000000001</v>
      </c>
      <c r="E36" s="9">
        <v>0.32300000000000001</v>
      </c>
      <c r="F36" s="9">
        <v>3.9510000000000001</v>
      </c>
      <c r="G36" s="9">
        <v>11.62</v>
      </c>
      <c r="H36" s="9">
        <v>4.5199999999999996</v>
      </c>
      <c r="I36" s="9">
        <v>0.433</v>
      </c>
      <c r="J36" s="9">
        <v>6.6669999999999998</v>
      </c>
      <c r="K36" s="9">
        <v>92.266999999999996</v>
      </c>
      <c r="L36" s="9">
        <v>4.306</v>
      </c>
      <c r="M36" s="9">
        <v>51.107999999999997</v>
      </c>
      <c r="N36" s="9">
        <v>47.744</v>
      </c>
      <c r="O36" s="9">
        <v>25.146000000000001</v>
      </c>
      <c r="P36" s="9">
        <v>3.3319999999999999</v>
      </c>
      <c r="Q36" s="9">
        <v>19.265999999999998</v>
      </c>
      <c r="R36" s="9">
        <v>40.646000000000001</v>
      </c>
      <c r="S36" s="9">
        <v>19.632999999999999</v>
      </c>
      <c r="T36" s="9">
        <v>3.177</v>
      </c>
      <c r="U36" s="9">
        <v>17.835000000000001</v>
      </c>
      <c r="V36" s="9">
        <v>7.0979999999999999</v>
      </c>
      <c r="W36" s="9">
        <v>5.5129999999999999</v>
      </c>
      <c r="X36" s="9">
        <v>0.155</v>
      </c>
      <c r="Y36" s="9">
        <v>1.43</v>
      </c>
      <c r="AE36" s="9">
        <v>122.833</v>
      </c>
      <c r="AF36" s="9">
        <v>67.915000000000006</v>
      </c>
      <c r="AG36" s="9">
        <v>113.17400000000001</v>
      </c>
      <c r="AH36" s="9">
        <v>9.6590000000000007</v>
      </c>
      <c r="AI36" s="9">
        <v>108.206</v>
      </c>
      <c r="AJ36" s="9">
        <v>67.915000000000006</v>
      </c>
      <c r="AK36" s="9">
        <v>2.5939999999999999</v>
      </c>
      <c r="AL36" s="9">
        <v>37.695999999999998</v>
      </c>
      <c r="AM36" s="9">
        <v>5.2</v>
      </c>
      <c r="AN36" s="9">
        <v>1.228</v>
      </c>
      <c r="AO36" s="9">
        <v>0.32300000000000001</v>
      </c>
      <c r="AP36" s="9">
        <v>3.649</v>
      </c>
      <c r="AQ36" s="9">
        <v>9.4280000000000008</v>
      </c>
      <c r="AR36" s="9">
        <v>3.74</v>
      </c>
      <c r="AS36" s="9">
        <v>0.28100000000000003</v>
      </c>
      <c r="AT36" s="9">
        <v>5.4059999999999997</v>
      </c>
      <c r="AU36" s="9">
        <v>72.882999999999996</v>
      </c>
      <c r="AV36" s="9">
        <v>3.1989999999999998</v>
      </c>
      <c r="AW36" s="9">
        <v>46.750999999999998</v>
      </c>
      <c r="AX36" s="9">
        <v>37.606999999999999</v>
      </c>
      <c r="AY36" s="9">
        <v>17.548999999999999</v>
      </c>
      <c r="AZ36" s="9">
        <v>2.577</v>
      </c>
      <c r="BA36" s="9">
        <v>17.481000000000002</v>
      </c>
      <c r="BB36" s="9">
        <v>32.505000000000003</v>
      </c>
      <c r="BC36" s="9">
        <v>13.420999999999999</v>
      </c>
      <c r="BD36" s="9">
        <v>2.577</v>
      </c>
      <c r="BE36" s="9">
        <v>16.506</v>
      </c>
      <c r="BF36" s="9">
        <v>5.1029999999999998</v>
      </c>
      <c r="BG36" s="9">
        <v>4.1280000000000001</v>
      </c>
      <c r="BH36" s="9">
        <v>0</v>
      </c>
      <c r="BI36" s="9">
        <v>0.97499999999999998</v>
      </c>
      <c r="BO36" s="9">
        <v>427.13499999999999</v>
      </c>
      <c r="BP36" s="9">
        <v>223.89699999999999</v>
      </c>
      <c r="BQ36" s="9">
        <v>339.34399999999999</v>
      </c>
      <c r="BR36" s="9">
        <v>87.790999999999997</v>
      </c>
      <c r="BS36" s="9">
        <v>319.83300000000003</v>
      </c>
      <c r="BT36" s="9">
        <v>223.89699999999999</v>
      </c>
      <c r="BU36" s="9">
        <v>8.7270000000000003</v>
      </c>
      <c r="BV36" s="9">
        <v>87.21</v>
      </c>
      <c r="BW36" s="9">
        <v>14.805999999999999</v>
      </c>
      <c r="BX36" s="9">
        <v>5.7160000000000002</v>
      </c>
      <c r="BY36" s="9">
        <v>2.177</v>
      </c>
      <c r="BZ36" s="9">
        <v>6.9139999999999997</v>
      </c>
      <c r="CA36" s="9">
        <v>92.495000000000005</v>
      </c>
      <c r="CB36" s="9">
        <v>13.795</v>
      </c>
      <c r="CC36" s="9">
        <v>2.2069999999999999</v>
      </c>
      <c r="CD36" s="9">
        <v>76.492999999999995</v>
      </c>
      <c r="CE36" s="9">
        <v>243.40799999999999</v>
      </c>
      <c r="CF36" s="9">
        <v>13.11</v>
      </c>
      <c r="CG36" s="9">
        <v>170.61600000000001</v>
      </c>
      <c r="CH36" s="9">
        <v>76.974999999999994</v>
      </c>
      <c r="CI36" s="9">
        <v>41.128999999999998</v>
      </c>
      <c r="CJ36" s="9">
        <v>6.2729999999999997</v>
      </c>
      <c r="CK36" s="9">
        <v>29.573</v>
      </c>
      <c r="CL36" s="9">
        <v>62.889000000000003</v>
      </c>
      <c r="CM36" s="9">
        <v>31.6</v>
      </c>
      <c r="CN36" s="9">
        <v>5.1840000000000002</v>
      </c>
      <c r="CO36" s="9">
        <v>26.105</v>
      </c>
      <c r="CP36" s="9">
        <v>14.086</v>
      </c>
      <c r="CQ36" s="9">
        <v>9.5289999999999999</v>
      </c>
      <c r="CR36" s="9">
        <v>1.089</v>
      </c>
      <c r="CS36" s="9">
        <v>3.468</v>
      </c>
      <c r="CT36" s="9">
        <v>11.058999999999999</v>
      </c>
      <c r="CU36" s="9">
        <v>6.141</v>
      </c>
      <c r="CV36" s="9">
        <v>0.83199999999999996</v>
      </c>
      <c r="CW36" s="9">
        <v>4.0860000000000003</v>
      </c>
      <c r="DD36" s="9">
        <v>197.64</v>
      </c>
      <c r="DE36" s="9">
        <v>110.49299999999999</v>
      </c>
      <c r="DF36" s="9">
        <v>182.95099999999999</v>
      </c>
      <c r="DG36" s="9">
        <v>14.688000000000001</v>
      </c>
      <c r="DH36" s="9">
        <v>176.77799999999999</v>
      </c>
      <c r="DI36" s="9">
        <v>110.49299999999999</v>
      </c>
      <c r="DJ36" s="9">
        <v>5.5629999999999997</v>
      </c>
      <c r="DK36" s="9">
        <v>60.722000000000001</v>
      </c>
      <c r="DL36" s="9">
        <v>8.19</v>
      </c>
      <c r="DM36" s="9">
        <v>2.774</v>
      </c>
      <c r="DN36" s="9">
        <v>1.1970000000000001</v>
      </c>
      <c r="DO36" s="9">
        <v>4.2190000000000003</v>
      </c>
      <c r="DP36" s="9">
        <v>12.670999999999999</v>
      </c>
      <c r="DQ36" s="9">
        <v>3.399</v>
      </c>
      <c r="DR36" s="9">
        <v>1.2909999999999999</v>
      </c>
      <c r="DS36" s="9">
        <v>7.9809999999999999</v>
      </c>
      <c r="DT36" s="9">
        <v>116.667</v>
      </c>
      <c r="DU36" s="9">
        <v>8.0519999999999996</v>
      </c>
      <c r="DV36" s="9">
        <v>72.921000000000006</v>
      </c>
      <c r="DW36" s="9">
        <v>55.673000000000002</v>
      </c>
      <c r="DX36" s="9">
        <v>31.294</v>
      </c>
      <c r="DY36" s="9">
        <v>5.3789999999999996</v>
      </c>
      <c r="DZ36" s="9">
        <v>19.001000000000001</v>
      </c>
      <c r="EA36" s="9">
        <v>47.131</v>
      </c>
      <c r="EB36" s="9">
        <v>24.675000000000001</v>
      </c>
      <c r="EC36" s="9">
        <v>4.6630000000000003</v>
      </c>
      <c r="ED36" s="9">
        <v>17.792000000000002</v>
      </c>
      <c r="EE36" s="9">
        <v>8.5429999999999993</v>
      </c>
      <c r="EF36" s="9">
        <v>6.6180000000000003</v>
      </c>
      <c r="EG36" s="9">
        <v>0.71599999999999997</v>
      </c>
      <c r="EH36" s="9">
        <v>1.2090000000000001</v>
      </c>
      <c r="EN36" s="9">
        <v>170.34800000000001</v>
      </c>
      <c r="EO36" s="9">
        <v>93.525999999999996</v>
      </c>
      <c r="EP36" s="9">
        <v>157.98699999999999</v>
      </c>
      <c r="EQ36" s="9">
        <v>12.36</v>
      </c>
      <c r="ER36" s="9">
        <v>152.52600000000001</v>
      </c>
      <c r="ES36" s="9">
        <v>93.525999999999996</v>
      </c>
      <c r="ET36" s="9">
        <v>4.2990000000000004</v>
      </c>
      <c r="EU36" s="9">
        <v>54.701000000000001</v>
      </c>
      <c r="EV36" s="9">
        <v>7.4569999999999999</v>
      </c>
      <c r="EW36" s="9">
        <v>2.5939999999999999</v>
      </c>
      <c r="EX36" s="9">
        <v>1.008</v>
      </c>
      <c r="EY36" s="9">
        <v>3.855</v>
      </c>
      <c r="EZ36" s="9">
        <v>10.365</v>
      </c>
      <c r="FA36" s="9">
        <v>2.867</v>
      </c>
      <c r="FB36" s="9">
        <v>1.123</v>
      </c>
      <c r="FC36" s="9">
        <v>6.3739999999999997</v>
      </c>
      <c r="FD36" s="9">
        <v>98.988</v>
      </c>
      <c r="FE36" s="9">
        <v>6.43</v>
      </c>
      <c r="FF36" s="9">
        <v>64.930000000000007</v>
      </c>
      <c r="FG36" s="9">
        <v>46.363999999999997</v>
      </c>
      <c r="FH36" s="9">
        <v>23.584</v>
      </c>
      <c r="FI36" s="9">
        <v>4.6779999999999999</v>
      </c>
      <c r="FJ36" s="9">
        <v>18.102</v>
      </c>
      <c r="FK36" s="9">
        <v>40.192999999999998</v>
      </c>
      <c r="FL36" s="9">
        <v>18.981000000000002</v>
      </c>
      <c r="FM36" s="9">
        <v>4.319</v>
      </c>
      <c r="FN36" s="9">
        <v>16.893000000000001</v>
      </c>
      <c r="FO36" s="9">
        <v>6.1719999999999997</v>
      </c>
      <c r="FP36" s="9">
        <v>4.6029999999999998</v>
      </c>
      <c r="FQ36" s="9">
        <v>0.36</v>
      </c>
      <c r="FR36" s="9">
        <v>1.2090000000000001</v>
      </c>
      <c r="FX36" s="9">
        <v>108.504</v>
      </c>
      <c r="FY36" s="9">
        <v>50.899000000000001</v>
      </c>
      <c r="FZ36" s="9">
        <v>79.412999999999997</v>
      </c>
      <c r="GA36" s="9">
        <v>29.09</v>
      </c>
      <c r="GB36" s="9">
        <v>73.028999999999996</v>
      </c>
      <c r="GC36" s="9">
        <v>50.899000000000001</v>
      </c>
      <c r="GD36" s="9">
        <v>1.1739999999999999</v>
      </c>
      <c r="GE36" s="9">
        <v>20.957000000000001</v>
      </c>
      <c r="GF36" s="9">
        <v>4.2549999999999999</v>
      </c>
      <c r="GG36" s="9">
        <v>1.6319999999999999</v>
      </c>
      <c r="GH36" s="9">
        <v>0.84299999999999997</v>
      </c>
      <c r="GI36" s="9">
        <v>1.7789999999999999</v>
      </c>
      <c r="GJ36" s="9">
        <v>31.22</v>
      </c>
      <c r="GK36" s="9">
        <v>4.7519999999999998</v>
      </c>
      <c r="GL36" s="9">
        <v>0.55500000000000005</v>
      </c>
      <c r="GM36" s="9">
        <v>25.913</v>
      </c>
      <c r="GN36" s="9">
        <v>57.283000000000001</v>
      </c>
      <c r="GO36" s="9">
        <v>2.5720000000000001</v>
      </c>
      <c r="GP36" s="9">
        <v>48.649000000000001</v>
      </c>
      <c r="GQ36" s="9">
        <v>22.265000000000001</v>
      </c>
      <c r="GR36" s="9">
        <v>8.0440000000000005</v>
      </c>
      <c r="GS36" s="9">
        <v>1.579</v>
      </c>
      <c r="GT36" s="9">
        <v>12.641999999999999</v>
      </c>
      <c r="GU36" s="9">
        <v>19.381</v>
      </c>
      <c r="GV36" s="9">
        <v>6.6269999999999998</v>
      </c>
      <c r="GW36" s="9">
        <v>1.2270000000000001</v>
      </c>
      <c r="GX36" s="9">
        <v>11.526999999999999</v>
      </c>
      <c r="GY36" s="9">
        <v>2.8839999999999999</v>
      </c>
      <c r="GZ36" s="9">
        <v>1.4159999999999999</v>
      </c>
      <c r="HA36" s="9">
        <v>0.35299999999999998</v>
      </c>
      <c r="HB36" s="9">
        <v>1.115</v>
      </c>
      <c r="HC36" s="9">
        <v>0.87</v>
      </c>
      <c r="HD36" s="9">
        <v>0.40899999999999997</v>
      </c>
      <c r="HE36" s="9">
        <v>0.19800000000000001</v>
      </c>
      <c r="HF36" s="9">
        <v>0.26300000000000001</v>
      </c>
      <c r="HM36" s="9">
        <v>47.759</v>
      </c>
      <c r="HN36" s="9">
        <v>26.838999999999999</v>
      </c>
      <c r="HO36" s="9">
        <v>43.548000000000002</v>
      </c>
      <c r="HP36" s="9">
        <v>4.2119999999999997</v>
      </c>
      <c r="HQ36" s="9">
        <v>41.301000000000002</v>
      </c>
      <c r="HR36" s="9">
        <v>26.838999999999999</v>
      </c>
      <c r="HS36" s="9">
        <v>0.55200000000000005</v>
      </c>
      <c r="HT36" s="9">
        <v>13.91</v>
      </c>
      <c r="HU36" s="9">
        <v>2.468</v>
      </c>
      <c r="HV36" s="9">
        <v>0.80500000000000005</v>
      </c>
      <c r="HW36" s="9">
        <v>0.36399999999999999</v>
      </c>
      <c r="HX36" s="9">
        <v>1.3</v>
      </c>
      <c r="HY36" s="9">
        <v>3.99</v>
      </c>
      <c r="HZ36" s="9">
        <v>1.4419999999999999</v>
      </c>
      <c r="IA36" s="9">
        <v>0.28100000000000003</v>
      </c>
      <c r="IB36" s="9">
        <v>2.2669999999999999</v>
      </c>
      <c r="IC36" s="9">
        <v>29.085000000000001</v>
      </c>
      <c r="ID36" s="9">
        <v>1.1970000000000001</v>
      </c>
      <c r="IE36" s="9">
        <v>17.477</v>
      </c>
      <c r="IF36" s="9">
        <v>15.676</v>
      </c>
      <c r="IG36" s="9">
        <v>6.5490000000000004</v>
      </c>
      <c r="IH36" s="9">
        <v>1.1439999999999999</v>
      </c>
      <c r="II36" s="9">
        <v>7.9829999999999997</v>
      </c>
      <c r="IJ36" s="9">
        <v>14.132</v>
      </c>
      <c r="IK36" s="9">
        <v>5.6479999999999997</v>
      </c>
      <c r="IL36" s="9">
        <v>1.0529999999999999</v>
      </c>
      <c r="IM36" s="9">
        <v>7.431</v>
      </c>
      <c r="IN36" s="9">
        <v>1.544</v>
      </c>
      <c r="IO36" s="9">
        <v>0.90100000000000002</v>
      </c>
      <c r="IP36" s="9">
        <v>9.0999999999999998E-2</v>
      </c>
      <c r="IQ36" s="9">
        <v>0.55100000000000005</v>
      </c>
    </row>
    <row r="37" spans="1:251">
      <c r="A37" s="10">
        <v>37408</v>
      </c>
      <c r="B37" s="9">
        <v>34.915999999999997</v>
      </c>
      <c r="C37" s="9">
        <v>3.9609999999999999</v>
      </c>
      <c r="D37" s="9">
        <v>1.37</v>
      </c>
      <c r="E37" s="9">
        <v>0.32900000000000001</v>
      </c>
      <c r="F37" s="9">
        <v>2.262</v>
      </c>
      <c r="G37" s="9">
        <v>12.827</v>
      </c>
      <c r="H37" s="9">
        <v>4.4080000000000004</v>
      </c>
      <c r="I37" s="9">
        <v>0.48799999999999999</v>
      </c>
      <c r="J37" s="9">
        <v>7.931</v>
      </c>
      <c r="K37" s="9">
        <v>96.91</v>
      </c>
      <c r="L37" s="9">
        <v>4.0999999999999996</v>
      </c>
      <c r="M37" s="9">
        <v>45.109000000000002</v>
      </c>
      <c r="N37" s="9">
        <v>48.323</v>
      </c>
      <c r="O37" s="9">
        <v>25.193999999999999</v>
      </c>
      <c r="P37" s="9">
        <v>2.8170000000000002</v>
      </c>
      <c r="Q37" s="9">
        <v>20.312999999999999</v>
      </c>
      <c r="R37" s="9">
        <v>39.737000000000002</v>
      </c>
      <c r="S37" s="9">
        <v>19.088999999999999</v>
      </c>
      <c r="T37" s="9">
        <v>2.3010000000000002</v>
      </c>
      <c r="U37" s="9">
        <v>18.347000000000001</v>
      </c>
      <c r="V37" s="9">
        <v>8.5860000000000003</v>
      </c>
      <c r="W37" s="9">
        <v>6.1050000000000004</v>
      </c>
      <c r="X37" s="9">
        <v>0.51500000000000001</v>
      </c>
      <c r="Y37" s="9">
        <v>1.966</v>
      </c>
      <c r="AE37" s="9">
        <v>123.819</v>
      </c>
      <c r="AF37" s="9">
        <v>74.709000000000003</v>
      </c>
      <c r="AG37" s="9">
        <v>114.782</v>
      </c>
      <c r="AH37" s="9">
        <v>9.0370000000000008</v>
      </c>
      <c r="AI37" s="9">
        <v>109.821</v>
      </c>
      <c r="AJ37" s="9">
        <v>74.709000000000003</v>
      </c>
      <c r="AK37" s="9">
        <v>2.992</v>
      </c>
      <c r="AL37" s="9">
        <v>32.119999999999997</v>
      </c>
      <c r="AM37" s="9">
        <v>3.7829999999999999</v>
      </c>
      <c r="AN37" s="9">
        <v>1.37</v>
      </c>
      <c r="AO37" s="9">
        <v>0.32900000000000001</v>
      </c>
      <c r="AP37" s="9">
        <v>2.0840000000000001</v>
      </c>
      <c r="AQ37" s="9">
        <v>10.215</v>
      </c>
      <c r="AR37" s="9">
        <v>3.5910000000000002</v>
      </c>
      <c r="AS37" s="9">
        <v>0.48799999999999999</v>
      </c>
      <c r="AT37" s="9">
        <v>6.1360000000000001</v>
      </c>
      <c r="AU37" s="9">
        <v>79.67</v>
      </c>
      <c r="AV37" s="9">
        <v>3.8090000000000002</v>
      </c>
      <c r="AW37" s="9">
        <v>40.340000000000003</v>
      </c>
      <c r="AX37" s="9">
        <v>39.341999999999999</v>
      </c>
      <c r="AY37" s="9">
        <v>17.824999999999999</v>
      </c>
      <c r="AZ37" s="9">
        <v>2.5059999999999998</v>
      </c>
      <c r="BA37" s="9">
        <v>19.010999999999999</v>
      </c>
      <c r="BB37" s="9">
        <v>33.325000000000003</v>
      </c>
      <c r="BC37" s="9">
        <v>13.958</v>
      </c>
      <c r="BD37" s="9">
        <v>1.9910000000000001</v>
      </c>
      <c r="BE37" s="9">
        <v>17.376999999999999</v>
      </c>
      <c r="BF37" s="9">
        <v>6.016</v>
      </c>
      <c r="BG37" s="9">
        <v>3.867</v>
      </c>
      <c r="BH37" s="9">
        <v>0.51500000000000001</v>
      </c>
      <c r="BI37" s="9">
        <v>1.6339999999999999</v>
      </c>
      <c r="BO37" s="9">
        <v>431.55399999999997</v>
      </c>
      <c r="BP37" s="9">
        <v>234.416</v>
      </c>
      <c r="BQ37" s="9">
        <v>350.53899999999999</v>
      </c>
      <c r="BR37" s="9">
        <v>81.013999999999996</v>
      </c>
      <c r="BS37" s="9">
        <v>329.16199999999998</v>
      </c>
      <c r="BT37" s="9">
        <v>234.416</v>
      </c>
      <c r="BU37" s="9">
        <v>4.6040000000000001</v>
      </c>
      <c r="BV37" s="9">
        <v>90.143000000000001</v>
      </c>
      <c r="BW37" s="9">
        <v>9.3800000000000008</v>
      </c>
      <c r="BX37" s="9">
        <v>4.1260000000000003</v>
      </c>
      <c r="BY37" s="9">
        <v>0.91600000000000004</v>
      </c>
      <c r="BZ37" s="9">
        <v>4.3380000000000001</v>
      </c>
      <c r="CA37" s="9">
        <v>93.010999999999996</v>
      </c>
      <c r="CB37" s="9">
        <v>17.251000000000001</v>
      </c>
      <c r="CC37" s="9">
        <v>1.2509999999999999</v>
      </c>
      <c r="CD37" s="9">
        <v>74.509</v>
      </c>
      <c r="CE37" s="9">
        <v>255.792</v>
      </c>
      <c r="CF37" s="9">
        <v>6.7709999999999999</v>
      </c>
      <c r="CG37" s="9">
        <v>168.99</v>
      </c>
      <c r="CH37" s="9">
        <v>82.021000000000001</v>
      </c>
      <c r="CI37" s="9">
        <v>39.942</v>
      </c>
      <c r="CJ37" s="9">
        <v>4.4240000000000004</v>
      </c>
      <c r="CK37" s="9">
        <v>37.655000000000001</v>
      </c>
      <c r="CL37" s="9">
        <v>68.216999999999999</v>
      </c>
      <c r="CM37" s="9">
        <v>30.809000000000001</v>
      </c>
      <c r="CN37" s="9">
        <v>3.4780000000000002</v>
      </c>
      <c r="CO37" s="9">
        <v>33.93</v>
      </c>
      <c r="CP37" s="9">
        <v>13.803000000000001</v>
      </c>
      <c r="CQ37" s="9">
        <v>9.1329999999999991</v>
      </c>
      <c r="CR37" s="9">
        <v>0.94499999999999995</v>
      </c>
      <c r="CS37" s="9">
        <v>3.7250000000000001</v>
      </c>
      <c r="CT37" s="9">
        <v>9.9269999999999996</v>
      </c>
      <c r="CU37" s="9">
        <v>5.7720000000000002</v>
      </c>
      <c r="CV37" s="9">
        <v>0.41099999999999998</v>
      </c>
      <c r="CW37" s="9">
        <v>3.7440000000000002</v>
      </c>
      <c r="DD37" s="9">
        <v>198.488</v>
      </c>
      <c r="DE37" s="9">
        <v>116.943</v>
      </c>
      <c r="DF37" s="9">
        <v>185.96299999999999</v>
      </c>
      <c r="DG37" s="9">
        <v>12.526</v>
      </c>
      <c r="DH37" s="9">
        <v>178.71</v>
      </c>
      <c r="DI37" s="9">
        <v>116.943</v>
      </c>
      <c r="DJ37" s="9">
        <v>2.0419999999999998</v>
      </c>
      <c r="DK37" s="9">
        <v>59.725000000000001</v>
      </c>
      <c r="DL37" s="9">
        <v>4.6890000000000001</v>
      </c>
      <c r="DM37" s="9">
        <v>1.78</v>
      </c>
      <c r="DN37" s="9">
        <v>0.57599999999999996</v>
      </c>
      <c r="DO37" s="9">
        <v>2.3340000000000001</v>
      </c>
      <c r="DP37" s="9">
        <v>15.089</v>
      </c>
      <c r="DQ37" s="9">
        <v>5.4729999999999999</v>
      </c>
      <c r="DR37" s="9">
        <v>0.35299999999999998</v>
      </c>
      <c r="DS37" s="9">
        <v>9.2629999999999999</v>
      </c>
      <c r="DT37" s="9">
        <v>124.196</v>
      </c>
      <c r="DU37" s="9">
        <v>2.9710000000000001</v>
      </c>
      <c r="DV37" s="9">
        <v>71.320999999999998</v>
      </c>
      <c r="DW37" s="9">
        <v>62.24</v>
      </c>
      <c r="DX37" s="9">
        <v>29.992999999999999</v>
      </c>
      <c r="DY37" s="9">
        <v>3.9049999999999998</v>
      </c>
      <c r="DZ37" s="9">
        <v>28.341999999999999</v>
      </c>
      <c r="EA37" s="9">
        <v>54.359000000000002</v>
      </c>
      <c r="EB37" s="9">
        <v>25.291</v>
      </c>
      <c r="EC37" s="9">
        <v>2.96</v>
      </c>
      <c r="ED37" s="9">
        <v>26.109000000000002</v>
      </c>
      <c r="EE37" s="9">
        <v>7.8810000000000002</v>
      </c>
      <c r="EF37" s="9">
        <v>4.7030000000000003</v>
      </c>
      <c r="EG37" s="9">
        <v>0.94499999999999995</v>
      </c>
      <c r="EH37" s="9">
        <v>2.2330000000000001</v>
      </c>
      <c r="EN37" s="9">
        <v>172.38499999999999</v>
      </c>
      <c r="EO37" s="9">
        <v>97.284000000000006</v>
      </c>
      <c r="EP37" s="9">
        <v>161.74199999999999</v>
      </c>
      <c r="EQ37" s="9">
        <v>10.644</v>
      </c>
      <c r="ER37" s="9">
        <v>155.358</v>
      </c>
      <c r="ES37" s="9">
        <v>97.284000000000006</v>
      </c>
      <c r="ET37" s="9">
        <v>1.887</v>
      </c>
      <c r="EU37" s="9">
        <v>56.186999999999998</v>
      </c>
      <c r="EV37" s="9">
        <v>4.6890000000000001</v>
      </c>
      <c r="EW37" s="9">
        <v>1.78</v>
      </c>
      <c r="EX37" s="9">
        <v>0.57599999999999996</v>
      </c>
      <c r="EY37" s="9">
        <v>2.3340000000000001</v>
      </c>
      <c r="EZ37" s="9">
        <v>12.337999999999999</v>
      </c>
      <c r="FA37" s="9">
        <v>4.6040000000000001</v>
      </c>
      <c r="FB37" s="9">
        <v>0.35299999999999998</v>
      </c>
      <c r="FC37" s="9">
        <v>7.3810000000000002</v>
      </c>
      <c r="FD37" s="9">
        <v>103.667</v>
      </c>
      <c r="FE37" s="9">
        <v>2.8159999999999998</v>
      </c>
      <c r="FF37" s="9">
        <v>65.900999999999996</v>
      </c>
      <c r="FG37" s="9">
        <v>52.42</v>
      </c>
      <c r="FH37" s="9">
        <v>23.265000000000001</v>
      </c>
      <c r="FI37" s="9">
        <v>3.7450000000000001</v>
      </c>
      <c r="FJ37" s="9">
        <v>25.408999999999999</v>
      </c>
      <c r="FK37" s="9">
        <v>46.713000000000001</v>
      </c>
      <c r="FL37" s="9">
        <v>20.186</v>
      </c>
      <c r="FM37" s="9">
        <v>2.8</v>
      </c>
      <c r="FN37" s="9">
        <v>23.727</v>
      </c>
      <c r="FO37" s="9">
        <v>5.7069999999999999</v>
      </c>
      <c r="FP37" s="9">
        <v>3.08</v>
      </c>
      <c r="FQ37" s="9">
        <v>0.94499999999999995</v>
      </c>
      <c r="FR37" s="9">
        <v>1.6819999999999999</v>
      </c>
      <c r="FX37" s="9">
        <v>111.462</v>
      </c>
      <c r="FY37" s="9">
        <v>51.335999999999999</v>
      </c>
      <c r="FZ37" s="9">
        <v>80.831000000000003</v>
      </c>
      <c r="GA37" s="9">
        <v>30.631</v>
      </c>
      <c r="GB37" s="9">
        <v>74.622</v>
      </c>
      <c r="GC37" s="9">
        <v>51.335999999999999</v>
      </c>
      <c r="GD37" s="9">
        <v>1.1579999999999999</v>
      </c>
      <c r="GE37" s="9">
        <v>22.128</v>
      </c>
      <c r="GF37" s="9">
        <v>4.12</v>
      </c>
      <c r="GG37" s="9">
        <v>1.1919999999999999</v>
      </c>
      <c r="GH37" s="9">
        <v>0.64600000000000002</v>
      </c>
      <c r="GI37" s="9">
        <v>2.2829999999999999</v>
      </c>
      <c r="GJ37" s="9">
        <v>32.719000000000001</v>
      </c>
      <c r="GK37" s="9">
        <v>5.0170000000000003</v>
      </c>
      <c r="GL37" s="9">
        <v>0.23499999999999999</v>
      </c>
      <c r="GM37" s="9">
        <v>27.466999999999999</v>
      </c>
      <c r="GN37" s="9">
        <v>57.545000000000002</v>
      </c>
      <c r="GO37" s="9">
        <v>2.0390000000000001</v>
      </c>
      <c r="GP37" s="9">
        <v>51.878</v>
      </c>
      <c r="GQ37" s="9">
        <v>20.774999999999999</v>
      </c>
      <c r="GR37" s="9">
        <v>10.323</v>
      </c>
      <c r="GS37" s="9">
        <v>1.083</v>
      </c>
      <c r="GT37" s="9">
        <v>9.3699999999999992</v>
      </c>
      <c r="GU37" s="9">
        <v>17.786000000000001</v>
      </c>
      <c r="GV37" s="9">
        <v>8.6460000000000008</v>
      </c>
      <c r="GW37" s="9">
        <v>0.91500000000000004</v>
      </c>
      <c r="GX37" s="9">
        <v>8.2240000000000002</v>
      </c>
      <c r="GY37" s="9">
        <v>2.9889999999999999</v>
      </c>
      <c r="GZ37" s="9">
        <v>1.677</v>
      </c>
      <c r="HA37" s="9">
        <v>0.16700000000000001</v>
      </c>
      <c r="HB37" s="9">
        <v>1.1459999999999999</v>
      </c>
      <c r="HC37" s="9">
        <v>1.6259999999999999</v>
      </c>
      <c r="HD37" s="9">
        <v>0.52400000000000002</v>
      </c>
      <c r="HE37" s="9">
        <v>0</v>
      </c>
      <c r="HF37" s="9">
        <v>1.101</v>
      </c>
      <c r="HM37" s="9">
        <v>49.121000000000002</v>
      </c>
      <c r="HN37" s="9">
        <v>25.978000000000002</v>
      </c>
      <c r="HO37" s="9">
        <v>44.469000000000001</v>
      </c>
      <c r="HP37" s="9">
        <v>4.6520000000000001</v>
      </c>
      <c r="HQ37" s="9">
        <v>42.228000000000002</v>
      </c>
      <c r="HR37" s="9">
        <v>25.978000000000002</v>
      </c>
      <c r="HS37" s="9">
        <v>0.72599999999999998</v>
      </c>
      <c r="HT37" s="9">
        <v>15.523</v>
      </c>
      <c r="HU37" s="9">
        <v>2.2200000000000002</v>
      </c>
      <c r="HV37" s="9">
        <v>0.81699999999999995</v>
      </c>
      <c r="HW37" s="9">
        <v>0.372</v>
      </c>
      <c r="HX37" s="9">
        <v>1.0309999999999999</v>
      </c>
      <c r="HY37" s="9">
        <v>4.673</v>
      </c>
      <c r="HZ37" s="9">
        <v>1.4239999999999999</v>
      </c>
      <c r="IA37" s="9">
        <v>0</v>
      </c>
      <c r="IB37" s="9">
        <v>3.2490000000000001</v>
      </c>
      <c r="IC37" s="9">
        <v>28.22</v>
      </c>
      <c r="ID37" s="9">
        <v>1.099</v>
      </c>
      <c r="IE37" s="9">
        <v>19.802</v>
      </c>
      <c r="IF37" s="9">
        <v>15.962</v>
      </c>
      <c r="IG37" s="9">
        <v>8.3290000000000006</v>
      </c>
      <c r="IH37" s="9">
        <v>0.99099999999999999</v>
      </c>
      <c r="II37" s="9">
        <v>6.641</v>
      </c>
      <c r="IJ37" s="9">
        <v>14.129</v>
      </c>
      <c r="IK37" s="9">
        <v>7.1040000000000001</v>
      </c>
      <c r="IL37" s="9">
        <v>0.91500000000000004</v>
      </c>
      <c r="IM37" s="9">
        <v>6.109</v>
      </c>
      <c r="IN37" s="9">
        <v>1.833</v>
      </c>
      <c r="IO37" s="9">
        <v>1.2250000000000001</v>
      </c>
      <c r="IP37" s="9">
        <v>7.5999999999999998E-2</v>
      </c>
      <c r="IQ37" s="9">
        <v>0.53200000000000003</v>
      </c>
    </row>
    <row r="38" spans="1:251">
      <c r="A38" s="10">
        <v>37773</v>
      </c>
      <c r="B38" s="9">
        <v>40.052999999999997</v>
      </c>
      <c r="C38" s="9">
        <v>2.37</v>
      </c>
      <c r="D38" s="9">
        <v>0.61199999999999999</v>
      </c>
      <c r="E38" s="9">
        <v>0.153</v>
      </c>
      <c r="F38" s="9">
        <v>1.605</v>
      </c>
      <c r="G38" s="9">
        <v>12.112</v>
      </c>
      <c r="H38" s="9">
        <v>5.3789999999999996</v>
      </c>
      <c r="I38" s="9">
        <v>0.67400000000000004</v>
      </c>
      <c r="J38" s="9">
        <v>6.0590000000000002</v>
      </c>
      <c r="K38" s="9">
        <v>93.902000000000001</v>
      </c>
      <c r="L38" s="9">
        <v>3.1680000000000001</v>
      </c>
      <c r="M38" s="9">
        <v>47.716999999999999</v>
      </c>
      <c r="N38" s="9">
        <v>49.444000000000003</v>
      </c>
      <c r="O38" s="9">
        <v>25.010999999999999</v>
      </c>
      <c r="P38" s="9">
        <v>4.1230000000000002</v>
      </c>
      <c r="Q38" s="9">
        <v>20.309999999999999</v>
      </c>
      <c r="R38" s="9">
        <v>42.637999999999998</v>
      </c>
      <c r="S38" s="9">
        <v>19.873000000000001</v>
      </c>
      <c r="T38" s="9">
        <v>3.7410000000000001</v>
      </c>
      <c r="U38" s="9">
        <v>19.024000000000001</v>
      </c>
      <c r="V38" s="9">
        <v>6.806</v>
      </c>
      <c r="W38" s="9">
        <v>5.1379999999999999</v>
      </c>
      <c r="X38" s="9">
        <v>0.38100000000000001</v>
      </c>
      <c r="Y38" s="9">
        <v>1.286</v>
      </c>
      <c r="AE38" s="9">
        <v>120.614</v>
      </c>
      <c r="AF38" s="9">
        <v>69.337999999999994</v>
      </c>
      <c r="AG38" s="9">
        <v>113.21599999999999</v>
      </c>
      <c r="AH38" s="9">
        <v>7.3979999999999997</v>
      </c>
      <c r="AI38" s="9">
        <v>109.458</v>
      </c>
      <c r="AJ38" s="9">
        <v>69.337999999999994</v>
      </c>
      <c r="AK38" s="9">
        <v>2.0249999999999999</v>
      </c>
      <c r="AL38" s="9">
        <v>38.094999999999999</v>
      </c>
      <c r="AM38" s="9">
        <v>1.633</v>
      </c>
      <c r="AN38" s="9">
        <v>0.17799999999999999</v>
      </c>
      <c r="AO38" s="9">
        <v>0.153</v>
      </c>
      <c r="AP38" s="9">
        <v>1.302</v>
      </c>
      <c r="AQ38" s="9">
        <v>9.5229999999999997</v>
      </c>
      <c r="AR38" s="9">
        <v>3.58</v>
      </c>
      <c r="AS38" s="9">
        <v>0.67400000000000004</v>
      </c>
      <c r="AT38" s="9">
        <v>5.2690000000000001</v>
      </c>
      <c r="AU38" s="9">
        <v>73.096000000000004</v>
      </c>
      <c r="AV38" s="9">
        <v>2.8519999999999999</v>
      </c>
      <c r="AW38" s="9">
        <v>44.665999999999997</v>
      </c>
      <c r="AX38" s="9">
        <v>40.274000000000001</v>
      </c>
      <c r="AY38" s="9">
        <v>18.448</v>
      </c>
      <c r="AZ38" s="9">
        <v>3.8380000000000001</v>
      </c>
      <c r="BA38" s="9">
        <v>17.986999999999998</v>
      </c>
      <c r="BB38" s="9">
        <v>35.485999999999997</v>
      </c>
      <c r="BC38" s="9">
        <v>14.843</v>
      </c>
      <c r="BD38" s="9">
        <v>3.4569999999999999</v>
      </c>
      <c r="BE38" s="9">
        <v>17.186</v>
      </c>
      <c r="BF38" s="9">
        <v>4.7880000000000003</v>
      </c>
      <c r="BG38" s="9">
        <v>3.605</v>
      </c>
      <c r="BH38" s="9">
        <v>0.38100000000000001</v>
      </c>
      <c r="BI38" s="9">
        <v>0.80100000000000005</v>
      </c>
      <c r="BO38" s="9">
        <v>450.15499999999997</v>
      </c>
      <c r="BP38" s="9">
        <v>242.48</v>
      </c>
      <c r="BQ38" s="9">
        <v>361.67899999999997</v>
      </c>
      <c r="BR38" s="9">
        <v>88.477000000000004</v>
      </c>
      <c r="BS38" s="9">
        <v>340.387</v>
      </c>
      <c r="BT38" s="9">
        <v>242.48</v>
      </c>
      <c r="BU38" s="9">
        <v>6.7619999999999996</v>
      </c>
      <c r="BV38" s="9">
        <v>91.144999999999996</v>
      </c>
      <c r="BW38" s="9">
        <v>11.84</v>
      </c>
      <c r="BX38" s="9">
        <v>5.5960000000000001</v>
      </c>
      <c r="BY38" s="9">
        <v>1.274</v>
      </c>
      <c r="BZ38" s="9">
        <v>4.9710000000000001</v>
      </c>
      <c r="CA38" s="9">
        <v>97.927999999999997</v>
      </c>
      <c r="CB38" s="9">
        <v>15.696</v>
      </c>
      <c r="CC38" s="9">
        <v>0.71799999999999997</v>
      </c>
      <c r="CD38" s="9">
        <v>81.513999999999996</v>
      </c>
      <c r="CE38" s="9">
        <v>263.77199999999999</v>
      </c>
      <c r="CF38" s="9">
        <v>8.7539999999999996</v>
      </c>
      <c r="CG38" s="9">
        <v>177.62899999999999</v>
      </c>
      <c r="CH38" s="9">
        <v>75.602999999999994</v>
      </c>
      <c r="CI38" s="9">
        <v>38.488</v>
      </c>
      <c r="CJ38" s="9">
        <v>4.9980000000000002</v>
      </c>
      <c r="CK38" s="9">
        <v>32.116</v>
      </c>
      <c r="CL38" s="9">
        <v>63.654000000000003</v>
      </c>
      <c r="CM38" s="9">
        <v>31.006</v>
      </c>
      <c r="CN38" s="9">
        <v>3.66</v>
      </c>
      <c r="CO38" s="9">
        <v>28.989000000000001</v>
      </c>
      <c r="CP38" s="9">
        <v>11.948</v>
      </c>
      <c r="CQ38" s="9">
        <v>7.4820000000000002</v>
      </c>
      <c r="CR38" s="9">
        <v>1.3380000000000001</v>
      </c>
      <c r="CS38" s="9">
        <v>3.1280000000000001</v>
      </c>
      <c r="CT38" s="9">
        <v>11.701000000000001</v>
      </c>
      <c r="CU38" s="9">
        <v>6.9640000000000004</v>
      </c>
      <c r="CV38" s="9">
        <v>0.33300000000000002</v>
      </c>
      <c r="CW38" s="9">
        <v>4.4039999999999999</v>
      </c>
      <c r="DD38" s="9">
        <v>200.482</v>
      </c>
      <c r="DE38" s="9">
        <v>117.78400000000001</v>
      </c>
      <c r="DF38" s="9">
        <v>189.69800000000001</v>
      </c>
      <c r="DG38" s="9">
        <v>10.785</v>
      </c>
      <c r="DH38" s="9">
        <v>181.874</v>
      </c>
      <c r="DI38" s="9">
        <v>117.78400000000001</v>
      </c>
      <c r="DJ38" s="9">
        <v>4.181</v>
      </c>
      <c r="DK38" s="9">
        <v>59.908999999999999</v>
      </c>
      <c r="DL38" s="9">
        <v>5.9459999999999997</v>
      </c>
      <c r="DM38" s="9">
        <v>2.4830000000000001</v>
      </c>
      <c r="DN38" s="9">
        <v>0.17699999999999999</v>
      </c>
      <c r="DO38" s="9">
        <v>3.2869999999999999</v>
      </c>
      <c r="DP38" s="9">
        <v>12.662000000000001</v>
      </c>
      <c r="DQ38" s="9">
        <v>5.3410000000000002</v>
      </c>
      <c r="DR38" s="9">
        <v>0.54300000000000004</v>
      </c>
      <c r="DS38" s="9">
        <v>6.7779999999999996</v>
      </c>
      <c r="DT38" s="9">
        <v>125.608</v>
      </c>
      <c r="DU38" s="9">
        <v>4.9009999999999998</v>
      </c>
      <c r="DV38" s="9">
        <v>69.974000000000004</v>
      </c>
      <c r="DW38" s="9">
        <v>57.695999999999998</v>
      </c>
      <c r="DX38" s="9">
        <v>30.571000000000002</v>
      </c>
      <c r="DY38" s="9">
        <v>4.8239999999999998</v>
      </c>
      <c r="DZ38" s="9">
        <v>22.300999999999998</v>
      </c>
      <c r="EA38" s="9">
        <v>49.667999999999999</v>
      </c>
      <c r="EB38" s="9">
        <v>25.437000000000001</v>
      </c>
      <c r="EC38" s="9">
        <v>3.4860000000000002</v>
      </c>
      <c r="ED38" s="9">
        <v>20.745000000000001</v>
      </c>
      <c r="EE38" s="9">
        <v>8.0280000000000005</v>
      </c>
      <c r="EF38" s="9">
        <v>5.133</v>
      </c>
      <c r="EG38" s="9">
        <v>1.3380000000000001</v>
      </c>
      <c r="EH38" s="9">
        <v>1.5569999999999999</v>
      </c>
      <c r="EN38" s="9">
        <v>172.53399999999999</v>
      </c>
      <c r="EO38" s="9">
        <v>96.350999999999999</v>
      </c>
      <c r="EP38" s="9">
        <v>163.06299999999999</v>
      </c>
      <c r="EQ38" s="9">
        <v>9.4700000000000006</v>
      </c>
      <c r="ER38" s="9">
        <v>156.35499999999999</v>
      </c>
      <c r="ES38" s="9">
        <v>96.350999999999999</v>
      </c>
      <c r="ET38" s="9">
        <v>3.0950000000000002</v>
      </c>
      <c r="EU38" s="9">
        <v>56.908999999999999</v>
      </c>
      <c r="EV38" s="9">
        <v>5.5449999999999999</v>
      </c>
      <c r="EW38" s="9">
        <v>2.0819999999999999</v>
      </c>
      <c r="EX38" s="9">
        <v>0.17699999999999999</v>
      </c>
      <c r="EY38" s="9">
        <v>3.2869999999999999</v>
      </c>
      <c r="EZ38" s="9">
        <v>10.632999999999999</v>
      </c>
      <c r="FA38" s="9">
        <v>4.6260000000000003</v>
      </c>
      <c r="FB38" s="9">
        <v>0.54300000000000004</v>
      </c>
      <c r="FC38" s="9">
        <v>5.4630000000000001</v>
      </c>
      <c r="FD38" s="9">
        <v>103.059</v>
      </c>
      <c r="FE38" s="9">
        <v>3.8149999999999999</v>
      </c>
      <c r="FF38" s="9">
        <v>65.659000000000006</v>
      </c>
      <c r="FG38" s="9">
        <v>47.280999999999999</v>
      </c>
      <c r="FH38" s="9">
        <v>22.097999999999999</v>
      </c>
      <c r="FI38" s="9">
        <v>3.758</v>
      </c>
      <c r="FJ38" s="9">
        <v>21.423999999999999</v>
      </c>
      <c r="FK38" s="9">
        <v>41.728000000000002</v>
      </c>
      <c r="FL38" s="9">
        <v>19.016999999999999</v>
      </c>
      <c r="FM38" s="9">
        <v>2.8439999999999999</v>
      </c>
      <c r="FN38" s="9">
        <v>19.867999999999999</v>
      </c>
      <c r="FO38" s="9">
        <v>5.5519999999999996</v>
      </c>
      <c r="FP38" s="9">
        <v>3.081</v>
      </c>
      <c r="FQ38" s="9">
        <v>0.91500000000000004</v>
      </c>
      <c r="FR38" s="9">
        <v>1.5569999999999999</v>
      </c>
      <c r="FX38" s="9">
        <v>110.85299999999999</v>
      </c>
      <c r="FY38" s="9">
        <v>48.872</v>
      </c>
      <c r="FZ38" s="9">
        <v>80.320999999999998</v>
      </c>
      <c r="GA38" s="9">
        <v>30.532</v>
      </c>
      <c r="GB38" s="9">
        <v>72.671999999999997</v>
      </c>
      <c r="GC38" s="9">
        <v>48.872</v>
      </c>
      <c r="GD38" s="9">
        <v>1.611</v>
      </c>
      <c r="GE38" s="9">
        <v>22.189</v>
      </c>
      <c r="GF38" s="9">
        <v>3.948</v>
      </c>
      <c r="GG38" s="9">
        <v>1.0029999999999999</v>
      </c>
      <c r="GH38" s="9">
        <v>0.73</v>
      </c>
      <c r="GI38" s="9">
        <v>2.2160000000000002</v>
      </c>
      <c r="GJ38" s="9">
        <v>34.231999999999999</v>
      </c>
      <c r="GK38" s="9">
        <v>6.6459999999999999</v>
      </c>
      <c r="GL38" s="9">
        <v>0</v>
      </c>
      <c r="GM38" s="9">
        <v>27.585999999999999</v>
      </c>
      <c r="GN38" s="9">
        <v>56.52</v>
      </c>
      <c r="GO38" s="9">
        <v>2.3410000000000002</v>
      </c>
      <c r="GP38" s="9">
        <v>51.991</v>
      </c>
      <c r="GQ38" s="9">
        <v>23.225000000000001</v>
      </c>
      <c r="GR38" s="9">
        <v>11.151999999999999</v>
      </c>
      <c r="GS38" s="9">
        <v>2.4279999999999999</v>
      </c>
      <c r="GT38" s="9">
        <v>9.6449999999999996</v>
      </c>
      <c r="GU38" s="9">
        <v>19.385000000000002</v>
      </c>
      <c r="GV38" s="9">
        <v>9.1010000000000009</v>
      </c>
      <c r="GW38" s="9">
        <v>1.931</v>
      </c>
      <c r="GX38" s="9">
        <v>8.3529999999999998</v>
      </c>
      <c r="GY38" s="9">
        <v>3.84</v>
      </c>
      <c r="GZ38" s="9">
        <v>2.0499999999999998</v>
      </c>
      <c r="HA38" s="9">
        <v>0.497</v>
      </c>
      <c r="HB38" s="9">
        <v>1.2929999999999999</v>
      </c>
      <c r="HC38" s="9">
        <v>1.526</v>
      </c>
      <c r="HD38" s="9">
        <v>0.83599999999999997</v>
      </c>
      <c r="HE38" s="9">
        <v>0.217</v>
      </c>
      <c r="HF38" s="9">
        <v>0.47299999999999998</v>
      </c>
      <c r="HM38" s="9">
        <v>48.131</v>
      </c>
      <c r="HN38" s="9">
        <v>25.332000000000001</v>
      </c>
      <c r="HO38" s="9">
        <v>43.936999999999998</v>
      </c>
      <c r="HP38" s="9">
        <v>4.1929999999999996</v>
      </c>
      <c r="HQ38" s="9">
        <v>41.567999999999998</v>
      </c>
      <c r="HR38" s="9">
        <v>25.332000000000001</v>
      </c>
      <c r="HS38" s="9">
        <v>1.2190000000000001</v>
      </c>
      <c r="HT38" s="9">
        <v>15.018000000000001</v>
      </c>
      <c r="HU38" s="9">
        <v>2.3439999999999999</v>
      </c>
      <c r="HV38" s="9">
        <v>0.57799999999999996</v>
      </c>
      <c r="HW38" s="9">
        <v>0.26600000000000001</v>
      </c>
      <c r="HX38" s="9">
        <v>1.5</v>
      </c>
      <c r="HY38" s="9">
        <v>4.2190000000000003</v>
      </c>
      <c r="HZ38" s="9">
        <v>1.7909999999999999</v>
      </c>
      <c r="IA38" s="9">
        <v>0</v>
      </c>
      <c r="IB38" s="9">
        <v>2.427</v>
      </c>
      <c r="IC38" s="9">
        <v>27.701000000000001</v>
      </c>
      <c r="ID38" s="9">
        <v>1.4850000000000001</v>
      </c>
      <c r="IE38" s="9">
        <v>18.945</v>
      </c>
      <c r="IF38" s="9">
        <v>17.085999999999999</v>
      </c>
      <c r="IG38" s="9">
        <v>8.5809999999999995</v>
      </c>
      <c r="IH38" s="9">
        <v>2.3109999999999999</v>
      </c>
      <c r="II38" s="9">
        <v>6.194</v>
      </c>
      <c r="IJ38" s="9">
        <v>15.137</v>
      </c>
      <c r="IK38" s="9">
        <v>7.5519999999999996</v>
      </c>
      <c r="IL38" s="9">
        <v>1.8140000000000001</v>
      </c>
      <c r="IM38" s="9">
        <v>5.7709999999999999</v>
      </c>
      <c r="IN38" s="9">
        <v>1.9490000000000001</v>
      </c>
      <c r="IO38" s="9">
        <v>1.03</v>
      </c>
      <c r="IP38" s="9">
        <v>0.497</v>
      </c>
      <c r="IQ38" s="9">
        <v>0.42299999999999999</v>
      </c>
    </row>
    <row r="39" spans="1:251">
      <c r="A39" s="10">
        <v>38139</v>
      </c>
      <c r="B39" s="9">
        <v>36.895000000000003</v>
      </c>
      <c r="C39" s="9">
        <v>4.5339999999999998</v>
      </c>
      <c r="D39" s="9">
        <v>1.4710000000000001</v>
      </c>
      <c r="E39" s="9">
        <v>0.33500000000000002</v>
      </c>
      <c r="F39" s="9">
        <v>2.7280000000000002</v>
      </c>
      <c r="G39" s="9">
        <v>10.680999999999999</v>
      </c>
      <c r="H39" s="9">
        <v>2.9590000000000001</v>
      </c>
      <c r="I39" s="9">
        <v>0.67800000000000005</v>
      </c>
      <c r="J39" s="9">
        <v>7.0430000000000001</v>
      </c>
      <c r="K39" s="9">
        <v>90.405000000000001</v>
      </c>
      <c r="L39" s="9">
        <v>4.2720000000000002</v>
      </c>
      <c r="M39" s="9">
        <v>46.665999999999997</v>
      </c>
      <c r="N39" s="9">
        <v>53.167000000000002</v>
      </c>
      <c r="O39" s="9">
        <v>28.847000000000001</v>
      </c>
      <c r="P39" s="9">
        <v>3.6030000000000002</v>
      </c>
      <c r="Q39" s="9">
        <v>20.716999999999999</v>
      </c>
      <c r="R39" s="9">
        <v>45.384</v>
      </c>
      <c r="S39" s="9">
        <v>24.062000000000001</v>
      </c>
      <c r="T39" s="9">
        <v>2.964</v>
      </c>
      <c r="U39" s="9">
        <v>18.358000000000001</v>
      </c>
      <c r="V39" s="9">
        <v>7.782</v>
      </c>
      <c r="W39" s="9">
        <v>4.7839999999999998</v>
      </c>
      <c r="X39" s="9">
        <v>0.63900000000000001</v>
      </c>
      <c r="Y39" s="9">
        <v>2.359</v>
      </c>
      <c r="AE39" s="9">
        <v>117.532</v>
      </c>
      <c r="AF39" s="9">
        <v>69.742999999999995</v>
      </c>
      <c r="AG39" s="9">
        <v>109.517</v>
      </c>
      <c r="AH39" s="9">
        <v>8.016</v>
      </c>
      <c r="AI39" s="9">
        <v>106.837</v>
      </c>
      <c r="AJ39" s="9">
        <v>69.742999999999995</v>
      </c>
      <c r="AK39" s="9">
        <v>2.9359999999999999</v>
      </c>
      <c r="AL39" s="9">
        <v>34.156999999999996</v>
      </c>
      <c r="AM39" s="9">
        <v>3.468</v>
      </c>
      <c r="AN39" s="9">
        <v>1.1719999999999999</v>
      </c>
      <c r="AO39" s="9">
        <v>0.17899999999999999</v>
      </c>
      <c r="AP39" s="9">
        <v>2.117</v>
      </c>
      <c r="AQ39" s="9">
        <v>7.2279999999999998</v>
      </c>
      <c r="AR39" s="9">
        <v>1.508</v>
      </c>
      <c r="AS39" s="9">
        <v>0.67800000000000005</v>
      </c>
      <c r="AT39" s="9">
        <v>5.0419999999999998</v>
      </c>
      <c r="AU39" s="9">
        <v>72.423000000000002</v>
      </c>
      <c r="AV39" s="9">
        <v>3.794</v>
      </c>
      <c r="AW39" s="9">
        <v>41.316000000000003</v>
      </c>
      <c r="AX39" s="9">
        <v>44.609000000000002</v>
      </c>
      <c r="AY39" s="9">
        <v>23.260999999999999</v>
      </c>
      <c r="AZ39" s="9">
        <v>2.8479999999999999</v>
      </c>
      <c r="BA39" s="9">
        <v>18.5</v>
      </c>
      <c r="BB39" s="9">
        <v>39.173000000000002</v>
      </c>
      <c r="BC39" s="9">
        <v>20.335000000000001</v>
      </c>
      <c r="BD39" s="9">
        <v>2.3860000000000001</v>
      </c>
      <c r="BE39" s="9">
        <v>16.452000000000002</v>
      </c>
      <c r="BF39" s="9">
        <v>5.4359999999999999</v>
      </c>
      <c r="BG39" s="9">
        <v>2.9260000000000002</v>
      </c>
      <c r="BH39" s="9">
        <v>0.46200000000000002</v>
      </c>
      <c r="BI39" s="9">
        <v>2.048</v>
      </c>
      <c r="BO39" s="9">
        <v>458.74299999999999</v>
      </c>
      <c r="BP39" s="9">
        <v>245.38200000000001</v>
      </c>
      <c r="BQ39" s="9">
        <v>365.42</v>
      </c>
      <c r="BR39" s="9">
        <v>93.322000000000003</v>
      </c>
      <c r="BS39" s="9">
        <v>349.06599999999997</v>
      </c>
      <c r="BT39" s="9">
        <v>245.38200000000001</v>
      </c>
      <c r="BU39" s="9">
        <v>7.8179999999999996</v>
      </c>
      <c r="BV39" s="9">
        <v>95.864999999999995</v>
      </c>
      <c r="BW39" s="9">
        <v>8.7469999999999999</v>
      </c>
      <c r="BX39" s="9">
        <v>2.8210000000000002</v>
      </c>
      <c r="BY39" s="9">
        <v>1.0069999999999999</v>
      </c>
      <c r="BZ39" s="9">
        <v>4.9189999999999996</v>
      </c>
      <c r="CA39" s="9">
        <v>100.929</v>
      </c>
      <c r="CB39" s="9">
        <v>13.532999999999999</v>
      </c>
      <c r="CC39" s="9">
        <v>0.36699999999999999</v>
      </c>
      <c r="CD39" s="9">
        <v>87.028999999999996</v>
      </c>
      <c r="CE39" s="9">
        <v>261.73700000000002</v>
      </c>
      <c r="CF39" s="9">
        <v>9.1929999999999996</v>
      </c>
      <c r="CG39" s="9">
        <v>187.81299999999999</v>
      </c>
      <c r="CH39" s="9">
        <v>87.302000000000007</v>
      </c>
      <c r="CI39" s="9">
        <v>46.697000000000003</v>
      </c>
      <c r="CJ39" s="9">
        <v>5.0199999999999996</v>
      </c>
      <c r="CK39" s="9">
        <v>35.585000000000001</v>
      </c>
      <c r="CL39" s="9">
        <v>73.626999999999995</v>
      </c>
      <c r="CM39" s="9">
        <v>36.786000000000001</v>
      </c>
      <c r="CN39" s="9">
        <v>4.2119999999999997</v>
      </c>
      <c r="CO39" s="9">
        <v>32.630000000000003</v>
      </c>
      <c r="CP39" s="9">
        <v>13.673999999999999</v>
      </c>
      <c r="CQ39" s="9">
        <v>9.9109999999999996</v>
      </c>
      <c r="CR39" s="9">
        <v>0.80800000000000005</v>
      </c>
      <c r="CS39" s="9">
        <v>2.9550000000000001</v>
      </c>
      <c r="CT39" s="9">
        <v>9.2799999999999994</v>
      </c>
      <c r="CU39" s="9">
        <v>5.4820000000000002</v>
      </c>
      <c r="CV39" s="9">
        <v>0.56599999999999995</v>
      </c>
      <c r="CW39" s="9">
        <v>3.2330000000000001</v>
      </c>
      <c r="DD39" s="9">
        <v>199.50899999999999</v>
      </c>
      <c r="DE39" s="9">
        <v>110.44499999999999</v>
      </c>
      <c r="DF39" s="9">
        <v>186.34800000000001</v>
      </c>
      <c r="DG39" s="9">
        <v>13.161</v>
      </c>
      <c r="DH39" s="9">
        <v>181.84299999999999</v>
      </c>
      <c r="DI39" s="9">
        <v>110.44499999999999</v>
      </c>
      <c r="DJ39" s="9">
        <v>5.6829999999999998</v>
      </c>
      <c r="DK39" s="9">
        <v>65.715000000000003</v>
      </c>
      <c r="DL39" s="9">
        <v>4.9189999999999996</v>
      </c>
      <c r="DM39" s="9">
        <v>1.097</v>
      </c>
      <c r="DN39" s="9">
        <v>0.749</v>
      </c>
      <c r="DO39" s="9">
        <v>3.0739999999999998</v>
      </c>
      <c r="DP39" s="9">
        <v>12.746</v>
      </c>
      <c r="DQ39" s="9">
        <v>3.4079999999999999</v>
      </c>
      <c r="DR39" s="9">
        <v>0.36699999999999999</v>
      </c>
      <c r="DS39" s="9">
        <v>8.9710000000000001</v>
      </c>
      <c r="DT39" s="9">
        <v>114.95</v>
      </c>
      <c r="DU39" s="9">
        <v>6.7990000000000004</v>
      </c>
      <c r="DV39" s="9">
        <v>77.760999999999996</v>
      </c>
      <c r="DW39" s="9">
        <v>63.366</v>
      </c>
      <c r="DX39" s="9">
        <v>34.759</v>
      </c>
      <c r="DY39" s="9">
        <v>4.024</v>
      </c>
      <c r="DZ39" s="9">
        <v>24.582999999999998</v>
      </c>
      <c r="EA39" s="9">
        <v>55.912999999999997</v>
      </c>
      <c r="EB39" s="9">
        <v>29.298999999999999</v>
      </c>
      <c r="EC39" s="9">
        <v>3.2160000000000002</v>
      </c>
      <c r="ED39" s="9">
        <v>23.398</v>
      </c>
      <c r="EE39" s="9">
        <v>7.4530000000000003</v>
      </c>
      <c r="EF39" s="9">
        <v>5.46</v>
      </c>
      <c r="EG39" s="9">
        <v>0.80800000000000005</v>
      </c>
      <c r="EH39" s="9">
        <v>1.1839999999999999</v>
      </c>
      <c r="EN39" s="9">
        <v>171.75200000000001</v>
      </c>
      <c r="EO39" s="9">
        <v>92.825000000000003</v>
      </c>
      <c r="EP39" s="9">
        <v>161.453</v>
      </c>
      <c r="EQ39" s="9">
        <v>10.298999999999999</v>
      </c>
      <c r="ER39" s="9">
        <v>158.36799999999999</v>
      </c>
      <c r="ES39" s="9">
        <v>92.825000000000003</v>
      </c>
      <c r="ET39" s="9">
        <v>5.5030000000000001</v>
      </c>
      <c r="EU39" s="9">
        <v>60.039000000000001</v>
      </c>
      <c r="EV39" s="9">
        <v>4.2030000000000003</v>
      </c>
      <c r="EW39" s="9">
        <v>0.91600000000000004</v>
      </c>
      <c r="EX39" s="9">
        <v>0.55400000000000005</v>
      </c>
      <c r="EY39" s="9">
        <v>2.7320000000000002</v>
      </c>
      <c r="EZ39" s="9">
        <v>9.1820000000000004</v>
      </c>
      <c r="FA39" s="9">
        <v>2.169</v>
      </c>
      <c r="FB39" s="9">
        <v>0.36699999999999999</v>
      </c>
      <c r="FC39" s="9">
        <v>6.6459999999999999</v>
      </c>
      <c r="FD39" s="9">
        <v>95.91</v>
      </c>
      <c r="FE39" s="9">
        <v>6.4240000000000004</v>
      </c>
      <c r="FF39" s="9">
        <v>69.418000000000006</v>
      </c>
      <c r="FG39" s="9">
        <v>53.997</v>
      </c>
      <c r="FH39" s="9">
        <v>27.690999999999999</v>
      </c>
      <c r="FI39" s="9">
        <v>3.851</v>
      </c>
      <c r="FJ39" s="9">
        <v>22.454999999999998</v>
      </c>
      <c r="FK39" s="9">
        <v>47.438000000000002</v>
      </c>
      <c r="FL39" s="9">
        <v>23.123000000000001</v>
      </c>
      <c r="FM39" s="9">
        <v>3.0430000000000001</v>
      </c>
      <c r="FN39" s="9">
        <v>21.271000000000001</v>
      </c>
      <c r="FO39" s="9">
        <v>6.5590000000000002</v>
      </c>
      <c r="FP39" s="9">
        <v>4.5670000000000002</v>
      </c>
      <c r="FQ39" s="9">
        <v>0.80800000000000005</v>
      </c>
      <c r="FR39" s="9">
        <v>1.1839999999999999</v>
      </c>
      <c r="FX39" s="9">
        <v>114.81</v>
      </c>
      <c r="FY39" s="9">
        <v>55.536999999999999</v>
      </c>
      <c r="FZ39" s="9">
        <v>83.186999999999998</v>
      </c>
      <c r="GA39" s="9">
        <v>31.623000000000001</v>
      </c>
      <c r="GB39" s="9">
        <v>77.33</v>
      </c>
      <c r="GC39" s="9">
        <v>55.536999999999999</v>
      </c>
      <c r="GD39" s="9">
        <v>1.202</v>
      </c>
      <c r="GE39" s="9">
        <v>20.591000000000001</v>
      </c>
      <c r="GF39" s="9">
        <v>3.1680000000000001</v>
      </c>
      <c r="GG39" s="9">
        <v>1.5089999999999999</v>
      </c>
      <c r="GH39" s="9">
        <v>0.25700000000000001</v>
      </c>
      <c r="GI39" s="9">
        <v>1.4019999999999999</v>
      </c>
      <c r="GJ39" s="9">
        <v>34.311999999999998</v>
      </c>
      <c r="GK39" s="9">
        <v>4.3479999999999999</v>
      </c>
      <c r="GL39" s="9">
        <v>0.56899999999999995</v>
      </c>
      <c r="GM39" s="9">
        <v>29.395</v>
      </c>
      <c r="GN39" s="9">
        <v>61.393999999999998</v>
      </c>
      <c r="GO39" s="9">
        <v>2.028</v>
      </c>
      <c r="GP39" s="9">
        <v>51.387999999999998</v>
      </c>
      <c r="GQ39" s="9">
        <v>20.800999999999998</v>
      </c>
      <c r="GR39" s="9">
        <v>10.614000000000001</v>
      </c>
      <c r="GS39" s="9">
        <v>0.82899999999999996</v>
      </c>
      <c r="GT39" s="9">
        <v>9.3569999999999993</v>
      </c>
      <c r="GU39" s="9">
        <v>17.106000000000002</v>
      </c>
      <c r="GV39" s="9">
        <v>8.4860000000000007</v>
      </c>
      <c r="GW39" s="9">
        <v>0.63500000000000001</v>
      </c>
      <c r="GX39" s="9">
        <v>7.9850000000000003</v>
      </c>
      <c r="GY39" s="9">
        <v>3.6949999999999998</v>
      </c>
      <c r="GZ39" s="9">
        <v>2.129</v>
      </c>
      <c r="HA39" s="9">
        <v>0.19500000000000001</v>
      </c>
      <c r="HB39" s="9">
        <v>1.3720000000000001</v>
      </c>
      <c r="HC39" s="9">
        <v>1.87</v>
      </c>
      <c r="HD39" s="9">
        <v>0.86499999999999999</v>
      </c>
      <c r="HE39" s="9">
        <v>0</v>
      </c>
      <c r="HF39" s="9">
        <v>1.0049999999999999</v>
      </c>
      <c r="HM39" s="9">
        <v>48.972000000000001</v>
      </c>
      <c r="HN39" s="9">
        <v>29.978999999999999</v>
      </c>
      <c r="HO39" s="9">
        <v>44.853999999999999</v>
      </c>
      <c r="HP39" s="9">
        <v>4.12</v>
      </c>
      <c r="HQ39" s="9">
        <v>42.786999999999999</v>
      </c>
      <c r="HR39" s="9">
        <v>29.978999999999999</v>
      </c>
      <c r="HS39" s="9">
        <v>0.92600000000000005</v>
      </c>
      <c r="HT39" s="9">
        <v>11.882</v>
      </c>
      <c r="HU39" s="9">
        <v>0.91400000000000003</v>
      </c>
      <c r="HV39" s="9">
        <v>0.311</v>
      </c>
      <c r="HW39" s="9">
        <v>0</v>
      </c>
      <c r="HX39" s="9">
        <v>0.60299999999999998</v>
      </c>
      <c r="HY39" s="9">
        <v>5.2720000000000002</v>
      </c>
      <c r="HZ39" s="9">
        <v>1.756</v>
      </c>
      <c r="IA39" s="9">
        <v>0.192</v>
      </c>
      <c r="IB39" s="9">
        <v>3.3250000000000002</v>
      </c>
      <c r="IC39" s="9">
        <v>32.045000000000002</v>
      </c>
      <c r="ID39" s="9">
        <v>1.1180000000000001</v>
      </c>
      <c r="IE39" s="9">
        <v>15.808999999999999</v>
      </c>
      <c r="IF39" s="9">
        <v>14.898</v>
      </c>
      <c r="IG39" s="9">
        <v>8.2829999999999995</v>
      </c>
      <c r="IH39" s="9">
        <v>0.73899999999999999</v>
      </c>
      <c r="II39" s="9">
        <v>5.8769999999999998</v>
      </c>
      <c r="IJ39" s="9">
        <v>12.83</v>
      </c>
      <c r="IK39" s="9">
        <v>7.0110000000000001</v>
      </c>
      <c r="IL39" s="9">
        <v>0.54400000000000004</v>
      </c>
      <c r="IM39" s="9">
        <v>5.2750000000000004</v>
      </c>
      <c r="IN39" s="9">
        <v>2.0680000000000001</v>
      </c>
      <c r="IO39" s="9">
        <v>1.272</v>
      </c>
      <c r="IP39" s="9">
        <v>0.19500000000000001</v>
      </c>
      <c r="IQ39" s="9">
        <v>0.60199999999999998</v>
      </c>
    </row>
    <row r="40" spans="1:251">
      <c r="A40" s="10">
        <v>38504</v>
      </c>
      <c r="B40" s="9">
        <v>38.676000000000002</v>
      </c>
      <c r="C40" s="9">
        <v>2.827</v>
      </c>
      <c r="D40" s="9">
        <v>1.4570000000000001</v>
      </c>
      <c r="E40" s="9">
        <v>0.34</v>
      </c>
      <c r="F40" s="9">
        <v>1.03</v>
      </c>
      <c r="G40" s="9">
        <v>10.047000000000001</v>
      </c>
      <c r="H40" s="9">
        <v>2.762</v>
      </c>
      <c r="I40" s="9">
        <v>0.30299999999999999</v>
      </c>
      <c r="J40" s="9">
        <v>6.9820000000000002</v>
      </c>
      <c r="K40" s="9">
        <v>99.314999999999998</v>
      </c>
      <c r="L40" s="9">
        <v>2.9630000000000001</v>
      </c>
      <c r="M40" s="9">
        <v>46.688000000000002</v>
      </c>
      <c r="N40" s="9">
        <v>47.652999999999999</v>
      </c>
      <c r="O40" s="9">
        <v>26.466000000000001</v>
      </c>
      <c r="P40" s="9">
        <v>4.45</v>
      </c>
      <c r="Q40" s="9">
        <v>16.736999999999998</v>
      </c>
      <c r="R40" s="9">
        <v>40.850999999999999</v>
      </c>
      <c r="S40" s="9">
        <v>22.079000000000001</v>
      </c>
      <c r="T40" s="9">
        <v>3.444</v>
      </c>
      <c r="U40" s="9">
        <v>15.327999999999999</v>
      </c>
      <c r="V40" s="9">
        <v>6.8019999999999996</v>
      </c>
      <c r="W40" s="9">
        <v>4.3869999999999996</v>
      </c>
      <c r="X40" s="9">
        <v>1.006</v>
      </c>
      <c r="Y40" s="9">
        <v>1.409</v>
      </c>
      <c r="AE40" s="9">
        <v>122.928</v>
      </c>
      <c r="AF40" s="9">
        <v>76.382999999999996</v>
      </c>
      <c r="AG40" s="9">
        <v>116.544</v>
      </c>
      <c r="AH40" s="9">
        <v>6.3840000000000003</v>
      </c>
      <c r="AI40" s="9">
        <v>113.434</v>
      </c>
      <c r="AJ40" s="9">
        <v>76.382999999999996</v>
      </c>
      <c r="AK40" s="9">
        <v>1.873</v>
      </c>
      <c r="AL40" s="9">
        <v>35.177999999999997</v>
      </c>
      <c r="AM40" s="9">
        <v>2.1800000000000002</v>
      </c>
      <c r="AN40" s="9">
        <v>0.97599999999999998</v>
      </c>
      <c r="AO40" s="9">
        <v>0.17399999999999999</v>
      </c>
      <c r="AP40" s="9">
        <v>1.03</v>
      </c>
      <c r="AQ40" s="9">
        <v>7.3140000000000001</v>
      </c>
      <c r="AR40" s="9">
        <v>2.1339999999999999</v>
      </c>
      <c r="AS40" s="9">
        <v>0.30299999999999999</v>
      </c>
      <c r="AT40" s="9">
        <v>4.8769999999999998</v>
      </c>
      <c r="AU40" s="9">
        <v>79.492999999999995</v>
      </c>
      <c r="AV40" s="9">
        <v>2.35</v>
      </c>
      <c r="AW40" s="9">
        <v>41.085000000000001</v>
      </c>
      <c r="AX40" s="9">
        <v>38.774999999999999</v>
      </c>
      <c r="AY40" s="9">
        <v>19.212</v>
      </c>
      <c r="AZ40" s="9">
        <v>3.79</v>
      </c>
      <c r="BA40" s="9">
        <v>15.773</v>
      </c>
      <c r="BB40" s="9">
        <v>34.042000000000002</v>
      </c>
      <c r="BC40" s="9">
        <v>16.616</v>
      </c>
      <c r="BD40" s="9">
        <v>2.9220000000000002</v>
      </c>
      <c r="BE40" s="9">
        <v>14.504</v>
      </c>
      <c r="BF40" s="9">
        <v>4.7329999999999997</v>
      </c>
      <c r="BG40" s="9">
        <v>2.597</v>
      </c>
      <c r="BH40" s="9">
        <v>0.86699999999999999</v>
      </c>
      <c r="BI40" s="9">
        <v>1.27</v>
      </c>
      <c r="BO40" s="9">
        <v>462.38600000000002</v>
      </c>
      <c r="BP40" s="9">
        <v>251.25200000000001</v>
      </c>
      <c r="BQ40" s="9">
        <v>374.178</v>
      </c>
      <c r="BR40" s="9">
        <v>88.206999999999994</v>
      </c>
      <c r="BS40" s="9">
        <v>355.93799999999999</v>
      </c>
      <c r="BT40" s="9">
        <v>251.25200000000001</v>
      </c>
      <c r="BU40" s="9">
        <v>8.9600000000000009</v>
      </c>
      <c r="BV40" s="9">
        <v>95.725999999999999</v>
      </c>
      <c r="BW40" s="9">
        <v>8.2479999999999993</v>
      </c>
      <c r="BX40" s="9">
        <v>2.5619999999999998</v>
      </c>
      <c r="BY40" s="9">
        <v>1.1950000000000001</v>
      </c>
      <c r="BZ40" s="9">
        <v>4.4909999999999997</v>
      </c>
      <c r="CA40" s="9">
        <v>98.2</v>
      </c>
      <c r="CB40" s="9">
        <v>15.678000000000001</v>
      </c>
      <c r="CC40" s="9">
        <v>0.61399999999999999</v>
      </c>
      <c r="CD40" s="9">
        <v>81.906999999999996</v>
      </c>
      <c r="CE40" s="9">
        <v>269.49200000000002</v>
      </c>
      <c r="CF40" s="9">
        <v>10.769</v>
      </c>
      <c r="CG40" s="9">
        <v>182.125</v>
      </c>
      <c r="CH40" s="9">
        <v>82.576999999999998</v>
      </c>
      <c r="CI40" s="9">
        <v>44.927999999999997</v>
      </c>
      <c r="CJ40" s="9">
        <v>4.6989999999999998</v>
      </c>
      <c r="CK40" s="9">
        <v>32.950000000000003</v>
      </c>
      <c r="CL40" s="9">
        <v>69.385999999999996</v>
      </c>
      <c r="CM40" s="9">
        <v>36.128</v>
      </c>
      <c r="CN40" s="9">
        <v>3.8620000000000001</v>
      </c>
      <c r="CO40" s="9">
        <v>29.395</v>
      </c>
      <c r="CP40" s="9">
        <v>13.191000000000001</v>
      </c>
      <c r="CQ40" s="9">
        <v>8.7989999999999995</v>
      </c>
      <c r="CR40" s="9">
        <v>0.83699999999999997</v>
      </c>
      <c r="CS40" s="9">
        <v>3.5550000000000002</v>
      </c>
      <c r="CT40" s="9">
        <v>7.899</v>
      </c>
      <c r="CU40" s="9">
        <v>5.508</v>
      </c>
      <c r="CV40" s="9">
        <v>0</v>
      </c>
      <c r="CW40" s="9">
        <v>2.391</v>
      </c>
      <c r="DD40" s="9">
        <v>206.30600000000001</v>
      </c>
      <c r="DE40" s="9">
        <v>118.878</v>
      </c>
      <c r="DF40" s="9">
        <v>193.84200000000001</v>
      </c>
      <c r="DG40" s="9">
        <v>12.464</v>
      </c>
      <c r="DH40" s="9">
        <v>187.803</v>
      </c>
      <c r="DI40" s="9">
        <v>118.878</v>
      </c>
      <c r="DJ40" s="9">
        <v>4.2519999999999998</v>
      </c>
      <c r="DK40" s="9">
        <v>64.671999999999997</v>
      </c>
      <c r="DL40" s="9">
        <v>5.2809999999999997</v>
      </c>
      <c r="DM40" s="9">
        <v>1.454</v>
      </c>
      <c r="DN40" s="9">
        <v>0.20399999999999999</v>
      </c>
      <c r="DO40" s="9">
        <v>3.6230000000000002</v>
      </c>
      <c r="DP40" s="9">
        <v>13.222</v>
      </c>
      <c r="DQ40" s="9">
        <v>4.585</v>
      </c>
      <c r="DR40" s="9">
        <v>0.191</v>
      </c>
      <c r="DS40" s="9">
        <v>8.4459999999999997</v>
      </c>
      <c r="DT40" s="9">
        <v>124.917</v>
      </c>
      <c r="DU40" s="9">
        <v>4.6479999999999997</v>
      </c>
      <c r="DV40" s="9">
        <v>76.741</v>
      </c>
      <c r="DW40" s="9">
        <v>59.72</v>
      </c>
      <c r="DX40" s="9">
        <v>33.518999999999998</v>
      </c>
      <c r="DY40" s="9">
        <v>3.6960000000000002</v>
      </c>
      <c r="DZ40" s="9">
        <v>22.504999999999999</v>
      </c>
      <c r="EA40" s="9">
        <v>53.167000000000002</v>
      </c>
      <c r="EB40" s="9">
        <v>28.564</v>
      </c>
      <c r="EC40" s="9">
        <v>3.2879999999999998</v>
      </c>
      <c r="ED40" s="9">
        <v>21.315000000000001</v>
      </c>
      <c r="EE40" s="9">
        <v>6.5529999999999999</v>
      </c>
      <c r="EF40" s="9">
        <v>4.9560000000000004</v>
      </c>
      <c r="EG40" s="9">
        <v>0.40799999999999997</v>
      </c>
      <c r="EH40" s="9">
        <v>1.1890000000000001</v>
      </c>
      <c r="EN40" s="9">
        <v>175.53100000000001</v>
      </c>
      <c r="EO40" s="9">
        <v>96.162999999999997</v>
      </c>
      <c r="EP40" s="9">
        <v>164.59800000000001</v>
      </c>
      <c r="EQ40" s="9">
        <v>10.933</v>
      </c>
      <c r="ER40" s="9">
        <v>160.64599999999999</v>
      </c>
      <c r="ES40" s="9">
        <v>96.162999999999997</v>
      </c>
      <c r="ET40" s="9">
        <v>3.4420000000000002</v>
      </c>
      <c r="EU40" s="9">
        <v>61.042000000000002</v>
      </c>
      <c r="EV40" s="9">
        <v>5.0960000000000001</v>
      </c>
      <c r="EW40" s="9">
        <v>1.2689999999999999</v>
      </c>
      <c r="EX40" s="9">
        <v>0.20399999999999999</v>
      </c>
      <c r="EY40" s="9">
        <v>3.6230000000000002</v>
      </c>
      <c r="EZ40" s="9">
        <v>9.7889999999999997</v>
      </c>
      <c r="FA40" s="9">
        <v>2.6829999999999998</v>
      </c>
      <c r="FB40" s="9">
        <v>0.191</v>
      </c>
      <c r="FC40" s="9">
        <v>6.915</v>
      </c>
      <c r="FD40" s="9">
        <v>100.11499999999999</v>
      </c>
      <c r="FE40" s="9">
        <v>3.8370000000000002</v>
      </c>
      <c r="FF40" s="9">
        <v>71.578999999999994</v>
      </c>
      <c r="FG40" s="9">
        <v>48.372</v>
      </c>
      <c r="FH40" s="9">
        <v>25.533000000000001</v>
      </c>
      <c r="FI40" s="9">
        <v>3.536</v>
      </c>
      <c r="FJ40" s="9">
        <v>19.303000000000001</v>
      </c>
      <c r="FK40" s="9">
        <v>43.536999999999999</v>
      </c>
      <c r="FL40" s="9">
        <v>22.295000000000002</v>
      </c>
      <c r="FM40" s="9">
        <v>3.1280000000000001</v>
      </c>
      <c r="FN40" s="9">
        <v>18.114000000000001</v>
      </c>
      <c r="FO40" s="9">
        <v>4.835</v>
      </c>
      <c r="FP40" s="9">
        <v>3.238</v>
      </c>
      <c r="FQ40" s="9">
        <v>0.40799999999999997</v>
      </c>
      <c r="FR40" s="9">
        <v>1.1890000000000001</v>
      </c>
      <c r="FX40" s="9">
        <v>113.119</v>
      </c>
      <c r="FY40" s="9">
        <v>57.53</v>
      </c>
      <c r="FZ40" s="9">
        <v>85.24</v>
      </c>
      <c r="GA40" s="9">
        <v>27.879000000000001</v>
      </c>
      <c r="GB40" s="9">
        <v>78.305999999999997</v>
      </c>
      <c r="GC40" s="9">
        <v>57.53</v>
      </c>
      <c r="GD40" s="9">
        <v>1.51</v>
      </c>
      <c r="GE40" s="9">
        <v>19.265999999999998</v>
      </c>
      <c r="GF40" s="9">
        <v>2.3260000000000001</v>
      </c>
      <c r="GG40" s="9">
        <v>0.60099999999999998</v>
      </c>
      <c r="GH40" s="9">
        <v>0.20300000000000001</v>
      </c>
      <c r="GI40" s="9">
        <v>1.522</v>
      </c>
      <c r="GJ40" s="9">
        <v>32.487000000000002</v>
      </c>
      <c r="GK40" s="9">
        <v>6.3330000000000002</v>
      </c>
      <c r="GL40" s="9">
        <v>0.20100000000000001</v>
      </c>
      <c r="GM40" s="9">
        <v>25.952999999999999</v>
      </c>
      <c r="GN40" s="9">
        <v>64.463999999999999</v>
      </c>
      <c r="GO40" s="9">
        <v>1.915</v>
      </c>
      <c r="GP40" s="9">
        <v>46.741</v>
      </c>
      <c r="GQ40" s="9">
        <v>22.004000000000001</v>
      </c>
      <c r="GR40" s="9">
        <v>9.8710000000000004</v>
      </c>
      <c r="GS40" s="9">
        <v>1.042</v>
      </c>
      <c r="GT40" s="9">
        <v>11.090999999999999</v>
      </c>
      <c r="GU40" s="9">
        <v>18.297999999999998</v>
      </c>
      <c r="GV40" s="9">
        <v>7.7140000000000004</v>
      </c>
      <c r="GW40" s="9">
        <v>0.84599999999999997</v>
      </c>
      <c r="GX40" s="9">
        <v>9.7379999999999995</v>
      </c>
      <c r="GY40" s="9">
        <v>3.706</v>
      </c>
      <c r="GZ40" s="9">
        <v>2.1579999999999999</v>
      </c>
      <c r="HA40" s="9">
        <v>0.19500000000000001</v>
      </c>
      <c r="HB40" s="9">
        <v>1.353</v>
      </c>
      <c r="HC40" s="9">
        <v>1.2030000000000001</v>
      </c>
      <c r="HD40" s="9">
        <v>0.55400000000000005</v>
      </c>
      <c r="HE40" s="9">
        <v>0.27700000000000002</v>
      </c>
      <c r="HF40" s="9">
        <v>0.372</v>
      </c>
      <c r="HM40" s="9">
        <v>44.418999999999997</v>
      </c>
      <c r="HN40" s="9">
        <v>27.061</v>
      </c>
      <c r="HO40" s="9">
        <v>40.722999999999999</v>
      </c>
      <c r="HP40" s="9">
        <v>3.6960000000000002</v>
      </c>
      <c r="HQ40" s="9">
        <v>38.692999999999998</v>
      </c>
      <c r="HR40" s="9">
        <v>27.061</v>
      </c>
      <c r="HS40" s="9">
        <v>0.878</v>
      </c>
      <c r="HT40" s="9">
        <v>10.753</v>
      </c>
      <c r="HU40" s="9">
        <v>1.5840000000000001</v>
      </c>
      <c r="HV40" s="9">
        <v>0.38900000000000001</v>
      </c>
      <c r="HW40" s="9">
        <v>0.20300000000000001</v>
      </c>
      <c r="HX40" s="9">
        <v>0.99199999999999999</v>
      </c>
      <c r="HY40" s="9">
        <v>4.1420000000000003</v>
      </c>
      <c r="HZ40" s="9">
        <v>1.641</v>
      </c>
      <c r="IA40" s="9">
        <v>8.5999999999999993E-2</v>
      </c>
      <c r="IB40" s="9">
        <v>2.415</v>
      </c>
      <c r="IC40" s="9">
        <v>29.091999999999999</v>
      </c>
      <c r="ID40" s="9">
        <v>1.167</v>
      </c>
      <c r="IE40" s="9">
        <v>14.161</v>
      </c>
      <c r="IF40" s="9">
        <v>15.46</v>
      </c>
      <c r="IG40" s="9">
        <v>7.1319999999999997</v>
      </c>
      <c r="IH40" s="9">
        <v>0.93300000000000005</v>
      </c>
      <c r="II40" s="9">
        <v>7.3949999999999996</v>
      </c>
      <c r="IJ40" s="9">
        <v>13.175000000000001</v>
      </c>
      <c r="IK40" s="9">
        <v>5.5789999999999997</v>
      </c>
      <c r="IL40" s="9">
        <v>0.84599999999999997</v>
      </c>
      <c r="IM40" s="9">
        <v>6.75</v>
      </c>
      <c r="IN40" s="9">
        <v>2.2850000000000001</v>
      </c>
      <c r="IO40" s="9">
        <v>1.554</v>
      </c>
      <c r="IP40" s="9">
        <v>8.6999999999999994E-2</v>
      </c>
      <c r="IQ40" s="9">
        <v>0.64500000000000002</v>
      </c>
    </row>
    <row r="41" spans="1:251">
      <c r="A41" s="10">
        <v>38869</v>
      </c>
      <c r="B41" s="9">
        <v>38.570999999999998</v>
      </c>
      <c r="C41" s="9">
        <v>3.609</v>
      </c>
      <c r="D41" s="9">
        <v>2.125</v>
      </c>
      <c r="E41" s="9">
        <v>0.185</v>
      </c>
      <c r="F41" s="9">
        <v>1.2989999999999999</v>
      </c>
      <c r="G41" s="9">
        <v>10.848000000000001</v>
      </c>
      <c r="H41" s="9">
        <v>4.2990000000000004</v>
      </c>
      <c r="I41" s="9">
        <v>0.308</v>
      </c>
      <c r="J41" s="9">
        <v>6.242</v>
      </c>
      <c r="K41" s="9">
        <v>102.188</v>
      </c>
      <c r="L41" s="9">
        <v>3.5539999999999998</v>
      </c>
      <c r="M41" s="9">
        <v>46.110999999999997</v>
      </c>
      <c r="N41" s="9">
        <v>50.048000000000002</v>
      </c>
      <c r="O41" s="9">
        <v>27.106000000000002</v>
      </c>
      <c r="P41" s="9">
        <v>2.4159999999999999</v>
      </c>
      <c r="Q41" s="9">
        <v>20.526</v>
      </c>
      <c r="R41" s="9">
        <v>42.947000000000003</v>
      </c>
      <c r="S41" s="9">
        <v>21.866</v>
      </c>
      <c r="T41" s="9">
        <v>2.2679999999999998</v>
      </c>
      <c r="U41" s="9">
        <v>18.812999999999999</v>
      </c>
      <c r="V41" s="9">
        <v>7.101</v>
      </c>
      <c r="W41" s="9">
        <v>5.24</v>
      </c>
      <c r="X41" s="9">
        <v>0.14799999999999999</v>
      </c>
      <c r="Y41" s="9">
        <v>1.7130000000000001</v>
      </c>
      <c r="AE41" s="9">
        <v>127.81399999999999</v>
      </c>
      <c r="AF41" s="9">
        <v>77.313999999999993</v>
      </c>
      <c r="AG41" s="9">
        <v>121.19799999999999</v>
      </c>
      <c r="AH41" s="9">
        <v>6.6159999999999997</v>
      </c>
      <c r="AI41" s="9">
        <v>115.93</v>
      </c>
      <c r="AJ41" s="9">
        <v>77.313999999999993</v>
      </c>
      <c r="AK41" s="9">
        <v>2.7469999999999999</v>
      </c>
      <c r="AL41" s="9">
        <v>35.869999999999997</v>
      </c>
      <c r="AM41" s="9">
        <v>3.4750000000000001</v>
      </c>
      <c r="AN41" s="9">
        <v>2.125</v>
      </c>
      <c r="AO41" s="9">
        <v>0.185</v>
      </c>
      <c r="AP41" s="9">
        <v>1.165</v>
      </c>
      <c r="AQ41" s="9">
        <v>8.41</v>
      </c>
      <c r="AR41" s="9">
        <v>3.1429999999999998</v>
      </c>
      <c r="AS41" s="9">
        <v>0.156</v>
      </c>
      <c r="AT41" s="9">
        <v>5.1100000000000003</v>
      </c>
      <c r="AU41" s="9">
        <v>82.581999999999994</v>
      </c>
      <c r="AV41" s="9">
        <v>3.0880000000000001</v>
      </c>
      <c r="AW41" s="9">
        <v>42.145000000000003</v>
      </c>
      <c r="AX41" s="9">
        <v>43.540999999999997</v>
      </c>
      <c r="AY41" s="9">
        <v>22.082000000000001</v>
      </c>
      <c r="AZ41" s="9">
        <v>1.8120000000000001</v>
      </c>
      <c r="BA41" s="9">
        <v>19.646999999999998</v>
      </c>
      <c r="BB41" s="9">
        <v>38.103999999999999</v>
      </c>
      <c r="BC41" s="9">
        <v>18.504999999999999</v>
      </c>
      <c r="BD41" s="9">
        <v>1.6639999999999999</v>
      </c>
      <c r="BE41" s="9">
        <v>17.934000000000001</v>
      </c>
      <c r="BF41" s="9">
        <v>5.4379999999999997</v>
      </c>
      <c r="BG41" s="9">
        <v>3.5760000000000001</v>
      </c>
      <c r="BH41" s="9">
        <v>0.14799999999999999</v>
      </c>
      <c r="BI41" s="9">
        <v>1.7130000000000001</v>
      </c>
      <c r="BO41" s="9">
        <v>469.61399999999998</v>
      </c>
      <c r="BP41" s="9">
        <v>256.64499999999998</v>
      </c>
      <c r="BQ41" s="9">
        <v>390.45400000000001</v>
      </c>
      <c r="BR41" s="9">
        <v>79.16</v>
      </c>
      <c r="BS41" s="9">
        <v>368.685</v>
      </c>
      <c r="BT41" s="9">
        <v>256.64499999999998</v>
      </c>
      <c r="BU41" s="9">
        <v>5.4470000000000001</v>
      </c>
      <c r="BV41" s="9">
        <v>106.593</v>
      </c>
      <c r="BW41" s="9">
        <v>5.1239999999999997</v>
      </c>
      <c r="BX41" s="9">
        <v>2.7530000000000001</v>
      </c>
      <c r="BY41" s="9">
        <v>0.54200000000000004</v>
      </c>
      <c r="BZ41" s="9">
        <v>1.83</v>
      </c>
      <c r="CA41" s="9">
        <v>95.805000000000007</v>
      </c>
      <c r="CB41" s="9">
        <v>19.015999999999998</v>
      </c>
      <c r="CC41" s="9">
        <v>0.32300000000000001</v>
      </c>
      <c r="CD41" s="9">
        <v>76.465000000000003</v>
      </c>
      <c r="CE41" s="9">
        <v>278.41500000000002</v>
      </c>
      <c r="CF41" s="9">
        <v>6.3120000000000003</v>
      </c>
      <c r="CG41" s="9">
        <v>184.887</v>
      </c>
      <c r="CH41" s="9">
        <v>78.188000000000002</v>
      </c>
      <c r="CI41" s="9">
        <v>45.073</v>
      </c>
      <c r="CJ41" s="9">
        <v>5.7830000000000004</v>
      </c>
      <c r="CK41" s="9">
        <v>27.332000000000001</v>
      </c>
      <c r="CL41" s="9">
        <v>63.825000000000003</v>
      </c>
      <c r="CM41" s="9">
        <v>34.762999999999998</v>
      </c>
      <c r="CN41" s="9">
        <v>5.4169999999999998</v>
      </c>
      <c r="CO41" s="9">
        <v>23.646000000000001</v>
      </c>
      <c r="CP41" s="9">
        <v>14.362</v>
      </c>
      <c r="CQ41" s="9">
        <v>10.31</v>
      </c>
      <c r="CR41" s="9">
        <v>0.36699999999999999</v>
      </c>
      <c r="CS41" s="9">
        <v>3.6859999999999999</v>
      </c>
      <c r="CT41" s="9">
        <v>9.423</v>
      </c>
      <c r="CU41" s="9">
        <v>6.8250000000000002</v>
      </c>
      <c r="CV41" s="9">
        <v>0.35699999999999998</v>
      </c>
      <c r="CW41" s="9">
        <v>2.2410000000000001</v>
      </c>
      <c r="DD41" s="9">
        <v>208.47200000000001</v>
      </c>
      <c r="DE41" s="9">
        <v>123.312</v>
      </c>
      <c r="DF41" s="9">
        <v>200.441</v>
      </c>
      <c r="DG41" s="9">
        <v>8.0310000000000006</v>
      </c>
      <c r="DH41" s="9">
        <v>193.43600000000001</v>
      </c>
      <c r="DI41" s="9">
        <v>123.312</v>
      </c>
      <c r="DJ41" s="9">
        <v>3.84</v>
      </c>
      <c r="DK41" s="9">
        <v>66.284999999999997</v>
      </c>
      <c r="DL41" s="9">
        <v>2.528</v>
      </c>
      <c r="DM41" s="9">
        <v>1.2170000000000001</v>
      </c>
      <c r="DN41" s="9">
        <v>0.17699999999999999</v>
      </c>
      <c r="DO41" s="9">
        <v>1.1339999999999999</v>
      </c>
      <c r="DP41" s="9">
        <v>12.507999999999999</v>
      </c>
      <c r="DQ41" s="9">
        <v>5.7880000000000003</v>
      </c>
      <c r="DR41" s="9">
        <v>0.32300000000000001</v>
      </c>
      <c r="DS41" s="9">
        <v>6.3970000000000002</v>
      </c>
      <c r="DT41" s="9">
        <v>130.316</v>
      </c>
      <c r="DU41" s="9">
        <v>4.34</v>
      </c>
      <c r="DV41" s="9">
        <v>73.814999999999998</v>
      </c>
      <c r="DW41" s="9">
        <v>51.73</v>
      </c>
      <c r="DX41" s="9">
        <v>31.201000000000001</v>
      </c>
      <c r="DY41" s="9">
        <v>5.2210000000000001</v>
      </c>
      <c r="DZ41" s="9">
        <v>15.307</v>
      </c>
      <c r="EA41" s="9">
        <v>44.734000000000002</v>
      </c>
      <c r="EB41" s="9">
        <v>25.530999999999999</v>
      </c>
      <c r="EC41" s="9">
        <v>5.0549999999999997</v>
      </c>
      <c r="ED41" s="9">
        <v>14.148</v>
      </c>
      <c r="EE41" s="9">
        <v>6.9960000000000004</v>
      </c>
      <c r="EF41" s="9">
        <v>5.67</v>
      </c>
      <c r="EG41" s="9">
        <v>0.16700000000000001</v>
      </c>
      <c r="EH41" s="9">
        <v>1.159</v>
      </c>
      <c r="EN41" s="9">
        <v>180.49199999999999</v>
      </c>
      <c r="EO41" s="9">
        <v>103.15900000000001</v>
      </c>
      <c r="EP41" s="9">
        <v>174.29</v>
      </c>
      <c r="EQ41" s="9">
        <v>6.202</v>
      </c>
      <c r="ER41" s="9">
        <v>168.40100000000001</v>
      </c>
      <c r="ES41" s="9">
        <v>103.15900000000001</v>
      </c>
      <c r="ET41" s="9">
        <v>3.84</v>
      </c>
      <c r="EU41" s="9">
        <v>61.402999999999999</v>
      </c>
      <c r="EV41" s="9">
        <v>2.351</v>
      </c>
      <c r="EW41" s="9">
        <v>1.2170000000000001</v>
      </c>
      <c r="EX41" s="9">
        <v>0</v>
      </c>
      <c r="EY41" s="9">
        <v>1.1339999999999999</v>
      </c>
      <c r="EZ41" s="9">
        <v>9.74</v>
      </c>
      <c r="FA41" s="9">
        <v>4.6719999999999997</v>
      </c>
      <c r="FB41" s="9">
        <v>0.154</v>
      </c>
      <c r="FC41" s="9">
        <v>4.9139999999999997</v>
      </c>
      <c r="FD41" s="9">
        <v>109.048</v>
      </c>
      <c r="FE41" s="9">
        <v>3.9940000000000002</v>
      </c>
      <c r="FF41" s="9">
        <v>67.450999999999993</v>
      </c>
      <c r="FG41" s="9">
        <v>43.515999999999998</v>
      </c>
      <c r="FH41" s="9">
        <v>25.204000000000001</v>
      </c>
      <c r="FI41" s="9">
        <v>4.8949999999999996</v>
      </c>
      <c r="FJ41" s="9">
        <v>13.417</v>
      </c>
      <c r="FK41" s="9">
        <v>37.880000000000003</v>
      </c>
      <c r="FL41" s="9">
        <v>20.486999999999998</v>
      </c>
      <c r="FM41" s="9">
        <v>4.7279999999999998</v>
      </c>
      <c r="FN41" s="9">
        <v>12.664999999999999</v>
      </c>
      <c r="FO41" s="9">
        <v>5.6360000000000001</v>
      </c>
      <c r="FP41" s="9">
        <v>4.7169999999999996</v>
      </c>
      <c r="FQ41" s="9">
        <v>0.16700000000000001</v>
      </c>
      <c r="FR41" s="9">
        <v>0.752</v>
      </c>
      <c r="FX41" s="9">
        <v>116.20399999999999</v>
      </c>
      <c r="FY41" s="9">
        <v>60.597999999999999</v>
      </c>
      <c r="FZ41" s="9">
        <v>87.673000000000002</v>
      </c>
      <c r="GA41" s="9">
        <v>28.529</v>
      </c>
      <c r="GB41" s="9">
        <v>80.653000000000006</v>
      </c>
      <c r="GC41" s="9">
        <v>60.597999999999999</v>
      </c>
      <c r="GD41" s="9">
        <v>1.681</v>
      </c>
      <c r="GE41" s="9">
        <v>18.373999999999999</v>
      </c>
      <c r="GF41" s="9">
        <v>2.3220000000000001</v>
      </c>
      <c r="GG41" s="9">
        <v>0.97399999999999998</v>
      </c>
      <c r="GH41" s="9">
        <v>0.33700000000000002</v>
      </c>
      <c r="GI41" s="9">
        <v>1.01</v>
      </c>
      <c r="GJ41" s="9">
        <v>33.228000000000002</v>
      </c>
      <c r="GK41" s="9">
        <v>6.0460000000000003</v>
      </c>
      <c r="GL41" s="9">
        <v>0.72399999999999998</v>
      </c>
      <c r="GM41" s="9">
        <v>26.457999999999998</v>
      </c>
      <c r="GN41" s="9">
        <v>67.619</v>
      </c>
      <c r="GO41" s="9">
        <v>2.742</v>
      </c>
      <c r="GP41" s="9">
        <v>45.841999999999999</v>
      </c>
      <c r="GQ41" s="9">
        <v>23.289000000000001</v>
      </c>
      <c r="GR41" s="9">
        <v>10.673</v>
      </c>
      <c r="GS41" s="9">
        <v>1.0880000000000001</v>
      </c>
      <c r="GT41" s="9">
        <v>11.528</v>
      </c>
      <c r="GU41" s="9">
        <v>17.704000000000001</v>
      </c>
      <c r="GV41" s="9">
        <v>7.3120000000000003</v>
      </c>
      <c r="GW41" s="9">
        <v>0.61</v>
      </c>
      <c r="GX41" s="9">
        <v>9.782</v>
      </c>
      <c r="GY41" s="9">
        <v>5.585</v>
      </c>
      <c r="GZ41" s="9">
        <v>3.3610000000000002</v>
      </c>
      <c r="HA41" s="9">
        <v>0.47699999999999998</v>
      </c>
      <c r="HB41" s="9">
        <v>1.746</v>
      </c>
      <c r="HC41" s="9">
        <v>1.343</v>
      </c>
      <c r="HD41" s="9">
        <v>0.74299999999999999</v>
      </c>
      <c r="HE41" s="9">
        <v>0.108</v>
      </c>
      <c r="HF41" s="9">
        <v>0.49199999999999999</v>
      </c>
      <c r="HM41" s="9">
        <v>48.473999999999997</v>
      </c>
      <c r="HN41" s="9">
        <v>31.34</v>
      </c>
      <c r="HO41" s="9">
        <v>45.633000000000003</v>
      </c>
      <c r="HP41" s="9">
        <v>2.8420000000000001</v>
      </c>
      <c r="HQ41" s="9">
        <v>42.981000000000002</v>
      </c>
      <c r="HR41" s="9">
        <v>31.34</v>
      </c>
      <c r="HS41" s="9">
        <v>1.0509999999999999</v>
      </c>
      <c r="HT41" s="9">
        <v>10.59</v>
      </c>
      <c r="HU41" s="9">
        <v>0.90300000000000002</v>
      </c>
      <c r="HV41" s="9">
        <v>0.253</v>
      </c>
      <c r="HW41" s="9">
        <v>0.16800000000000001</v>
      </c>
      <c r="HX41" s="9">
        <v>0.48299999999999998</v>
      </c>
      <c r="HY41" s="9">
        <v>4.59</v>
      </c>
      <c r="HZ41" s="9">
        <v>2.399</v>
      </c>
      <c r="IA41" s="9">
        <v>9.1999999999999998E-2</v>
      </c>
      <c r="IB41" s="9">
        <v>2.0990000000000002</v>
      </c>
      <c r="IC41" s="9">
        <v>33.991999999999997</v>
      </c>
      <c r="ID41" s="9">
        <v>1.31</v>
      </c>
      <c r="IE41" s="9">
        <v>13.172000000000001</v>
      </c>
      <c r="IF41" s="9">
        <v>16.260999999999999</v>
      </c>
      <c r="IG41" s="9">
        <v>7.6509999999999998</v>
      </c>
      <c r="IH41" s="9">
        <v>0.93500000000000005</v>
      </c>
      <c r="II41" s="9">
        <v>7.6749999999999998</v>
      </c>
      <c r="IJ41" s="9">
        <v>13.045999999999999</v>
      </c>
      <c r="IK41" s="9">
        <v>5.726</v>
      </c>
      <c r="IL41" s="9">
        <v>0.53300000000000003</v>
      </c>
      <c r="IM41" s="9">
        <v>6.7869999999999999</v>
      </c>
      <c r="IN41" s="9">
        <v>3.2149999999999999</v>
      </c>
      <c r="IO41" s="9">
        <v>1.925</v>
      </c>
      <c r="IP41" s="9">
        <v>0.40200000000000002</v>
      </c>
      <c r="IQ41" s="9">
        <v>0.88800000000000001</v>
      </c>
    </row>
    <row r="42" spans="1:251">
      <c r="A42" s="10">
        <v>39234</v>
      </c>
      <c r="B42" s="9">
        <v>35.045999999999999</v>
      </c>
      <c r="C42" s="9">
        <v>4.3</v>
      </c>
      <c r="D42" s="9">
        <v>2.2490000000000001</v>
      </c>
      <c r="E42" s="9">
        <v>0.156</v>
      </c>
      <c r="F42" s="9">
        <v>1.8959999999999999</v>
      </c>
      <c r="G42" s="9">
        <v>12.644</v>
      </c>
      <c r="H42" s="9">
        <v>4.952</v>
      </c>
      <c r="I42" s="9">
        <v>0.5</v>
      </c>
      <c r="J42" s="9">
        <v>7.1920000000000002</v>
      </c>
      <c r="K42" s="9">
        <v>99.191000000000003</v>
      </c>
      <c r="L42" s="9">
        <v>3.355</v>
      </c>
      <c r="M42" s="9">
        <v>44.133000000000003</v>
      </c>
      <c r="N42" s="9">
        <v>48.38</v>
      </c>
      <c r="O42" s="9">
        <v>26.687000000000001</v>
      </c>
      <c r="P42" s="9">
        <v>2.552</v>
      </c>
      <c r="Q42" s="9">
        <v>19.140999999999998</v>
      </c>
      <c r="R42" s="9">
        <v>40.933999999999997</v>
      </c>
      <c r="S42" s="9">
        <v>21.347000000000001</v>
      </c>
      <c r="T42" s="9">
        <v>2.2429999999999999</v>
      </c>
      <c r="U42" s="9">
        <v>17.343</v>
      </c>
      <c r="V42" s="9">
        <v>7.4459999999999997</v>
      </c>
      <c r="W42" s="9">
        <v>5.34</v>
      </c>
      <c r="X42" s="9">
        <v>0.309</v>
      </c>
      <c r="Y42" s="9">
        <v>1.7969999999999999</v>
      </c>
      <c r="AE42" s="9">
        <v>119.813</v>
      </c>
      <c r="AF42" s="9">
        <v>71.091999999999999</v>
      </c>
      <c r="AG42" s="9">
        <v>111.83799999999999</v>
      </c>
      <c r="AH42" s="9">
        <v>7.976</v>
      </c>
      <c r="AI42" s="9">
        <v>106.408</v>
      </c>
      <c r="AJ42" s="9">
        <v>71.091999999999999</v>
      </c>
      <c r="AK42" s="9">
        <v>2.5350000000000001</v>
      </c>
      <c r="AL42" s="9">
        <v>32.781999999999996</v>
      </c>
      <c r="AM42" s="9">
        <v>3.9820000000000002</v>
      </c>
      <c r="AN42" s="9">
        <v>2.097</v>
      </c>
      <c r="AO42" s="9">
        <v>0.156</v>
      </c>
      <c r="AP42" s="9">
        <v>1.7290000000000001</v>
      </c>
      <c r="AQ42" s="9">
        <v>9.423</v>
      </c>
      <c r="AR42" s="9">
        <v>3.3330000000000002</v>
      </c>
      <c r="AS42" s="9">
        <v>0.33500000000000002</v>
      </c>
      <c r="AT42" s="9">
        <v>5.7560000000000002</v>
      </c>
      <c r="AU42" s="9">
        <v>76.521000000000001</v>
      </c>
      <c r="AV42" s="9">
        <v>3.0249999999999999</v>
      </c>
      <c r="AW42" s="9">
        <v>40.267000000000003</v>
      </c>
      <c r="AX42" s="9">
        <v>40.307000000000002</v>
      </c>
      <c r="AY42" s="9">
        <v>20.757000000000001</v>
      </c>
      <c r="AZ42" s="9">
        <v>2.3820000000000001</v>
      </c>
      <c r="BA42" s="9">
        <v>17.167999999999999</v>
      </c>
      <c r="BB42" s="9">
        <v>35.076000000000001</v>
      </c>
      <c r="BC42" s="9">
        <v>17.119</v>
      </c>
      <c r="BD42" s="9">
        <v>2.073</v>
      </c>
      <c r="BE42" s="9">
        <v>15.884</v>
      </c>
      <c r="BF42" s="9">
        <v>5.2309999999999999</v>
      </c>
      <c r="BG42" s="9">
        <v>3.6379999999999999</v>
      </c>
      <c r="BH42" s="9">
        <v>0.309</v>
      </c>
      <c r="BI42" s="9">
        <v>1.284</v>
      </c>
      <c r="BO42" s="9">
        <v>478.84199999999998</v>
      </c>
      <c r="BP42" s="9">
        <v>265.84899999999999</v>
      </c>
      <c r="BQ42" s="9">
        <v>392.572</v>
      </c>
      <c r="BR42" s="9">
        <v>86.269000000000005</v>
      </c>
      <c r="BS42" s="9">
        <v>372.49900000000002</v>
      </c>
      <c r="BT42" s="9">
        <v>265.84899999999999</v>
      </c>
      <c r="BU42" s="9">
        <v>7.6180000000000003</v>
      </c>
      <c r="BV42" s="9">
        <v>99.031999999999996</v>
      </c>
      <c r="BW42" s="9">
        <v>9.1289999999999996</v>
      </c>
      <c r="BX42" s="9">
        <v>4.1459999999999999</v>
      </c>
      <c r="BY42" s="9">
        <v>1.417</v>
      </c>
      <c r="BZ42" s="9">
        <v>3.5649999999999999</v>
      </c>
      <c r="CA42" s="9">
        <v>97.213999999999999</v>
      </c>
      <c r="CB42" s="9">
        <v>15.927</v>
      </c>
      <c r="CC42" s="9">
        <v>0.49099999999999999</v>
      </c>
      <c r="CD42" s="9">
        <v>80.796000000000006</v>
      </c>
      <c r="CE42" s="9">
        <v>285.923</v>
      </c>
      <c r="CF42" s="9">
        <v>9.5259999999999998</v>
      </c>
      <c r="CG42" s="9">
        <v>183.393</v>
      </c>
      <c r="CH42" s="9">
        <v>88.326999999999998</v>
      </c>
      <c r="CI42" s="9">
        <v>56.802</v>
      </c>
      <c r="CJ42" s="9">
        <v>3.7730000000000001</v>
      </c>
      <c r="CK42" s="9">
        <v>27.751999999999999</v>
      </c>
      <c r="CL42" s="9">
        <v>72.325999999999993</v>
      </c>
      <c r="CM42" s="9">
        <v>44.756</v>
      </c>
      <c r="CN42" s="9">
        <v>3.5649999999999999</v>
      </c>
      <c r="CO42" s="9">
        <v>24.004999999999999</v>
      </c>
      <c r="CP42" s="9">
        <v>16.001000000000001</v>
      </c>
      <c r="CQ42" s="9">
        <v>12.045999999999999</v>
      </c>
      <c r="CR42" s="9">
        <v>0.20799999999999999</v>
      </c>
      <c r="CS42" s="9">
        <v>3.7469999999999999</v>
      </c>
      <c r="CT42" s="9">
        <v>9.7520000000000007</v>
      </c>
      <c r="CU42" s="9">
        <v>6.6639999999999997</v>
      </c>
      <c r="CV42" s="9">
        <v>0.54700000000000004</v>
      </c>
      <c r="CW42" s="9">
        <v>2.5409999999999999</v>
      </c>
      <c r="DD42" s="9">
        <v>205.50800000000001</v>
      </c>
      <c r="DE42" s="9">
        <v>121.949</v>
      </c>
      <c r="DF42" s="9">
        <v>198.34</v>
      </c>
      <c r="DG42" s="9">
        <v>7.1680000000000001</v>
      </c>
      <c r="DH42" s="9">
        <v>191.46899999999999</v>
      </c>
      <c r="DI42" s="9">
        <v>121.949</v>
      </c>
      <c r="DJ42" s="9">
        <v>5.7750000000000004</v>
      </c>
      <c r="DK42" s="9">
        <v>63.746000000000002</v>
      </c>
      <c r="DL42" s="9">
        <v>5.4770000000000003</v>
      </c>
      <c r="DM42" s="9">
        <v>2.56</v>
      </c>
      <c r="DN42" s="9">
        <v>0.378</v>
      </c>
      <c r="DO42" s="9">
        <v>2.54</v>
      </c>
      <c r="DP42" s="9">
        <v>8.5619999999999994</v>
      </c>
      <c r="DQ42" s="9">
        <v>4.3109999999999999</v>
      </c>
      <c r="DR42" s="9">
        <v>0.31900000000000001</v>
      </c>
      <c r="DS42" s="9">
        <v>3.931</v>
      </c>
      <c r="DT42" s="9">
        <v>128.82</v>
      </c>
      <c r="DU42" s="9">
        <v>6.4720000000000004</v>
      </c>
      <c r="DV42" s="9">
        <v>70.215999999999994</v>
      </c>
      <c r="DW42" s="9">
        <v>63.243000000000002</v>
      </c>
      <c r="DX42" s="9">
        <v>40.784999999999997</v>
      </c>
      <c r="DY42" s="9">
        <v>3.7730000000000001</v>
      </c>
      <c r="DZ42" s="9">
        <v>18.686</v>
      </c>
      <c r="EA42" s="9">
        <v>54.116</v>
      </c>
      <c r="EB42" s="9">
        <v>33.915999999999997</v>
      </c>
      <c r="EC42" s="9">
        <v>3.5649999999999999</v>
      </c>
      <c r="ED42" s="9">
        <v>16.635000000000002</v>
      </c>
      <c r="EE42" s="9">
        <v>9.1270000000000007</v>
      </c>
      <c r="EF42" s="9">
        <v>6.8689999999999998</v>
      </c>
      <c r="EG42" s="9">
        <v>0.20799999999999999</v>
      </c>
      <c r="EH42" s="9">
        <v>2.0510000000000002</v>
      </c>
      <c r="EN42" s="9">
        <v>176.05199999999999</v>
      </c>
      <c r="EO42" s="9">
        <v>99.272000000000006</v>
      </c>
      <c r="EP42" s="9">
        <v>169.82599999999999</v>
      </c>
      <c r="EQ42" s="9">
        <v>6.226</v>
      </c>
      <c r="ER42" s="9">
        <v>164.07599999999999</v>
      </c>
      <c r="ES42" s="9">
        <v>99.272000000000006</v>
      </c>
      <c r="ET42" s="9">
        <v>5.218</v>
      </c>
      <c r="EU42" s="9">
        <v>59.585000000000001</v>
      </c>
      <c r="EV42" s="9">
        <v>5.1029999999999998</v>
      </c>
      <c r="EW42" s="9">
        <v>2.1859999999999999</v>
      </c>
      <c r="EX42" s="9">
        <v>0.378</v>
      </c>
      <c r="EY42" s="9">
        <v>2.54</v>
      </c>
      <c r="EZ42" s="9">
        <v>6.8730000000000002</v>
      </c>
      <c r="FA42" s="9">
        <v>3.5640000000000001</v>
      </c>
      <c r="FB42" s="9">
        <v>0.31900000000000001</v>
      </c>
      <c r="FC42" s="9">
        <v>2.9889999999999999</v>
      </c>
      <c r="FD42" s="9">
        <v>105.02200000000001</v>
      </c>
      <c r="FE42" s="9">
        <v>5.915</v>
      </c>
      <c r="FF42" s="9">
        <v>65.114999999999995</v>
      </c>
      <c r="FG42" s="9">
        <v>51.844000000000001</v>
      </c>
      <c r="FH42" s="9">
        <v>31.254000000000001</v>
      </c>
      <c r="FI42" s="9">
        <v>3.4489999999999998</v>
      </c>
      <c r="FJ42" s="9">
        <v>17.14</v>
      </c>
      <c r="FK42" s="9">
        <v>45.098999999999997</v>
      </c>
      <c r="FL42" s="9">
        <v>26.376000000000001</v>
      </c>
      <c r="FM42" s="9">
        <v>3.2410000000000001</v>
      </c>
      <c r="FN42" s="9">
        <v>15.481999999999999</v>
      </c>
      <c r="FO42" s="9">
        <v>6.7450000000000001</v>
      </c>
      <c r="FP42" s="9">
        <v>4.8789999999999996</v>
      </c>
      <c r="FQ42" s="9">
        <v>0.20799999999999999</v>
      </c>
      <c r="FR42" s="9">
        <v>1.6579999999999999</v>
      </c>
      <c r="FX42" s="9">
        <v>116.49299999999999</v>
      </c>
      <c r="FY42" s="9">
        <v>55.357999999999997</v>
      </c>
      <c r="FZ42" s="9">
        <v>86.070999999999998</v>
      </c>
      <c r="GA42" s="9">
        <v>30.422000000000001</v>
      </c>
      <c r="GB42" s="9">
        <v>79.164000000000001</v>
      </c>
      <c r="GC42" s="9">
        <v>55.357999999999997</v>
      </c>
      <c r="GD42" s="9">
        <v>1.494</v>
      </c>
      <c r="GE42" s="9">
        <v>22.312000000000001</v>
      </c>
      <c r="GF42" s="9">
        <v>1.5169999999999999</v>
      </c>
      <c r="GG42" s="9">
        <v>0.82799999999999996</v>
      </c>
      <c r="GH42" s="9">
        <v>0.32800000000000001</v>
      </c>
      <c r="GI42" s="9">
        <v>0.36099999999999999</v>
      </c>
      <c r="GJ42" s="9">
        <v>35.813000000000002</v>
      </c>
      <c r="GK42" s="9">
        <v>6.0789999999999997</v>
      </c>
      <c r="GL42" s="9">
        <v>0.48299999999999998</v>
      </c>
      <c r="GM42" s="9">
        <v>29.25</v>
      </c>
      <c r="GN42" s="9">
        <v>62.265000000000001</v>
      </c>
      <c r="GO42" s="9">
        <v>2.3050000000000002</v>
      </c>
      <c r="GP42" s="9">
        <v>51.923000000000002</v>
      </c>
      <c r="GQ42" s="9">
        <v>20.324000000000002</v>
      </c>
      <c r="GR42" s="9">
        <v>10.814</v>
      </c>
      <c r="GS42" s="9">
        <v>1.113</v>
      </c>
      <c r="GT42" s="9">
        <v>8.3970000000000002</v>
      </c>
      <c r="GU42" s="9">
        <v>17.018000000000001</v>
      </c>
      <c r="GV42" s="9">
        <v>8.2669999999999995</v>
      </c>
      <c r="GW42" s="9">
        <v>1.0309999999999999</v>
      </c>
      <c r="GX42" s="9">
        <v>7.72</v>
      </c>
      <c r="GY42" s="9">
        <v>3.306</v>
      </c>
      <c r="GZ42" s="9">
        <v>2.5470000000000002</v>
      </c>
      <c r="HA42" s="9">
        <v>8.2000000000000003E-2</v>
      </c>
      <c r="HB42" s="9">
        <v>0.67600000000000005</v>
      </c>
      <c r="HC42" s="9">
        <v>2.7869999999999999</v>
      </c>
      <c r="HD42" s="9">
        <v>1.752</v>
      </c>
      <c r="HE42" s="9">
        <v>0</v>
      </c>
      <c r="HF42" s="9">
        <v>1.036</v>
      </c>
      <c r="HM42" s="9">
        <v>48.841000000000001</v>
      </c>
      <c r="HN42" s="9">
        <v>29.257000000000001</v>
      </c>
      <c r="HO42" s="9">
        <v>45.917999999999999</v>
      </c>
      <c r="HP42" s="9">
        <v>2.9239999999999999</v>
      </c>
      <c r="HQ42" s="9">
        <v>42.895000000000003</v>
      </c>
      <c r="HR42" s="9">
        <v>29.257000000000001</v>
      </c>
      <c r="HS42" s="9">
        <v>0.89900000000000002</v>
      </c>
      <c r="HT42" s="9">
        <v>12.738</v>
      </c>
      <c r="HU42" s="9">
        <v>0.99299999999999999</v>
      </c>
      <c r="HV42" s="9">
        <v>0.53800000000000003</v>
      </c>
      <c r="HW42" s="9">
        <v>0.192</v>
      </c>
      <c r="HX42" s="9">
        <v>0.26300000000000001</v>
      </c>
      <c r="HY42" s="9">
        <v>4.9539999999999997</v>
      </c>
      <c r="HZ42" s="9">
        <v>2.4849999999999999</v>
      </c>
      <c r="IA42" s="9">
        <v>9.6000000000000002E-2</v>
      </c>
      <c r="IB42" s="9">
        <v>2.3730000000000002</v>
      </c>
      <c r="IC42" s="9">
        <v>32.28</v>
      </c>
      <c r="ID42" s="9">
        <v>1.1870000000000001</v>
      </c>
      <c r="IE42" s="9">
        <v>15.374000000000001</v>
      </c>
      <c r="IF42" s="9">
        <v>14.696</v>
      </c>
      <c r="IG42" s="9">
        <v>8.5060000000000002</v>
      </c>
      <c r="IH42" s="9">
        <v>0.94699999999999995</v>
      </c>
      <c r="II42" s="9">
        <v>5.2430000000000003</v>
      </c>
      <c r="IJ42" s="9">
        <v>12.564</v>
      </c>
      <c r="IK42" s="9">
        <v>6.4989999999999997</v>
      </c>
      <c r="IL42" s="9">
        <v>0.94699999999999995</v>
      </c>
      <c r="IM42" s="9">
        <v>5.1180000000000003</v>
      </c>
      <c r="IN42" s="9">
        <v>2.1320000000000001</v>
      </c>
      <c r="IO42" s="9">
        <v>2.0070000000000001</v>
      </c>
      <c r="IP42" s="9">
        <v>0</v>
      </c>
      <c r="IQ42" s="9">
        <v>0.125</v>
      </c>
    </row>
    <row r="43" spans="1:251">
      <c r="A43" s="20" t="s">
        <v>2059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</row>
    <row r="44" spans="1:251">
      <c r="A44" s="10">
        <v>38504</v>
      </c>
      <c r="B44" s="73">
        <v>37.798999999999999</v>
      </c>
      <c r="C44" s="73">
        <v>2.5529999999999999</v>
      </c>
      <c r="D44" s="73">
        <v>1.337</v>
      </c>
      <c r="E44" s="73">
        <v>0.32300000000000001</v>
      </c>
      <c r="F44" s="73">
        <v>0.89400000000000002</v>
      </c>
      <c r="G44" s="73">
        <v>10.432</v>
      </c>
      <c r="H44" s="73">
        <v>3.2650000000000001</v>
      </c>
      <c r="I44" s="73">
        <v>0.27600000000000002</v>
      </c>
      <c r="J44" s="73">
        <v>6.891</v>
      </c>
      <c r="K44" s="73">
        <v>102.072</v>
      </c>
      <c r="L44" s="73">
        <v>2.9380000000000002</v>
      </c>
      <c r="M44" s="73">
        <v>45.746000000000002</v>
      </c>
      <c r="N44" s="73">
        <v>46.125</v>
      </c>
      <c r="O44" s="73">
        <v>25.36</v>
      </c>
      <c r="P44" s="73">
        <v>3.9889999999999999</v>
      </c>
      <c r="Q44" s="73">
        <v>16.233000000000001</v>
      </c>
      <c r="R44" s="73">
        <v>39.622999999999998</v>
      </c>
      <c r="S44" s="73">
        <v>21.577000000000002</v>
      </c>
      <c r="T44" s="73">
        <v>2.9489999999999998</v>
      </c>
      <c r="U44" s="73">
        <v>14.808999999999999</v>
      </c>
      <c r="V44" s="73">
        <v>6.5019999999999998</v>
      </c>
      <c r="W44" s="73">
        <v>3.7829999999999999</v>
      </c>
      <c r="X44" s="73">
        <v>1.0389999999999999</v>
      </c>
      <c r="Y44" s="73">
        <v>1.423</v>
      </c>
      <c r="Z44" s="73">
        <v>1.7390000000000001</v>
      </c>
      <c r="AA44" s="73">
        <v>0.66700000000000004</v>
      </c>
      <c r="AB44" s="73">
        <v>2.2000000000000002</v>
      </c>
      <c r="AC44" s="73">
        <v>0.20599999999999999</v>
      </c>
      <c r="AD44" s="73">
        <v>0.54300000000000004</v>
      </c>
      <c r="AE44" s="73">
        <v>123.03400000000001</v>
      </c>
      <c r="AF44" s="73">
        <v>75.841999999999999</v>
      </c>
      <c r="AG44" s="73">
        <v>115.069</v>
      </c>
      <c r="AH44" s="73">
        <v>6.1040000000000001</v>
      </c>
      <c r="AI44" s="73">
        <v>111.85599999999999</v>
      </c>
      <c r="AJ44" s="73">
        <v>75.841999999999999</v>
      </c>
      <c r="AK44" s="73">
        <v>1.766</v>
      </c>
      <c r="AL44" s="73">
        <v>34.127000000000002</v>
      </c>
      <c r="AM44" s="73">
        <v>1.9059999999999999</v>
      </c>
      <c r="AN44" s="73">
        <v>0.84099999999999997</v>
      </c>
      <c r="AO44" s="73">
        <v>0.17199999999999999</v>
      </c>
      <c r="AP44" s="73">
        <v>0.89400000000000002</v>
      </c>
      <c r="AQ44" s="73">
        <v>7.532</v>
      </c>
      <c r="AR44" s="73">
        <v>2.4929999999999999</v>
      </c>
      <c r="AS44" s="73">
        <v>0.27600000000000002</v>
      </c>
      <c r="AT44" s="73">
        <v>4.7629999999999999</v>
      </c>
      <c r="AU44" s="73">
        <v>80.546999999999997</v>
      </c>
      <c r="AV44" s="73">
        <v>2.214</v>
      </c>
      <c r="AW44" s="73">
        <v>39.945</v>
      </c>
      <c r="AX44" s="73">
        <v>38.29</v>
      </c>
      <c r="AY44" s="73">
        <v>19.209</v>
      </c>
      <c r="AZ44" s="73">
        <v>3.476</v>
      </c>
      <c r="BA44" s="73">
        <v>15.321999999999999</v>
      </c>
      <c r="BB44" s="73">
        <v>33.503999999999998</v>
      </c>
      <c r="BC44" s="73">
        <v>16.789000000000001</v>
      </c>
      <c r="BD44" s="73">
        <v>2.5390000000000001</v>
      </c>
      <c r="BE44" s="73">
        <v>14.042</v>
      </c>
      <c r="BF44" s="73">
        <v>4.7859999999999996</v>
      </c>
      <c r="BG44" s="73">
        <v>2.42</v>
      </c>
      <c r="BH44" s="73">
        <v>0.93600000000000005</v>
      </c>
      <c r="BI44" s="73">
        <v>1.28</v>
      </c>
      <c r="BJ44" s="73">
        <v>1.7390000000000001</v>
      </c>
      <c r="BK44" s="73">
        <v>0.32700000000000001</v>
      </c>
      <c r="BL44" s="73">
        <v>1.86</v>
      </c>
      <c r="BM44" s="73">
        <v>0.20599999999999999</v>
      </c>
      <c r="BN44" s="73">
        <v>0.28299999999999997</v>
      </c>
      <c r="BO44" s="73">
        <v>483.38600000000002</v>
      </c>
      <c r="BP44" s="73">
        <v>259.54300000000001</v>
      </c>
      <c r="BQ44" s="73">
        <v>382.97</v>
      </c>
      <c r="BR44" s="73">
        <v>90.216999999999999</v>
      </c>
      <c r="BS44" s="73">
        <v>365.20299999999997</v>
      </c>
      <c r="BT44" s="73">
        <v>259.54300000000001</v>
      </c>
      <c r="BU44" s="73">
        <v>9.2590000000000003</v>
      </c>
      <c r="BV44" s="73">
        <v>95.650999999999996</v>
      </c>
      <c r="BW44" s="73">
        <v>7.734</v>
      </c>
      <c r="BX44" s="73">
        <v>2.4220000000000002</v>
      </c>
      <c r="BY44" s="73">
        <v>1.198</v>
      </c>
      <c r="BZ44" s="73">
        <v>4.1130000000000004</v>
      </c>
      <c r="CA44" s="73">
        <v>101.196</v>
      </c>
      <c r="CB44" s="73">
        <v>16.096</v>
      </c>
      <c r="CC44" s="73">
        <v>0.51500000000000001</v>
      </c>
      <c r="CD44" s="73">
        <v>84.391000000000005</v>
      </c>
      <c r="CE44" s="73">
        <v>280.67</v>
      </c>
      <c r="CF44" s="73">
        <v>11.154</v>
      </c>
      <c r="CG44" s="73">
        <v>186.72900000000001</v>
      </c>
      <c r="CH44" s="73">
        <v>75.042000000000002</v>
      </c>
      <c r="CI44" s="73">
        <v>39.716999999999999</v>
      </c>
      <c r="CJ44" s="73">
        <v>3.8639999999999999</v>
      </c>
      <c r="CK44" s="73">
        <v>30.693000000000001</v>
      </c>
      <c r="CL44" s="73">
        <v>62.218000000000004</v>
      </c>
      <c r="CM44" s="73">
        <v>31.094000000000001</v>
      </c>
      <c r="CN44" s="73">
        <v>3.3969999999999998</v>
      </c>
      <c r="CO44" s="73">
        <v>27.161999999999999</v>
      </c>
      <c r="CP44" s="73">
        <v>12.824</v>
      </c>
      <c r="CQ44" s="73">
        <v>8.6229999999999993</v>
      </c>
      <c r="CR44" s="73">
        <v>0.46700000000000003</v>
      </c>
      <c r="CS44" s="73">
        <v>3.5310000000000001</v>
      </c>
      <c r="CT44" s="73">
        <v>6.7220000000000004</v>
      </c>
      <c r="CU44" s="73">
        <v>4.9800000000000004</v>
      </c>
      <c r="CV44" s="73">
        <v>0</v>
      </c>
      <c r="CW44" s="73">
        <v>1.742</v>
      </c>
      <c r="CX44" s="73">
        <v>9.2530000000000001</v>
      </c>
      <c r="CY44" s="73">
        <v>4.8330000000000002</v>
      </c>
      <c r="CZ44" s="73">
        <v>10.199</v>
      </c>
      <c r="DA44" s="73">
        <v>3.887</v>
      </c>
      <c r="DB44" s="73">
        <v>0.76800000000000002</v>
      </c>
      <c r="DC44" s="73">
        <v>0</v>
      </c>
      <c r="DD44" s="73">
        <v>216.696</v>
      </c>
      <c r="DE44" s="73">
        <v>124.80500000000001</v>
      </c>
      <c r="DF44" s="73">
        <v>199.15</v>
      </c>
      <c r="DG44" s="73">
        <v>12.478999999999999</v>
      </c>
      <c r="DH44" s="73">
        <v>193.017</v>
      </c>
      <c r="DI44" s="73">
        <v>124.80500000000001</v>
      </c>
      <c r="DJ44" s="73">
        <v>4.2519999999999998</v>
      </c>
      <c r="DK44" s="73">
        <v>63.66</v>
      </c>
      <c r="DL44" s="73">
        <v>4.851</v>
      </c>
      <c r="DM44" s="73">
        <v>1.413</v>
      </c>
      <c r="DN44" s="73">
        <v>0.217</v>
      </c>
      <c r="DO44" s="73">
        <v>3.2210000000000001</v>
      </c>
      <c r="DP44" s="73">
        <v>14.061</v>
      </c>
      <c r="DQ44" s="73">
        <v>5.0199999999999996</v>
      </c>
      <c r="DR44" s="73">
        <v>0.155</v>
      </c>
      <c r="DS44" s="73">
        <v>8.8859999999999992</v>
      </c>
      <c r="DT44" s="73">
        <v>132.61099999999999</v>
      </c>
      <c r="DU44" s="73">
        <v>4.806</v>
      </c>
      <c r="DV44" s="73">
        <v>78.150999999999996</v>
      </c>
      <c r="DW44" s="73">
        <v>52.658999999999999</v>
      </c>
      <c r="DX44" s="73">
        <v>28.821999999999999</v>
      </c>
      <c r="DY44" s="73">
        <v>3.1480000000000001</v>
      </c>
      <c r="DZ44" s="73">
        <v>20.280999999999999</v>
      </c>
      <c r="EA44" s="73">
        <v>46.319000000000003</v>
      </c>
      <c r="EB44" s="73">
        <v>24.004999999999999</v>
      </c>
      <c r="EC44" s="73">
        <v>2.883</v>
      </c>
      <c r="ED44" s="73">
        <v>19.225000000000001</v>
      </c>
      <c r="EE44" s="73">
        <v>6.3410000000000002</v>
      </c>
      <c r="EF44" s="73">
        <v>4.8170000000000002</v>
      </c>
      <c r="EG44" s="73">
        <v>0.26500000000000001</v>
      </c>
      <c r="EH44" s="73">
        <v>1.056</v>
      </c>
      <c r="EI44" s="73">
        <v>4.766</v>
      </c>
      <c r="EJ44" s="73">
        <v>1.127</v>
      </c>
      <c r="EK44" s="73">
        <v>5.0670000000000002</v>
      </c>
      <c r="EL44" s="73">
        <v>0.82599999999999996</v>
      </c>
      <c r="EM44" s="73">
        <v>0.40899999999999997</v>
      </c>
      <c r="EN44" s="73">
        <v>180.75</v>
      </c>
      <c r="EO44" s="73">
        <v>99.326999999999998</v>
      </c>
      <c r="EP44" s="73">
        <v>166.65299999999999</v>
      </c>
      <c r="EQ44" s="73">
        <v>10.545</v>
      </c>
      <c r="ER44" s="73">
        <v>162.90600000000001</v>
      </c>
      <c r="ES44" s="73">
        <v>99.326999999999998</v>
      </c>
      <c r="ET44" s="73">
        <v>3.444</v>
      </c>
      <c r="EU44" s="73">
        <v>59.834000000000003</v>
      </c>
      <c r="EV44" s="73">
        <v>4.6639999999999997</v>
      </c>
      <c r="EW44" s="73">
        <v>1.226</v>
      </c>
      <c r="EX44" s="73">
        <v>0.217</v>
      </c>
      <c r="EY44" s="73">
        <v>3.2210000000000001</v>
      </c>
      <c r="EZ44" s="73">
        <v>9.9290000000000003</v>
      </c>
      <c r="FA44" s="73">
        <v>2.8210000000000002</v>
      </c>
      <c r="FB44" s="73">
        <v>0.155</v>
      </c>
      <c r="FC44" s="73">
        <v>6.952</v>
      </c>
      <c r="FD44" s="73">
        <v>104.32</v>
      </c>
      <c r="FE44" s="73">
        <v>3.8159999999999998</v>
      </c>
      <c r="FF44" s="73">
        <v>71.962000000000003</v>
      </c>
      <c r="FG44" s="73">
        <v>43.143000000000001</v>
      </c>
      <c r="FH44" s="73">
        <v>22.372</v>
      </c>
      <c r="FI44" s="73">
        <v>3.0390000000000001</v>
      </c>
      <c r="FJ44" s="73">
        <v>17.323</v>
      </c>
      <c r="FK44" s="73">
        <v>38.570999999999998</v>
      </c>
      <c r="FL44" s="73">
        <v>19.265999999999998</v>
      </c>
      <c r="FM44" s="73">
        <v>2.774</v>
      </c>
      <c r="FN44" s="73">
        <v>16.324999999999999</v>
      </c>
      <c r="FO44" s="73">
        <v>4.5720000000000001</v>
      </c>
      <c r="FP44" s="73">
        <v>3.1059999999999999</v>
      </c>
      <c r="FQ44" s="73">
        <v>0.26500000000000001</v>
      </c>
      <c r="FR44" s="73">
        <v>0.998</v>
      </c>
      <c r="FS44" s="73">
        <v>3.2509999999999999</v>
      </c>
      <c r="FT44" s="73">
        <v>0.65200000000000002</v>
      </c>
      <c r="FU44" s="73">
        <v>3.5510000000000002</v>
      </c>
      <c r="FV44" s="73">
        <v>0.35199999999999998</v>
      </c>
      <c r="FW44" s="73">
        <v>0.40899999999999997</v>
      </c>
      <c r="FX44" s="73">
        <v>116.07299999999999</v>
      </c>
      <c r="FY44" s="73">
        <v>57.76</v>
      </c>
      <c r="FZ44" s="73">
        <v>86.781000000000006</v>
      </c>
      <c r="GA44" s="73">
        <v>28.460999999999999</v>
      </c>
      <c r="GB44" s="73">
        <v>79.793000000000006</v>
      </c>
      <c r="GC44" s="73">
        <v>57.76</v>
      </c>
      <c r="GD44" s="73">
        <v>1.619</v>
      </c>
      <c r="GE44" s="73">
        <v>20.335999999999999</v>
      </c>
      <c r="GF44" s="73">
        <v>2.2149999999999999</v>
      </c>
      <c r="GG44" s="73">
        <v>0.66900000000000004</v>
      </c>
      <c r="GH44" s="73">
        <v>0.185</v>
      </c>
      <c r="GI44" s="73">
        <v>1.361</v>
      </c>
      <c r="GJ44" s="73">
        <v>33.531999999999996</v>
      </c>
      <c r="GK44" s="73">
        <v>6.3979999999999997</v>
      </c>
      <c r="GL44" s="73">
        <v>0.20699999999999999</v>
      </c>
      <c r="GM44" s="73">
        <v>26.707000000000001</v>
      </c>
      <c r="GN44" s="73">
        <v>64.921999999999997</v>
      </c>
      <c r="GO44" s="73">
        <v>2.012</v>
      </c>
      <c r="GP44" s="73">
        <v>48.57</v>
      </c>
      <c r="GQ44" s="73">
        <v>21.7</v>
      </c>
      <c r="GR44" s="73">
        <v>9.5410000000000004</v>
      </c>
      <c r="GS44" s="73">
        <v>0.98599999999999999</v>
      </c>
      <c r="GT44" s="73">
        <v>11.1</v>
      </c>
      <c r="GU44" s="73">
        <v>18.239000000000001</v>
      </c>
      <c r="GV44" s="73">
        <v>7.4569999999999999</v>
      </c>
      <c r="GW44" s="73">
        <v>0.81399999999999995</v>
      </c>
      <c r="GX44" s="73">
        <v>9.8960000000000008</v>
      </c>
      <c r="GY44" s="73">
        <v>3.46</v>
      </c>
      <c r="GZ44" s="73">
        <v>2.0840000000000001</v>
      </c>
      <c r="HA44" s="73">
        <v>0.17199999999999999</v>
      </c>
      <c r="HB44" s="73">
        <v>1.2050000000000001</v>
      </c>
      <c r="HC44" s="73">
        <v>1.319</v>
      </c>
      <c r="HD44" s="73">
        <v>0.54</v>
      </c>
      <c r="HE44" s="73">
        <v>0.254</v>
      </c>
      <c r="HF44" s="73">
        <v>0.45400000000000001</v>
      </c>
      <c r="HG44" s="73">
        <v>0.53300000000000003</v>
      </c>
      <c r="HH44" s="73">
        <v>0.56899999999999995</v>
      </c>
      <c r="HI44" s="73">
        <v>0.83099999999999996</v>
      </c>
      <c r="HJ44" s="73">
        <v>0.27100000000000002</v>
      </c>
      <c r="HK44" s="73">
        <v>7.1999999999999995E-2</v>
      </c>
      <c r="HL44" s="73">
        <v>7.0999999999999994E-2</v>
      </c>
      <c r="HM44" s="73">
        <v>47.695</v>
      </c>
      <c r="HN44" s="73">
        <v>28.523</v>
      </c>
      <c r="HO44" s="73">
        <v>43.686999999999998</v>
      </c>
      <c r="HP44" s="73">
        <v>3.8119999999999998</v>
      </c>
      <c r="HQ44" s="73">
        <v>41.442</v>
      </c>
      <c r="HR44" s="73">
        <v>28.523</v>
      </c>
      <c r="HS44" s="73">
        <v>1.044</v>
      </c>
      <c r="HT44" s="73">
        <v>11.797000000000001</v>
      </c>
      <c r="HU44" s="73">
        <v>1.4990000000000001</v>
      </c>
      <c r="HV44" s="73">
        <v>0.46</v>
      </c>
      <c r="HW44" s="73">
        <v>0.185</v>
      </c>
      <c r="HX44" s="73">
        <v>0.85299999999999998</v>
      </c>
      <c r="HY44" s="73">
        <v>4.6360000000000001</v>
      </c>
      <c r="HZ44" s="73">
        <v>1.8620000000000001</v>
      </c>
      <c r="IA44" s="73">
        <v>0.09</v>
      </c>
      <c r="IB44" s="73">
        <v>2.6840000000000002</v>
      </c>
      <c r="IC44" s="73">
        <v>30.846</v>
      </c>
      <c r="ID44" s="73">
        <v>1.32</v>
      </c>
      <c r="IE44" s="73">
        <v>15.333</v>
      </c>
      <c r="IF44" s="73">
        <v>15.302</v>
      </c>
      <c r="IG44" s="73">
        <v>7.008</v>
      </c>
      <c r="IH44" s="73">
        <v>0.91600000000000004</v>
      </c>
      <c r="II44" s="73">
        <v>7.3769999999999998</v>
      </c>
      <c r="IJ44" s="73">
        <v>13.084</v>
      </c>
      <c r="IK44" s="73">
        <v>5.4210000000000003</v>
      </c>
      <c r="IL44" s="73">
        <v>0.81399999999999995</v>
      </c>
      <c r="IM44" s="73">
        <v>6.8490000000000002</v>
      </c>
      <c r="IN44" s="73">
        <v>2.2170000000000001</v>
      </c>
      <c r="IO44" s="73">
        <v>1.5880000000000001</v>
      </c>
      <c r="IP44" s="73">
        <v>0.10199999999999999</v>
      </c>
      <c r="IQ44" s="73">
        <v>0.52800000000000002</v>
      </c>
    </row>
    <row r="45" spans="1:251">
      <c r="A45" s="10">
        <v>38869</v>
      </c>
      <c r="B45" s="73">
        <v>37.264000000000003</v>
      </c>
      <c r="C45" s="73">
        <v>3.456</v>
      </c>
      <c r="D45" s="73">
        <v>2.0179999999999998</v>
      </c>
      <c r="E45" s="73">
        <v>0.19</v>
      </c>
      <c r="F45" s="73">
        <v>1.248</v>
      </c>
      <c r="G45" s="73">
        <v>10.946999999999999</v>
      </c>
      <c r="H45" s="73">
        <v>4.4509999999999996</v>
      </c>
      <c r="I45" s="73">
        <v>0.433</v>
      </c>
      <c r="J45" s="73">
        <v>6.0629999999999997</v>
      </c>
      <c r="K45" s="73">
        <v>105.46</v>
      </c>
      <c r="L45" s="73">
        <v>3.9630000000000001</v>
      </c>
      <c r="M45" s="73">
        <v>45.04</v>
      </c>
      <c r="N45" s="73">
        <v>38.872999999999998</v>
      </c>
      <c r="O45" s="73">
        <v>20.788</v>
      </c>
      <c r="P45" s="73">
        <v>1.97</v>
      </c>
      <c r="Q45" s="73">
        <v>15.948</v>
      </c>
      <c r="R45" s="73">
        <v>34.088000000000001</v>
      </c>
      <c r="S45" s="73">
        <v>17.234000000000002</v>
      </c>
      <c r="T45" s="73">
        <v>1.8580000000000001</v>
      </c>
      <c r="U45" s="73">
        <v>14.827999999999999</v>
      </c>
      <c r="V45" s="73">
        <v>4.7859999999999996</v>
      </c>
      <c r="W45" s="73">
        <v>3.5539999999999998</v>
      </c>
      <c r="X45" s="73">
        <v>0.112</v>
      </c>
      <c r="Y45" s="73">
        <v>1.1200000000000001</v>
      </c>
      <c r="Z45" s="73">
        <v>1.5109999999999999</v>
      </c>
      <c r="AA45" s="73">
        <v>1.5620000000000001</v>
      </c>
      <c r="AB45" s="73">
        <v>2.452</v>
      </c>
      <c r="AC45" s="73">
        <v>0.621</v>
      </c>
      <c r="AD45" s="73">
        <v>0.16700000000000001</v>
      </c>
      <c r="AE45" s="73">
        <v>127.06399999999999</v>
      </c>
      <c r="AF45" s="73">
        <v>76.382999999999996</v>
      </c>
      <c r="AG45" s="73">
        <v>118.67700000000001</v>
      </c>
      <c r="AH45" s="73">
        <v>6.1020000000000003</v>
      </c>
      <c r="AI45" s="73">
        <v>114.557</v>
      </c>
      <c r="AJ45" s="73">
        <v>76.382999999999996</v>
      </c>
      <c r="AK45" s="73">
        <v>3.0049999999999999</v>
      </c>
      <c r="AL45" s="73">
        <v>34.228999999999999</v>
      </c>
      <c r="AM45" s="73">
        <v>3.2770000000000001</v>
      </c>
      <c r="AN45" s="73">
        <v>2.0179999999999998</v>
      </c>
      <c r="AO45" s="73">
        <v>0.19</v>
      </c>
      <c r="AP45" s="73">
        <v>1.07</v>
      </c>
      <c r="AQ45" s="73">
        <v>7.8849999999999998</v>
      </c>
      <c r="AR45" s="73">
        <v>3.0430000000000001</v>
      </c>
      <c r="AS45" s="73">
        <v>0.216</v>
      </c>
      <c r="AT45" s="73">
        <v>4.6269999999999998</v>
      </c>
      <c r="AU45" s="73">
        <v>81.867999999999995</v>
      </c>
      <c r="AV45" s="73">
        <v>3.41</v>
      </c>
      <c r="AW45" s="73">
        <v>40.39</v>
      </c>
      <c r="AX45" s="73">
        <v>34.238999999999997</v>
      </c>
      <c r="AY45" s="73">
        <v>17.282</v>
      </c>
      <c r="AZ45" s="73">
        <v>1.5369999999999999</v>
      </c>
      <c r="BA45" s="73">
        <v>15.253</v>
      </c>
      <c r="BB45" s="73">
        <v>30.481000000000002</v>
      </c>
      <c r="BC45" s="73">
        <v>14.756</v>
      </c>
      <c r="BD45" s="73">
        <v>1.425</v>
      </c>
      <c r="BE45" s="73">
        <v>14.132999999999999</v>
      </c>
      <c r="BF45" s="73">
        <v>3.758</v>
      </c>
      <c r="BG45" s="73">
        <v>2.5259999999999998</v>
      </c>
      <c r="BH45" s="73">
        <v>0.112</v>
      </c>
      <c r="BI45" s="73">
        <v>1.1200000000000001</v>
      </c>
      <c r="BJ45" s="73">
        <v>1.3440000000000001</v>
      </c>
      <c r="BK45" s="73">
        <v>1.395</v>
      </c>
      <c r="BL45" s="73">
        <v>2.2850000000000001</v>
      </c>
      <c r="BM45" s="73">
        <v>0.45400000000000001</v>
      </c>
      <c r="BN45" s="73">
        <v>0.16700000000000001</v>
      </c>
      <c r="BO45" s="73">
        <v>492.08300000000003</v>
      </c>
      <c r="BP45" s="73">
        <v>261.83600000000001</v>
      </c>
      <c r="BQ45" s="73">
        <v>396.233</v>
      </c>
      <c r="BR45" s="73">
        <v>83.397000000000006</v>
      </c>
      <c r="BS45" s="73">
        <v>375.24400000000003</v>
      </c>
      <c r="BT45" s="73">
        <v>261.83600000000001</v>
      </c>
      <c r="BU45" s="73">
        <v>5.7149999999999999</v>
      </c>
      <c r="BV45" s="73">
        <v>106.142</v>
      </c>
      <c r="BW45" s="73">
        <v>6.3819999999999997</v>
      </c>
      <c r="BX45" s="73">
        <v>3.42</v>
      </c>
      <c r="BY45" s="73">
        <v>0.58799999999999997</v>
      </c>
      <c r="BZ45" s="73">
        <v>2.1819999999999999</v>
      </c>
      <c r="CA45" s="73">
        <v>99.927000000000007</v>
      </c>
      <c r="CB45" s="73">
        <v>19.119</v>
      </c>
      <c r="CC45" s="73">
        <v>0.33700000000000002</v>
      </c>
      <c r="CD45" s="73">
        <v>80.290000000000006</v>
      </c>
      <c r="CE45" s="73">
        <v>287.68</v>
      </c>
      <c r="CF45" s="73">
        <v>6.944</v>
      </c>
      <c r="CG45" s="73">
        <v>191.239</v>
      </c>
      <c r="CH45" s="73">
        <v>75.537000000000006</v>
      </c>
      <c r="CI45" s="73">
        <v>41.457000000000001</v>
      </c>
      <c r="CJ45" s="73">
        <v>5.1879999999999997</v>
      </c>
      <c r="CK45" s="73">
        <v>28.032</v>
      </c>
      <c r="CL45" s="73">
        <v>61.139000000000003</v>
      </c>
      <c r="CM45" s="73">
        <v>31.66</v>
      </c>
      <c r="CN45" s="73">
        <v>4.8449999999999998</v>
      </c>
      <c r="CO45" s="73">
        <v>23.774000000000001</v>
      </c>
      <c r="CP45" s="73">
        <v>14.397</v>
      </c>
      <c r="CQ45" s="73">
        <v>9.7970000000000006</v>
      </c>
      <c r="CR45" s="73">
        <v>0.34300000000000003</v>
      </c>
      <c r="CS45" s="73">
        <v>4.2569999999999997</v>
      </c>
      <c r="CT45" s="73">
        <v>8.6649999999999991</v>
      </c>
      <c r="CU45" s="73">
        <v>6.05</v>
      </c>
      <c r="CV45" s="73">
        <v>0.34100000000000003</v>
      </c>
      <c r="CW45" s="73">
        <v>2.0539999999999998</v>
      </c>
      <c r="CX45" s="73">
        <v>10.529</v>
      </c>
      <c r="CY45" s="73">
        <v>6.2190000000000003</v>
      </c>
      <c r="CZ45" s="73">
        <v>12.452999999999999</v>
      </c>
      <c r="DA45" s="73">
        <v>4.2960000000000003</v>
      </c>
      <c r="DB45" s="73">
        <v>0.86</v>
      </c>
      <c r="DC45" s="73">
        <v>0.22</v>
      </c>
      <c r="DD45" s="73">
        <v>216.05500000000001</v>
      </c>
      <c r="DE45" s="73">
        <v>127.151</v>
      </c>
      <c r="DF45" s="73">
        <v>202.626</v>
      </c>
      <c r="DG45" s="73">
        <v>8.4190000000000005</v>
      </c>
      <c r="DH45" s="73">
        <v>195.75</v>
      </c>
      <c r="DI45" s="73">
        <v>127.151</v>
      </c>
      <c r="DJ45" s="73">
        <v>3.9940000000000002</v>
      </c>
      <c r="DK45" s="73">
        <v>64.433000000000007</v>
      </c>
      <c r="DL45" s="73">
        <v>3.0790000000000002</v>
      </c>
      <c r="DM45" s="73">
        <v>1.47</v>
      </c>
      <c r="DN45" s="73">
        <v>0.21099999999999999</v>
      </c>
      <c r="DO45" s="73">
        <v>1.2070000000000001</v>
      </c>
      <c r="DP45" s="73">
        <v>12.76</v>
      </c>
      <c r="DQ45" s="73">
        <v>5.577</v>
      </c>
      <c r="DR45" s="73">
        <v>0.33700000000000002</v>
      </c>
      <c r="DS45" s="73">
        <v>6.6639999999999997</v>
      </c>
      <c r="DT45" s="73">
        <v>135.697</v>
      </c>
      <c r="DU45" s="73">
        <v>4.8460000000000001</v>
      </c>
      <c r="DV45" s="73">
        <v>73.513000000000005</v>
      </c>
      <c r="DW45" s="73">
        <v>49.351999999999997</v>
      </c>
      <c r="DX45" s="73">
        <v>29.042000000000002</v>
      </c>
      <c r="DY45" s="73">
        <v>4.8390000000000004</v>
      </c>
      <c r="DZ45" s="73">
        <v>15.255000000000001</v>
      </c>
      <c r="EA45" s="73">
        <v>42.194000000000003</v>
      </c>
      <c r="EB45" s="73">
        <v>23.513000000000002</v>
      </c>
      <c r="EC45" s="73">
        <v>4.569</v>
      </c>
      <c r="ED45" s="73">
        <v>13.896000000000001</v>
      </c>
      <c r="EE45" s="73">
        <v>7.157</v>
      </c>
      <c r="EF45" s="73">
        <v>5.5289999999999999</v>
      </c>
      <c r="EG45" s="73">
        <v>0.27</v>
      </c>
      <c r="EH45" s="73">
        <v>1.3580000000000001</v>
      </c>
      <c r="EI45" s="73">
        <v>4.4649999999999999</v>
      </c>
      <c r="EJ45" s="73">
        <v>1.9990000000000001</v>
      </c>
      <c r="EK45" s="73">
        <v>5.01</v>
      </c>
      <c r="EL45" s="73">
        <v>1.454</v>
      </c>
      <c r="EM45" s="73">
        <v>0.216</v>
      </c>
      <c r="EN45" s="73">
        <v>183.06</v>
      </c>
      <c r="EO45" s="73">
        <v>104.982</v>
      </c>
      <c r="EP45" s="73">
        <v>174.02199999999999</v>
      </c>
      <c r="EQ45" s="73">
        <v>6.3289999999999997</v>
      </c>
      <c r="ER45" s="73">
        <v>168.15899999999999</v>
      </c>
      <c r="ES45" s="73">
        <v>104.982</v>
      </c>
      <c r="ET45" s="73">
        <v>3.9940000000000002</v>
      </c>
      <c r="EU45" s="73">
        <v>59.183</v>
      </c>
      <c r="EV45" s="73">
        <v>2.8690000000000002</v>
      </c>
      <c r="EW45" s="73">
        <v>1.47</v>
      </c>
      <c r="EX45" s="73">
        <v>0</v>
      </c>
      <c r="EY45" s="73">
        <v>1.2070000000000001</v>
      </c>
      <c r="EZ45" s="73">
        <v>9.516</v>
      </c>
      <c r="FA45" s="73">
        <v>4.3929999999999998</v>
      </c>
      <c r="FB45" s="73">
        <v>0.16500000000000001</v>
      </c>
      <c r="FC45" s="73">
        <v>4.9580000000000002</v>
      </c>
      <c r="FD45" s="73">
        <v>111.71</v>
      </c>
      <c r="FE45" s="73">
        <v>4.4630000000000001</v>
      </c>
      <c r="FF45" s="73">
        <v>66.364000000000004</v>
      </c>
      <c r="FG45" s="73">
        <v>41.960999999999999</v>
      </c>
      <c r="FH45" s="73">
        <v>23.67</v>
      </c>
      <c r="FI45" s="73">
        <v>4.4720000000000004</v>
      </c>
      <c r="FJ45" s="73">
        <v>13.603</v>
      </c>
      <c r="FK45" s="73">
        <v>36.048999999999999</v>
      </c>
      <c r="FL45" s="73">
        <v>18.989999999999998</v>
      </c>
      <c r="FM45" s="73">
        <v>4.202</v>
      </c>
      <c r="FN45" s="73">
        <v>12.641</v>
      </c>
      <c r="FO45" s="73">
        <v>5.9119999999999999</v>
      </c>
      <c r="FP45" s="73">
        <v>4.68</v>
      </c>
      <c r="FQ45" s="73">
        <v>0.27</v>
      </c>
      <c r="FR45" s="73">
        <v>0.96199999999999997</v>
      </c>
      <c r="FS45" s="73">
        <v>2.516</v>
      </c>
      <c r="FT45" s="73">
        <v>0.52300000000000002</v>
      </c>
      <c r="FU45" s="73">
        <v>2.7080000000000002</v>
      </c>
      <c r="FV45" s="73">
        <v>0.33200000000000002</v>
      </c>
      <c r="FW45" s="73">
        <v>0.216</v>
      </c>
      <c r="FX45" s="73">
        <v>117.729</v>
      </c>
      <c r="FY45" s="73">
        <v>61.024000000000001</v>
      </c>
      <c r="FZ45" s="73">
        <v>88.093999999999994</v>
      </c>
      <c r="GA45" s="73">
        <v>28.268999999999998</v>
      </c>
      <c r="GB45" s="73">
        <v>81.518000000000001</v>
      </c>
      <c r="GC45" s="73">
        <v>61.024000000000001</v>
      </c>
      <c r="GD45" s="73">
        <v>1.5960000000000001</v>
      </c>
      <c r="GE45" s="73">
        <v>18.722999999999999</v>
      </c>
      <c r="GF45" s="73">
        <v>2.391</v>
      </c>
      <c r="GG45" s="73">
        <v>0.93500000000000005</v>
      </c>
      <c r="GH45" s="73">
        <v>0.434</v>
      </c>
      <c r="GI45" s="73">
        <v>1.022</v>
      </c>
      <c r="GJ45" s="73">
        <v>32.628999999999998</v>
      </c>
      <c r="GK45" s="73">
        <v>5.8159999999999998</v>
      </c>
      <c r="GL45" s="73">
        <v>0.72199999999999998</v>
      </c>
      <c r="GM45" s="73">
        <v>26.091999999999999</v>
      </c>
      <c r="GN45" s="73">
        <v>67.866</v>
      </c>
      <c r="GO45" s="73">
        <v>2.7519999999999998</v>
      </c>
      <c r="GP45" s="73">
        <v>46.256999999999998</v>
      </c>
      <c r="GQ45" s="73">
        <v>22.914999999999999</v>
      </c>
      <c r="GR45" s="73">
        <v>9.9550000000000001</v>
      </c>
      <c r="GS45" s="73">
        <v>1.0569999999999999</v>
      </c>
      <c r="GT45" s="73">
        <v>11.779</v>
      </c>
      <c r="GU45" s="73">
        <v>17.308</v>
      </c>
      <c r="GV45" s="73">
        <v>6.6</v>
      </c>
      <c r="GW45" s="73">
        <v>0.61</v>
      </c>
      <c r="GX45" s="73">
        <v>10.099</v>
      </c>
      <c r="GY45" s="73">
        <v>5.6070000000000002</v>
      </c>
      <c r="GZ45" s="73">
        <v>3.355</v>
      </c>
      <c r="HA45" s="73">
        <v>0.44700000000000001</v>
      </c>
      <c r="HB45" s="73">
        <v>1.68</v>
      </c>
      <c r="HC45" s="73">
        <v>1.244</v>
      </c>
      <c r="HD45" s="73">
        <v>0.67200000000000004</v>
      </c>
      <c r="HE45" s="73">
        <v>8.5000000000000006E-2</v>
      </c>
      <c r="HF45" s="73">
        <v>0.48699999999999999</v>
      </c>
      <c r="HG45" s="73">
        <v>1.1910000000000001</v>
      </c>
      <c r="HH45" s="73">
        <v>0.85399999999999998</v>
      </c>
      <c r="HI45" s="73">
        <v>1.3660000000000001</v>
      </c>
      <c r="HJ45" s="73">
        <v>0.67900000000000005</v>
      </c>
      <c r="HK45" s="73">
        <v>0.125</v>
      </c>
      <c r="HL45" s="73">
        <v>0</v>
      </c>
      <c r="HM45" s="73">
        <v>48.414000000000001</v>
      </c>
      <c r="HN45" s="73">
        <v>31.247</v>
      </c>
      <c r="HO45" s="73">
        <v>45.314</v>
      </c>
      <c r="HP45" s="73">
        <v>2.6219999999999999</v>
      </c>
      <c r="HQ45" s="73">
        <v>42.926000000000002</v>
      </c>
      <c r="HR45" s="73">
        <v>31.247</v>
      </c>
      <c r="HS45" s="73">
        <v>0.99099999999999999</v>
      </c>
      <c r="HT45" s="73">
        <v>10.613</v>
      </c>
      <c r="HU45" s="73">
        <v>0.84299999999999997</v>
      </c>
      <c r="HV45" s="73">
        <v>0.23599999999999999</v>
      </c>
      <c r="HW45" s="73">
        <v>0.22</v>
      </c>
      <c r="HX45" s="73">
        <v>0.38700000000000001</v>
      </c>
      <c r="HY45" s="73">
        <v>4.2409999999999997</v>
      </c>
      <c r="HZ45" s="73">
        <v>2.226</v>
      </c>
      <c r="IA45" s="73">
        <v>7.4999999999999997E-2</v>
      </c>
      <c r="IB45" s="73">
        <v>1.94</v>
      </c>
      <c r="IC45" s="73">
        <v>33.801000000000002</v>
      </c>
      <c r="ID45" s="73">
        <v>1.286</v>
      </c>
      <c r="IE45" s="73">
        <v>13.157999999999999</v>
      </c>
      <c r="IF45" s="73">
        <v>15.605</v>
      </c>
      <c r="IG45" s="73">
        <v>6.8540000000000001</v>
      </c>
      <c r="IH45" s="73">
        <v>0.86299999999999999</v>
      </c>
      <c r="II45" s="73">
        <v>7.8869999999999996</v>
      </c>
      <c r="IJ45" s="73">
        <v>12.515000000000001</v>
      </c>
      <c r="IK45" s="73">
        <v>4.9480000000000004</v>
      </c>
      <c r="IL45" s="73">
        <v>0.495</v>
      </c>
      <c r="IM45" s="73">
        <v>7.0720000000000001</v>
      </c>
      <c r="IN45" s="73">
        <v>3.09</v>
      </c>
      <c r="IO45" s="73">
        <v>1.9059999999999999</v>
      </c>
      <c r="IP45" s="73">
        <v>0.36799999999999999</v>
      </c>
      <c r="IQ45" s="73">
        <v>0.81599999999999995</v>
      </c>
    </row>
    <row r="46" spans="1:251">
      <c r="A46" s="10">
        <v>39234</v>
      </c>
      <c r="B46" s="73">
        <v>35.695999999999998</v>
      </c>
      <c r="C46" s="73">
        <v>4.75</v>
      </c>
      <c r="D46" s="73">
        <v>2.58</v>
      </c>
      <c r="E46" s="73">
        <v>0.18</v>
      </c>
      <c r="F46" s="73">
        <v>1.99</v>
      </c>
      <c r="G46" s="73">
        <v>13.118</v>
      </c>
      <c r="H46" s="73">
        <v>5.1379999999999999</v>
      </c>
      <c r="I46" s="73">
        <v>0.47199999999999998</v>
      </c>
      <c r="J46" s="73">
        <v>7.508</v>
      </c>
      <c r="K46" s="73">
        <v>106.60899999999999</v>
      </c>
      <c r="L46" s="73">
        <v>3.4460000000000002</v>
      </c>
      <c r="M46" s="73">
        <v>46.1</v>
      </c>
      <c r="N46" s="73">
        <v>41.753</v>
      </c>
      <c r="O46" s="73">
        <v>23.085000000000001</v>
      </c>
      <c r="P46" s="73">
        <v>2.0350000000000001</v>
      </c>
      <c r="Q46" s="73">
        <v>16.632999999999999</v>
      </c>
      <c r="R46" s="73">
        <v>35.485999999999997</v>
      </c>
      <c r="S46" s="73">
        <v>19.114999999999998</v>
      </c>
      <c r="T46" s="73">
        <v>1.7989999999999999</v>
      </c>
      <c r="U46" s="73">
        <v>14.571999999999999</v>
      </c>
      <c r="V46" s="73">
        <v>6.2679999999999998</v>
      </c>
      <c r="W46" s="73">
        <v>3.97</v>
      </c>
      <c r="X46" s="73">
        <v>0.23599999999999999</v>
      </c>
      <c r="Y46" s="73">
        <v>2.0619999999999998</v>
      </c>
      <c r="Z46" s="73">
        <v>1.464</v>
      </c>
      <c r="AA46" s="73">
        <v>0.40200000000000002</v>
      </c>
      <c r="AB46" s="73">
        <v>1.6519999999999999</v>
      </c>
      <c r="AC46" s="73">
        <v>0.214</v>
      </c>
      <c r="AD46" s="73">
        <v>0</v>
      </c>
      <c r="AE46" s="73">
        <v>126.459</v>
      </c>
      <c r="AF46" s="73">
        <v>74.872</v>
      </c>
      <c r="AG46" s="73">
        <v>116.858</v>
      </c>
      <c r="AH46" s="73">
        <v>8.2989999999999995</v>
      </c>
      <c r="AI46" s="73">
        <v>111.146</v>
      </c>
      <c r="AJ46" s="73">
        <v>74.872</v>
      </c>
      <c r="AK46" s="73">
        <v>2.617</v>
      </c>
      <c r="AL46" s="73">
        <v>33.468000000000004</v>
      </c>
      <c r="AM46" s="73">
        <v>4.4260000000000002</v>
      </c>
      <c r="AN46" s="73">
        <v>2.4380000000000002</v>
      </c>
      <c r="AO46" s="73">
        <v>0.18</v>
      </c>
      <c r="AP46" s="73">
        <v>1.8069999999999999</v>
      </c>
      <c r="AQ46" s="73">
        <v>9.7729999999999997</v>
      </c>
      <c r="AR46" s="73">
        <v>3.4620000000000002</v>
      </c>
      <c r="AS46" s="73">
        <v>0.32</v>
      </c>
      <c r="AT46" s="73">
        <v>5.9909999999999997</v>
      </c>
      <c r="AU46" s="73">
        <v>81.117000000000004</v>
      </c>
      <c r="AV46" s="73">
        <v>3.1179999999999999</v>
      </c>
      <c r="AW46" s="73">
        <v>41.823</v>
      </c>
      <c r="AX46" s="73">
        <v>35.853999999999999</v>
      </c>
      <c r="AY46" s="73">
        <v>19.042999999999999</v>
      </c>
      <c r="AZ46" s="73">
        <v>1.92</v>
      </c>
      <c r="BA46" s="73">
        <v>14.891</v>
      </c>
      <c r="BB46" s="73">
        <v>31.286000000000001</v>
      </c>
      <c r="BC46" s="73">
        <v>16.053000000000001</v>
      </c>
      <c r="BD46" s="73">
        <v>1.6830000000000001</v>
      </c>
      <c r="BE46" s="73">
        <v>13.55</v>
      </c>
      <c r="BF46" s="73">
        <v>4.5679999999999996</v>
      </c>
      <c r="BG46" s="73">
        <v>2.99</v>
      </c>
      <c r="BH46" s="73">
        <v>0.23599999999999999</v>
      </c>
      <c r="BI46" s="73">
        <v>1.341</v>
      </c>
      <c r="BJ46" s="73">
        <v>1.115</v>
      </c>
      <c r="BK46" s="73">
        <v>0.40200000000000002</v>
      </c>
      <c r="BL46" s="73">
        <v>1.3029999999999999</v>
      </c>
      <c r="BM46" s="73">
        <v>0.214</v>
      </c>
      <c r="BN46" s="73">
        <v>0</v>
      </c>
      <c r="BO46" s="73">
        <v>505.63200000000001</v>
      </c>
      <c r="BP46" s="73">
        <v>275.803</v>
      </c>
      <c r="BQ46" s="73">
        <v>404.875</v>
      </c>
      <c r="BR46" s="73">
        <v>86.908000000000001</v>
      </c>
      <c r="BS46" s="73">
        <v>387.46899999999999</v>
      </c>
      <c r="BT46" s="73">
        <v>275.803</v>
      </c>
      <c r="BU46" s="73">
        <v>7.8239999999999998</v>
      </c>
      <c r="BV46" s="73">
        <v>101.188</v>
      </c>
      <c r="BW46" s="73">
        <v>8.7899999999999991</v>
      </c>
      <c r="BX46" s="73">
        <v>3.964</v>
      </c>
      <c r="BY46" s="73">
        <v>1.2330000000000001</v>
      </c>
      <c r="BZ46" s="73">
        <v>3.593</v>
      </c>
      <c r="CA46" s="73">
        <v>98.543000000000006</v>
      </c>
      <c r="CB46" s="73">
        <v>16.094999999999999</v>
      </c>
      <c r="CC46" s="73">
        <v>0.504</v>
      </c>
      <c r="CD46" s="73">
        <v>81.578000000000003</v>
      </c>
      <c r="CE46" s="73">
        <v>298.976</v>
      </c>
      <c r="CF46" s="73">
        <v>9.7200000000000006</v>
      </c>
      <c r="CG46" s="73">
        <v>189.053</v>
      </c>
      <c r="CH46" s="73">
        <v>79.313000000000002</v>
      </c>
      <c r="CI46" s="73">
        <v>48.075000000000003</v>
      </c>
      <c r="CJ46" s="73">
        <v>3.4790000000000001</v>
      </c>
      <c r="CK46" s="73">
        <v>25.896999999999998</v>
      </c>
      <c r="CL46" s="73">
        <v>64.754000000000005</v>
      </c>
      <c r="CM46" s="73">
        <v>37.83</v>
      </c>
      <c r="CN46" s="73">
        <v>3.2610000000000001</v>
      </c>
      <c r="CO46" s="73">
        <v>22.553999999999998</v>
      </c>
      <c r="CP46" s="73">
        <v>14.558999999999999</v>
      </c>
      <c r="CQ46" s="73">
        <v>10.244999999999999</v>
      </c>
      <c r="CR46" s="73">
        <v>0.218</v>
      </c>
      <c r="CS46" s="73">
        <v>3.343</v>
      </c>
      <c r="CT46" s="73">
        <v>9.8949999999999996</v>
      </c>
      <c r="CU46" s="73">
        <v>6.0860000000000003</v>
      </c>
      <c r="CV46" s="73">
        <v>0.36899999999999999</v>
      </c>
      <c r="CW46" s="73">
        <v>2.5019999999999998</v>
      </c>
      <c r="CX46" s="73">
        <v>10.827999999999999</v>
      </c>
      <c r="CY46" s="73">
        <v>7.883</v>
      </c>
      <c r="CZ46" s="73">
        <v>13.849</v>
      </c>
      <c r="DA46" s="73">
        <v>4.8630000000000004</v>
      </c>
      <c r="DB46" s="73">
        <v>1.8620000000000001</v>
      </c>
      <c r="DC46" s="73">
        <v>0.93799999999999994</v>
      </c>
      <c r="DD46" s="73">
        <v>219.31200000000001</v>
      </c>
      <c r="DE46" s="73">
        <v>128.89599999999999</v>
      </c>
      <c r="DF46" s="73">
        <v>205.98</v>
      </c>
      <c r="DG46" s="73">
        <v>7.4169999999999998</v>
      </c>
      <c r="DH46" s="73">
        <v>200.124</v>
      </c>
      <c r="DI46" s="73">
        <v>128.89599999999999</v>
      </c>
      <c r="DJ46" s="73">
        <v>5.7779999999999996</v>
      </c>
      <c r="DK46" s="73">
        <v>64.435000000000002</v>
      </c>
      <c r="DL46" s="73">
        <v>5.3159999999999998</v>
      </c>
      <c r="DM46" s="73">
        <v>2.4700000000000002</v>
      </c>
      <c r="DN46" s="73">
        <v>0.34200000000000003</v>
      </c>
      <c r="DO46" s="73">
        <v>2.5049999999999999</v>
      </c>
      <c r="DP46" s="73">
        <v>9.1319999999999997</v>
      </c>
      <c r="DQ46" s="73">
        <v>4.4009999999999998</v>
      </c>
      <c r="DR46" s="73">
        <v>0.33</v>
      </c>
      <c r="DS46" s="73">
        <v>4.24</v>
      </c>
      <c r="DT46" s="73">
        <v>137.30799999999999</v>
      </c>
      <c r="DU46" s="73">
        <v>6.6079999999999997</v>
      </c>
      <c r="DV46" s="73">
        <v>73.018000000000001</v>
      </c>
      <c r="DW46" s="73">
        <v>53.988</v>
      </c>
      <c r="DX46" s="73">
        <v>33.015999999999998</v>
      </c>
      <c r="DY46" s="73">
        <v>3.4790000000000001</v>
      </c>
      <c r="DZ46" s="73">
        <v>16.835999999999999</v>
      </c>
      <c r="EA46" s="73">
        <v>46.384999999999998</v>
      </c>
      <c r="EB46" s="73">
        <v>27.678999999999998</v>
      </c>
      <c r="EC46" s="73">
        <v>3.2610000000000001</v>
      </c>
      <c r="ED46" s="73">
        <v>15.007</v>
      </c>
      <c r="EE46" s="73">
        <v>7.6020000000000003</v>
      </c>
      <c r="EF46" s="73">
        <v>5.3369999999999997</v>
      </c>
      <c r="EG46" s="73">
        <v>0.218</v>
      </c>
      <c r="EH46" s="73">
        <v>1.829</v>
      </c>
      <c r="EI46" s="73">
        <v>4.74</v>
      </c>
      <c r="EJ46" s="73">
        <v>2.3780000000000001</v>
      </c>
      <c r="EK46" s="73">
        <v>5.9160000000000004</v>
      </c>
      <c r="EL46" s="73">
        <v>1.2030000000000001</v>
      </c>
      <c r="EM46" s="73">
        <v>0.65600000000000003</v>
      </c>
      <c r="EN46" s="73">
        <v>185.084</v>
      </c>
      <c r="EO46" s="73">
        <v>103.048</v>
      </c>
      <c r="EP46" s="73">
        <v>173.977</v>
      </c>
      <c r="EQ46" s="73">
        <v>6.3040000000000003</v>
      </c>
      <c r="ER46" s="73">
        <v>168.86799999999999</v>
      </c>
      <c r="ES46" s="73">
        <v>103.048</v>
      </c>
      <c r="ET46" s="73">
        <v>5.2489999999999997</v>
      </c>
      <c r="EU46" s="73">
        <v>59.933999999999997</v>
      </c>
      <c r="EV46" s="73">
        <v>4.9880000000000004</v>
      </c>
      <c r="EW46" s="73">
        <v>2.1419999999999999</v>
      </c>
      <c r="EX46" s="73">
        <v>0.34200000000000003</v>
      </c>
      <c r="EY46" s="73">
        <v>2.5049999999999999</v>
      </c>
      <c r="EZ46" s="73">
        <v>7.2240000000000002</v>
      </c>
      <c r="FA46" s="73">
        <v>3.605</v>
      </c>
      <c r="FB46" s="73">
        <v>0.33</v>
      </c>
      <c r="FC46" s="73">
        <v>3.1269999999999998</v>
      </c>
      <c r="FD46" s="73">
        <v>109.988</v>
      </c>
      <c r="FE46" s="73">
        <v>6.0789999999999997</v>
      </c>
      <c r="FF46" s="73">
        <v>67.403999999999996</v>
      </c>
      <c r="FG46" s="73">
        <v>45.646999999999998</v>
      </c>
      <c r="FH46" s="73">
        <v>26.542999999999999</v>
      </c>
      <c r="FI46" s="73">
        <v>3.298</v>
      </c>
      <c r="FJ46" s="73">
        <v>15.513999999999999</v>
      </c>
      <c r="FK46" s="73">
        <v>40.005000000000003</v>
      </c>
      <c r="FL46" s="73">
        <v>22.635999999999999</v>
      </c>
      <c r="FM46" s="73">
        <v>3.08</v>
      </c>
      <c r="FN46" s="73">
        <v>13.997999999999999</v>
      </c>
      <c r="FO46" s="73">
        <v>5.6420000000000003</v>
      </c>
      <c r="FP46" s="73">
        <v>3.907</v>
      </c>
      <c r="FQ46" s="73">
        <v>0.218</v>
      </c>
      <c r="FR46" s="73">
        <v>1.516</v>
      </c>
      <c r="FS46" s="73">
        <v>4.0039999999999996</v>
      </c>
      <c r="FT46" s="73">
        <v>1.613</v>
      </c>
      <c r="FU46" s="73">
        <v>4.8029999999999999</v>
      </c>
      <c r="FV46" s="73">
        <v>0.81499999999999995</v>
      </c>
      <c r="FW46" s="73">
        <v>0.28999999999999998</v>
      </c>
      <c r="FX46" s="73">
        <v>119.536</v>
      </c>
      <c r="FY46" s="73">
        <v>57.091999999999999</v>
      </c>
      <c r="FZ46" s="73">
        <v>87.847999999999999</v>
      </c>
      <c r="GA46" s="73">
        <v>30.552</v>
      </c>
      <c r="GB46" s="73">
        <v>81.313000000000002</v>
      </c>
      <c r="GC46" s="73">
        <v>57.091999999999999</v>
      </c>
      <c r="GD46" s="73">
        <v>1.643</v>
      </c>
      <c r="GE46" s="73">
        <v>22.253</v>
      </c>
      <c r="GF46" s="73">
        <v>1.484</v>
      </c>
      <c r="GG46" s="73">
        <v>0.88200000000000001</v>
      </c>
      <c r="GH46" s="73">
        <v>0.23</v>
      </c>
      <c r="GI46" s="73">
        <v>0.372</v>
      </c>
      <c r="GJ46" s="73">
        <v>36.026000000000003</v>
      </c>
      <c r="GK46" s="73">
        <v>5.9779999999999998</v>
      </c>
      <c r="GL46" s="73">
        <v>0.53500000000000003</v>
      </c>
      <c r="GM46" s="73">
        <v>29.414000000000001</v>
      </c>
      <c r="GN46" s="73">
        <v>64.474000000000004</v>
      </c>
      <c r="GO46" s="73">
        <v>2.4079999999999999</v>
      </c>
      <c r="GP46" s="73">
        <v>52.136000000000003</v>
      </c>
      <c r="GQ46" s="73">
        <v>20.789000000000001</v>
      </c>
      <c r="GR46" s="73">
        <v>10.596</v>
      </c>
      <c r="GS46" s="73">
        <v>1.2390000000000001</v>
      </c>
      <c r="GT46" s="73">
        <v>8.6479999999999997</v>
      </c>
      <c r="GU46" s="73">
        <v>17.309000000000001</v>
      </c>
      <c r="GV46" s="73">
        <v>8.1080000000000005</v>
      </c>
      <c r="GW46" s="73">
        <v>1.175</v>
      </c>
      <c r="GX46" s="73">
        <v>7.9390000000000001</v>
      </c>
      <c r="GY46" s="73">
        <v>3.48</v>
      </c>
      <c r="GZ46" s="73">
        <v>2.488</v>
      </c>
      <c r="HA46" s="73">
        <v>6.5000000000000002E-2</v>
      </c>
      <c r="HB46" s="73">
        <v>0.70899999999999996</v>
      </c>
      <c r="HC46" s="73">
        <v>2.702</v>
      </c>
      <c r="HD46" s="73">
        <v>1.6990000000000001</v>
      </c>
      <c r="HE46" s="73">
        <v>0</v>
      </c>
      <c r="HF46" s="73">
        <v>1.0029999999999999</v>
      </c>
      <c r="HG46" s="73">
        <v>0.71199999999999997</v>
      </c>
      <c r="HH46" s="73">
        <v>0.51800000000000002</v>
      </c>
      <c r="HI46" s="73">
        <v>1.137</v>
      </c>
      <c r="HJ46" s="73">
        <v>9.4E-2</v>
      </c>
      <c r="HK46" s="73">
        <v>0.30599999999999999</v>
      </c>
      <c r="HL46" s="73">
        <v>0</v>
      </c>
      <c r="HM46" s="73">
        <v>49.396000000000001</v>
      </c>
      <c r="HN46" s="73">
        <v>29.757000000000001</v>
      </c>
      <c r="HO46" s="73">
        <v>46.128999999999998</v>
      </c>
      <c r="HP46" s="73">
        <v>2.7919999999999998</v>
      </c>
      <c r="HQ46" s="73">
        <v>43.206000000000003</v>
      </c>
      <c r="HR46" s="73">
        <v>29.757000000000001</v>
      </c>
      <c r="HS46" s="73">
        <v>0.93899999999999995</v>
      </c>
      <c r="HT46" s="73">
        <v>12.348000000000001</v>
      </c>
      <c r="HU46" s="73">
        <v>0.95099999999999996</v>
      </c>
      <c r="HV46" s="73">
        <v>0.54400000000000004</v>
      </c>
      <c r="HW46" s="73">
        <v>0.14199999999999999</v>
      </c>
      <c r="HX46" s="73">
        <v>0.26500000000000001</v>
      </c>
      <c r="HY46" s="73">
        <v>4.9249999999999998</v>
      </c>
      <c r="HZ46" s="73">
        <v>2.5409999999999999</v>
      </c>
      <c r="IA46" s="73">
        <v>8.8999999999999996E-2</v>
      </c>
      <c r="IB46" s="73">
        <v>2.2959999999999998</v>
      </c>
      <c r="IC46" s="73">
        <v>32.963999999999999</v>
      </c>
      <c r="ID46" s="73">
        <v>1.169</v>
      </c>
      <c r="IE46" s="73">
        <v>15.007</v>
      </c>
      <c r="IF46" s="73">
        <v>15.15</v>
      </c>
      <c r="IG46" s="73">
        <v>8.4450000000000003</v>
      </c>
      <c r="IH46" s="73">
        <v>1.073</v>
      </c>
      <c r="II46" s="73">
        <v>5.4539999999999997</v>
      </c>
      <c r="IJ46" s="73">
        <v>12.997</v>
      </c>
      <c r="IK46" s="73">
        <v>6.5119999999999996</v>
      </c>
      <c r="IL46" s="73">
        <v>1.073</v>
      </c>
      <c r="IM46" s="73">
        <v>5.3239999999999998</v>
      </c>
      <c r="IN46" s="73">
        <v>2.1539999999999999</v>
      </c>
      <c r="IO46" s="73">
        <v>1.9330000000000001</v>
      </c>
      <c r="IP46" s="73">
        <v>0</v>
      </c>
      <c r="IQ46" s="73">
        <v>0.13</v>
      </c>
    </row>
    <row r="47" spans="1:251">
      <c r="A47" s="10">
        <v>39600</v>
      </c>
      <c r="B47" s="73">
        <v>37.450000000000003</v>
      </c>
      <c r="C47" s="73">
        <v>2.6339999999999999</v>
      </c>
      <c r="D47" s="73">
        <v>1.4910000000000001</v>
      </c>
      <c r="E47" s="73">
        <v>0</v>
      </c>
      <c r="F47" s="73">
        <v>1.143</v>
      </c>
      <c r="G47" s="73">
        <v>10.336</v>
      </c>
      <c r="H47" s="73">
        <v>4.2910000000000004</v>
      </c>
      <c r="I47" s="73">
        <v>0.25</v>
      </c>
      <c r="J47" s="73">
        <v>5.7939999999999996</v>
      </c>
      <c r="K47" s="73">
        <v>110.568</v>
      </c>
      <c r="L47" s="73">
        <v>2.57</v>
      </c>
      <c r="M47" s="73">
        <v>45.640999999999998</v>
      </c>
      <c r="N47" s="73">
        <v>43.16</v>
      </c>
      <c r="O47" s="73">
        <v>27.266999999999999</v>
      </c>
      <c r="P47" s="73">
        <v>2.6320000000000001</v>
      </c>
      <c r="Q47" s="73">
        <v>13.260999999999999</v>
      </c>
      <c r="R47" s="73">
        <v>35.898000000000003</v>
      </c>
      <c r="S47" s="73">
        <v>21.728000000000002</v>
      </c>
      <c r="T47" s="73">
        <v>2.2690000000000001</v>
      </c>
      <c r="U47" s="73">
        <v>11.901</v>
      </c>
      <c r="V47" s="73">
        <v>7.2619999999999996</v>
      </c>
      <c r="W47" s="73">
        <v>5.5389999999999997</v>
      </c>
      <c r="X47" s="73">
        <v>0.36299999999999999</v>
      </c>
      <c r="Y47" s="73">
        <v>1.361</v>
      </c>
      <c r="Z47" s="73">
        <v>2.2200000000000002</v>
      </c>
      <c r="AA47" s="73">
        <v>0.188</v>
      </c>
      <c r="AB47" s="73">
        <v>2.407</v>
      </c>
      <c r="AC47" s="73">
        <v>0</v>
      </c>
      <c r="AD47" s="73">
        <v>0</v>
      </c>
      <c r="AE47" s="73">
        <v>127.767</v>
      </c>
      <c r="AF47" s="73">
        <v>81.575999999999993</v>
      </c>
      <c r="AG47" s="73">
        <v>119.297</v>
      </c>
      <c r="AH47" s="73">
        <v>6.3</v>
      </c>
      <c r="AI47" s="73">
        <v>115.473</v>
      </c>
      <c r="AJ47" s="73">
        <v>81.575999999999993</v>
      </c>
      <c r="AK47" s="73">
        <v>2.1429999999999998</v>
      </c>
      <c r="AL47" s="73">
        <v>31.567</v>
      </c>
      <c r="AM47" s="73">
        <v>2.169</v>
      </c>
      <c r="AN47" s="73">
        <v>1.026</v>
      </c>
      <c r="AO47" s="73">
        <v>0</v>
      </c>
      <c r="AP47" s="73">
        <v>1.143</v>
      </c>
      <c r="AQ47" s="73">
        <v>8.1430000000000007</v>
      </c>
      <c r="AR47" s="73">
        <v>2.9860000000000002</v>
      </c>
      <c r="AS47" s="73">
        <v>0.25</v>
      </c>
      <c r="AT47" s="73">
        <v>4.907</v>
      </c>
      <c r="AU47" s="73">
        <v>86.313999999999993</v>
      </c>
      <c r="AV47" s="73">
        <v>2.3929999999999998</v>
      </c>
      <c r="AW47" s="73">
        <v>38.871000000000002</v>
      </c>
      <c r="AX47" s="73">
        <v>35.11</v>
      </c>
      <c r="AY47" s="73">
        <v>20.678999999999998</v>
      </c>
      <c r="AZ47" s="73">
        <v>2.383</v>
      </c>
      <c r="BA47" s="73">
        <v>12.048999999999999</v>
      </c>
      <c r="BB47" s="73">
        <v>30.638999999999999</v>
      </c>
      <c r="BC47" s="73">
        <v>17.302</v>
      </c>
      <c r="BD47" s="73">
        <v>2.1429999999999998</v>
      </c>
      <c r="BE47" s="73">
        <v>11.194000000000001</v>
      </c>
      <c r="BF47" s="73">
        <v>4.4710000000000001</v>
      </c>
      <c r="BG47" s="73">
        <v>3.3769999999999998</v>
      </c>
      <c r="BH47" s="73">
        <v>0.24</v>
      </c>
      <c r="BI47" s="73">
        <v>0.85499999999999998</v>
      </c>
      <c r="BJ47" s="73">
        <v>1.9810000000000001</v>
      </c>
      <c r="BK47" s="73">
        <v>0.188</v>
      </c>
      <c r="BL47" s="73">
        <v>2.169</v>
      </c>
      <c r="BM47" s="73">
        <v>0</v>
      </c>
      <c r="BN47" s="73">
        <v>0</v>
      </c>
      <c r="BO47" s="73">
        <v>510.66399999999999</v>
      </c>
      <c r="BP47" s="73">
        <v>288.52300000000002</v>
      </c>
      <c r="BQ47" s="73">
        <v>416.43200000000002</v>
      </c>
      <c r="BR47" s="73">
        <v>85.433999999999997</v>
      </c>
      <c r="BS47" s="73">
        <v>394.15100000000001</v>
      </c>
      <c r="BT47" s="73">
        <v>288.52300000000002</v>
      </c>
      <c r="BU47" s="73">
        <v>5.48</v>
      </c>
      <c r="BV47" s="73">
        <v>99.236000000000004</v>
      </c>
      <c r="BW47" s="73">
        <v>7.8869999999999996</v>
      </c>
      <c r="BX47" s="73">
        <v>4.4059999999999997</v>
      </c>
      <c r="BY47" s="73">
        <v>0.24</v>
      </c>
      <c r="BZ47" s="73">
        <v>3.24</v>
      </c>
      <c r="CA47" s="73">
        <v>100.74</v>
      </c>
      <c r="CB47" s="73">
        <v>18.786999999999999</v>
      </c>
      <c r="CC47" s="73">
        <v>0.72199999999999998</v>
      </c>
      <c r="CD47" s="73">
        <v>81.230999999999995</v>
      </c>
      <c r="CE47" s="73">
        <v>314.52499999999998</v>
      </c>
      <c r="CF47" s="73">
        <v>6.6</v>
      </c>
      <c r="CG47" s="73">
        <v>185.565</v>
      </c>
      <c r="CH47" s="73">
        <v>83.527000000000001</v>
      </c>
      <c r="CI47" s="73">
        <v>50.954000000000001</v>
      </c>
      <c r="CJ47" s="73">
        <v>3.605</v>
      </c>
      <c r="CK47" s="73">
        <v>27.702999999999999</v>
      </c>
      <c r="CL47" s="73">
        <v>64.215999999999994</v>
      </c>
      <c r="CM47" s="73">
        <v>35.341000000000001</v>
      </c>
      <c r="CN47" s="73">
        <v>3.605</v>
      </c>
      <c r="CO47" s="73">
        <v>24.196999999999999</v>
      </c>
      <c r="CP47" s="73">
        <v>19.312000000000001</v>
      </c>
      <c r="CQ47" s="73">
        <v>15.613</v>
      </c>
      <c r="CR47" s="73">
        <v>0</v>
      </c>
      <c r="CS47" s="73">
        <v>3.5059999999999998</v>
      </c>
      <c r="CT47" s="73">
        <v>12.712999999999999</v>
      </c>
      <c r="CU47" s="73">
        <v>9.7680000000000007</v>
      </c>
      <c r="CV47" s="73">
        <v>0.44900000000000001</v>
      </c>
      <c r="CW47" s="73">
        <v>2.4969999999999999</v>
      </c>
      <c r="CX47" s="73">
        <v>7.8860000000000001</v>
      </c>
      <c r="CY47" s="73">
        <v>3.9740000000000002</v>
      </c>
      <c r="CZ47" s="73">
        <v>8.798</v>
      </c>
      <c r="DA47" s="73">
        <v>3.0619999999999998</v>
      </c>
      <c r="DB47" s="73">
        <v>1.264</v>
      </c>
      <c r="DC47" s="73">
        <v>0</v>
      </c>
      <c r="DD47" s="73">
        <v>225.02</v>
      </c>
      <c r="DE47" s="73">
        <v>146.005</v>
      </c>
      <c r="DF47" s="73">
        <v>214.977</v>
      </c>
      <c r="DG47" s="73">
        <v>6.944</v>
      </c>
      <c r="DH47" s="73">
        <v>209.774</v>
      </c>
      <c r="DI47" s="73">
        <v>146.005</v>
      </c>
      <c r="DJ47" s="73">
        <v>3.1139999999999999</v>
      </c>
      <c r="DK47" s="73">
        <v>60.192</v>
      </c>
      <c r="DL47" s="73">
        <v>2.016</v>
      </c>
      <c r="DM47" s="73">
        <v>0.56100000000000005</v>
      </c>
      <c r="DN47" s="73">
        <v>0.24</v>
      </c>
      <c r="DO47" s="73">
        <v>1.2150000000000001</v>
      </c>
      <c r="DP47" s="73">
        <v>10.593999999999999</v>
      </c>
      <c r="DQ47" s="73">
        <v>5.1059999999999999</v>
      </c>
      <c r="DR47" s="73">
        <v>0.23200000000000001</v>
      </c>
      <c r="DS47" s="73">
        <v>5.2569999999999997</v>
      </c>
      <c r="DT47" s="73">
        <v>152.81700000000001</v>
      </c>
      <c r="DU47" s="73">
        <v>3.7429999999999999</v>
      </c>
      <c r="DV47" s="73">
        <v>67.587000000000003</v>
      </c>
      <c r="DW47" s="73">
        <v>55.237000000000002</v>
      </c>
      <c r="DX47" s="73">
        <v>34.848999999999997</v>
      </c>
      <c r="DY47" s="73">
        <v>2.544</v>
      </c>
      <c r="DZ47" s="73">
        <v>16.579999999999998</v>
      </c>
      <c r="EA47" s="73">
        <v>44.607999999999997</v>
      </c>
      <c r="EB47" s="73">
        <v>26.443000000000001</v>
      </c>
      <c r="EC47" s="73">
        <v>2.544</v>
      </c>
      <c r="ED47" s="73">
        <v>14.548999999999999</v>
      </c>
      <c r="EE47" s="73">
        <v>10.629</v>
      </c>
      <c r="EF47" s="73">
        <v>8.4060000000000006</v>
      </c>
      <c r="EG47" s="73">
        <v>0</v>
      </c>
      <c r="EH47" s="73">
        <v>2.0310000000000001</v>
      </c>
      <c r="EI47" s="73">
        <v>2.637</v>
      </c>
      <c r="EJ47" s="73">
        <v>0.874</v>
      </c>
      <c r="EK47" s="73">
        <v>3.1</v>
      </c>
      <c r="EL47" s="73">
        <v>0.41099999999999998</v>
      </c>
      <c r="EM47" s="73">
        <v>1.264</v>
      </c>
      <c r="EN47" s="73">
        <v>189.655</v>
      </c>
      <c r="EO47" s="73">
        <v>117.95699999999999</v>
      </c>
      <c r="EP47" s="73">
        <v>180.74</v>
      </c>
      <c r="EQ47" s="73">
        <v>5.8150000000000004</v>
      </c>
      <c r="ER47" s="73">
        <v>176.82499999999999</v>
      </c>
      <c r="ES47" s="73">
        <v>117.95699999999999</v>
      </c>
      <c r="ET47" s="73">
        <v>2.6539999999999999</v>
      </c>
      <c r="EU47" s="73">
        <v>55.75</v>
      </c>
      <c r="EV47" s="73">
        <v>2.016</v>
      </c>
      <c r="EW47" s="73">
        <v>0.56100000000000005</v>
      </c>
      <c r="EX47" s="73">
        <v>0.24</v>
      </c>
      <c r="EY47" s="73">
        <v>1.2150000000000001</v>
      </c>
      <c r="EZ47" s="73">
        <v>8.1780000000000008</v>
      </c>
      <c r="FA47" s="73">
        <v>3.8180000000000001</v>
      </c>
      <c r="FB47" s="73">
        <v>0.23200000000000001</v>
      </c>
      <c r="FC47" s="73">
        <v>4.1280000000000001</v>
      </c>
      <c r="FD47" s="73">
        <v>123.482</v>
      </c>
      <c r="FE47" s="73">
        <v>3.2839999999999998</v>
      </c>
      <c r="FF47" s="73">
        <v>62.015999999999998</v>
      </c>
      <c r="FG47" s="73">
        <v>47.835999999999999</v>
      </c>
      <c r="FH47" s="73">
        <v>29.585999999999999</v>
      </c>
      <c r="FI47" s="73">
        <v>1.8660000000000001</v>
      </c>
      <c r="FJ47" s="73">
        <v>15.12</v>
      </c>
      <c r="FK47" s="73">
        <v>40.219000000000001</v>
      </c>
      <c r="FL47" s="73">
        <v>23.169</v>
      </c>
      <c r="FM47" s="73">
        <v>1.8660000000000001</v>
      </c>
      <c r="FN47" s="73">
        <v>14.112</v>
      </c>
      <c r="FO47" s="73">
        <v>7.617</v>
      </c>
      <c r="FP47" s="73">
        <v>6.4160000000000004</v>
      </c>
      <c r="FQ47" s="73">
        <v>0</v>
      </c>
      <c r="FR47" s="73">
        <v>1.0089999999999999</v>
      </c>
      <c r="FS47" s="73">
        <v>2.637</v>
      </c>
      <c r="FT47" s="73">
        <v>0.874</v>
      </c>
      <c r="FU47" s="73">
        <v>3.1</v>
      </c>
      <c r="FV47" s="73">
        <v>0.41099999999999998</v>
      </c>
      <c r="FW47" s="73">
        <v>1.264</v>
      </c>
      <c r="FX47" s="73">
        <v>120.539</v>
      </c>
      <c r="FY47" s="73">
        <v>64.138000000000005</v>
      </c>
      <c r="FZ47" s="73">
        <v>90.686000000000007</v>
      </c>
      <c r="GA47" s="73">
        <v>27.747</v>
      </c>
      <c r="GB47" s="73">
        <v>85.555999999999997</v>
      </c>
      <c r="GC47" s="73">
        <v>64.138000000000005</v>
      </c>
      <c r="GD47" s="73">
        <v>1.38</v>
      </c>
      <c r="GE47" s="73">
        <v>19.687000000000001</v>
      </c>
      <c r="GF47" s="73">
        <v>0.76</v>
      </c>
      <c r="GG47" s="73">
        <v>0.23699999999999999</v>
      </c>
      <c r="GH47" s="73">
        <v>7.1999999999999995E-2</v>
      </c>
      <c r="GI47" s="73">
        <v>0.45100000000000001</v>
      </c>
      <c r="GJ47" s="73">
        <v>32.469000000000001</v>
      </c>
      <c r="GK47" s="73">
        <v>5.2450000000000001</v>
      </c>
      <c r="GL47" s="73">
        <v>0.28699999999999998</v>
      </c>
      <c r="GM47" s="73">
        <v>26.937000000000001</v>
      </c>
      <c r="GN47" s="73">
        <v>69.816999999999993</v>
      </c>
      <c r="GO47" s="73">
        <v>1.7390000000000001</v>
      </c>
      <c r="GP47" s="73">
        <v>47.823999999999998</v>
      </c>
      <c r="GQ47" s="73">
        <v>21.974</v>
      </c>
      <c r="GR47" s="73">
        <v>12.96</v>
      </c>
      <c r="GS47" s="73">
        <v>1.01</v>
      </c>
      <c r="GT47" s="73">
        <v>7.758</v>
      </c>
      <c r="GU47" s="73">
        <v>17.771999999999998</v>
      </c>
      <c r="GV47" s="73">
        <v>9.7870000000000008</v>
      </c>
      <c r="GW47" s="73">
        <v>0.94299999999999995</v>
      </c>
      <c r="GX47" s="73">
        <v>6.798</v>
      </c>
      <c r="GY47" s="73">
        <v>4.202</v>
      </c>
      <c r="GZ47" s="73">
        <v>3.1739999999999999</v>
      </c>
      <c r="HA47" s="73">
        <v>6.7000000000000004E-2</v>
      </c>
      <c r="HB47" s="73">
        <v>0.96</v>
      </c>
      <c r="HC47" s="73">
        <v>1.48</v>
      </c>
      <c r="HD47" s="73">
        <v>0.49199999999999999</v>
      </c>
      <c r="HE47" s="73">
        <v>7.6999999999999999E-2</v>
      </c>
      <c r="HF47" s="73">
        <v>0.91100000000000003</v>
      </c>
      <c r="HG47" s="73">
        <v>1.754</v>
      </c>
      <c r="HH47" s="73">
        <v>1.1599999999999999</v>
      </c>
      <c r="HI47" s="73">
        <v>2.1059999999999999</v>
      </c>
      <c r="HJ47" s="73">
        <v>0.80800000000000005</v>
      </c>
      <c r="HK47" s="73">
        <v>0.245</v>
      </c>
      <c r="HL47" s="73">
        <v>0</v>
      </c>
      <c r="HM47" s="73">
        <v>48.593000000000004</v>
      </c>
      <c r="HN47" s="73">
        <v>31.143999999999998</v>
      </c>
      <c r="HO47" s="73">
        <v>44.883000000000003</v>
      </c>
      <c r="HP47" s="73">
        <v>2.9289999999999998</v>
      </c>
      <c r="HQ47" s="73">
        <v>43.965000000000003</v>
      </c>
      <c r="HR47" s="73">
        <v>31.143999999999998</v>
      </c>
      <c r="HS47" s="73">
        <v>0.63</v>
      </c>
      <c r="HT47" s="73">
        <v>12.035</v>
      </c>
      <c r="HU47" s="73">
        <v>0.6</v>
      </c>
      <c r="HV47" s="73">
        <v>0.23699999999999999</v>
      </c>
      <c r="HW47" s="73">
        <v>0</v>
      </c>
      <c r="HX47" s="73">
        <v>0.36299999999999999</v>
      </c>
      <c r="HY47" s="73">
        <v>3.4039999999999999</v>
      </c>
      <c r="HZ47" s="73">
        <v>0.83699999999999997</v>
      </c>
      <c r="IA47" s="73">
        <v>0.11799999999999999</v>
      </c>
      <c r="IB47" s="73">
        <v>2.448</v>
      </c>
      <c r="IC47" s="73">
        <v>32.414999999999999</v>
      </c>
      <c r="ID47" s="73">
        <v>0.748</v>
      </c>
      <c r="IE47" s="73">
        <v>15.273999999999999</v>
      </c>
      <c r="IF47" s="73">
        <v>16.062999999999999</v>
      </c>
      <c r="IG47" s="73">
        <v>9.9640000000000004</v>
      </c>
      <c r="IH47" s="73">
        <v>0.91900000000000004</v>
      </c>
      <c r="II47" s="73">
        <v>5.0439999999999996</v>
      </c>
      <c r="IJ47" s="73">
        <v>13.506</v>
      </c>
      <c r="IK47" s="73">
        <v>7.9340000000000002</v>
      </c>
      <c r="IL47" s="73">
        <v>0.85099999999999998</v>
      </c>
      <c r="IM47" s="73">
        <v>4.585</v>
      </c>
      <c r="IN47" s="73">
        <v>2.5569999999999999</v>
      </c>
      <c r="IO47" s="73">
        <v>2.0299999999999998</v>
      </c>
      <c r="IP47" s="73">
        <v>6.7000000000000004E-2</v>
      </c>
      <c r="IQ47" s="73">
        <v>0.46</v>
      </c>
    </row>
    <row r="48" spans="1:251">
      <c r="A48" s="10">
        <v>39965</v>
      </c>
      <c r="B48" s="73">
        <v>34.209000000000003</v>
      </c>
      <c r="C48" s="73">
        <v>2.8719999999999999</v>
      </c>
      <c r="D48" s="73">
        <v>0.77800000000000002</v>
      </c>
      <c r="E48" s="73">
        <v>0.307</v>
      </c>
      <c r="F48" s="73">
        <v>1.788</v>
      </c>
      <c r="G48" s="73">
        <v>10.662000000000001</v>
      </c>
      <c r="H48" s="73">
        <v>5.6479999999999997</v>
      </c>
      <c r="I48" s="73">
        <v>0</v>
      </c>
      <c r="J48" s="73">
        <v>5.0149999999999997</v>
      </c>
      <c r="K48" s="73">
        <v>108.72499999999999</v>
      </c>
      <c r="L48" s="73">
        <v>2.5390000000000001</v>
      </c>
      <c r="M48" s="73">
        <v>42.356000000000002</v>
      </c>
      <c r="N48" s="73">
        <v>46.634</v>
      </c>
      <c r="O48" s="73">
        <v>25.655999999999999</v>
      </c>
      <c r="P48" s="73">
        <v>3.1560000000000001</v>
      </c>
      <c r="Q48" s="73">
        <v>17.082999999999998</v>
      </c>
      <c r="R48" s="73">
        <v>38.220999999999997</v>
      </c>
      <c r="S48" s="73">
        <v>21.035</v>
      </c>
      <c r="T48" s="73">
        <v>2.5169999999999999</v>
      </c>
      <c r="U48" s="73">
        <v>13.929</v>
      </c>
      <c r="V48" s="73">
        <v>8.4130000000000003</v>
      </c>
      <c r="W48" s="73">
        <v>4.6210000000000004</v>
      </c>
      <c r="X48" s="73">
        <v>0.63900000000000001</v>
      </c>
      <c r="Y48" s="73">
        <v>3.1539999999999999</v>
      </c>
      <c r="Z48" s="73">
        <v>1.988</v>
      </c>
      <c r="AA48" s="73">
        <v>0</v>
      </c>
      <c r="AB48" s="73">
        <v>1.988</v>
      </c>
      <c r="AC48" s="73">
        <v>0</v>
      </c>
      <c r="AD48" s="73">
        <v>0.73899999999999999</v>
      </c>
      <c r="AE48" s="73">
        <v>126.11</v>
      </c>
      <c r="AF48" s="73">
        <v>80.085999999999999</v>
      </c>
      <c r="AG48" s="73">
        <v>118.265</v>
      </c>
      <c r="AH48" s="73">
        <v>5.8570000000000002</v>
      </c>
      <c r="AI48" s="73">
        <v>113.556</v>
      </c>
      <c r="AJ48" s="73">
        <v>80.085999999999999</v>
      </c>
      <c r="AK48" s="73">
        <v>1.8109999999999999</v>
      </c>
      <c r="AL48" s="73">
        <v>31.658999999999999</v>
      </c>
      <c r="AM48" s="73">
        <v>2.5659999999999998</v>
      </c>
      <c r="AN48" s="73">
        <v>0.77800000000000002</v>
      </c>
      <c r="AO48" s="73">
        <v>0.307</v>
      </c>
      <c r="AP48" s="73">
        <v>1.482</v>
      </c>
      <c r="AQ48" s="73">
        <v>8</v>
      </c>
      <c r="AR48" s="73">
        <v>3.931</v>
      </c>
      <c r="AS48" s="73">
        <v>0</v>
      </c>
      <c r="AT48" s="73">
        <v>4.069</v>
      </c>
      <c r="AU48" s="73">
        <v>85.241</v>
      </c>
      <c r="AV48" s="73">
        <v>2.3149999999999999</v>
      </c>
      <c r="AW48" s="73">
        <v>38.554000000000002</v>
      </c>
      <c r="AX48" s="73">
        <v>37.808999999999997</v>
      </c>
      <c r="AY48" s="73">
        <v>18.498999999999999</v>
      </c>
      <c r="AZ48" s="73">
        <v>2.82</v>
      </c>
      <c r="BA48" s="73">
        <v>15.75</v>
      </c>
      <c r="BB48" s="73">
        <v>31.931999999999999</v>
      </c>
      <c r="BC48" s="73">
        <v>15.491</v>
      </c>
      <c r="BD48" s="73">
        <v>2.3090000000000002</v>
      </c>
      <c r="BE48" s="73">
        <v>13.391999999999999</v>
      </c>
      <c r="BF48" s="73">
        <v>5.8769999999999998</v>
      </c>
      <c r="BG48" s="73">
        <v>3.008</v>
      </c>
      <c r="BH48" s="73">
        <v>0.51100000000000001</v>
      </c>
      <c r="BI48" s="73">
        <v>2.3580000000000001</v>
      </c>
      <c r="BJ48" s="73">
        <v>1.988</v>
      </c>
      <c r="BK48" s="73">
        <v>0</v>
      </c>
      <c r="BL48" s="73">
        <v>1.988</v>
      </c>
      <c r="BM48" s="73">
        <v>0</v>
      </c>
      <c r="BN48" s="73">
        <v>0.73899999999999999</v>
      </c>
      <c r="BO48" s="73">
        <v>530.70899999999995</v>
      </c>
      <c r="BP48" s="73">
        <v>292.95400000000001</v>
      </c>
      <c r="BQ48" s="73">
        <v>430.12700000000001</v>
      </c>
      <c r="BR48" s="73">
        <v>94.938999999999993</v>
      </c>
      <c r="BS48" s="73">
        <v>408.92</v>
      </c>
      <c r="BT48" s="73">
        <v>292.95400000000001</v>
      </c>
      <c r="BU48" s="73">
        <v>9.86</v>
      </c>
      <c r="BV48" s="73">
        <v>104.374</v>
      </c>
      <c r="BW48" s="73">
        <v>9.9939999999999998</v>
      </c>
      <c r="BX48" s="73">
        <v>4.28</v>
      </c>
      <c r="BY48" s="73">
        <v>3.0270000000000001</v>
      </c>
      <c r="BZ48" s="73">
        <v>2.6869999999999998</v>
      </c>
      <c r="CA48" s="73">
        <v>107.884</v>
      </c>
      <c r="CB48" s="73">
        <v>18.658999999999999</v>
      </c>
      <c r="CC48" s="73">
        <v>1.736</v>
      </c>
      <c r="CD48" s="73">
        <v>87.489000000000004</v>
      </c>
      <c r="CE48" s="73">
        <v>316.71600000000001</v>
      </c>
      <c r="CF48" s="73">
        <v>15.037000000000001</v>
      </c>
      <c r="CG48" s="73">
        <v>196.19399999999999</v>
      </c>
      <c r="CH48" s="73">
        <v>82.759</v>
      </c>
      <c r="CI48" s="73">
        <v>45.954000000000001</v>
      </c>
      <c r="CJ48" s="73">
        <v>3.8679999999999999</v>
      </c>
      <c r="CK48" s="73">
        <v>32.343000000000004</v>
      </c>
      <c r="CL48" s="73">
        <v>63.817999999999998</v>
      </c>
      <c r="CM48" s="73">
        <v>32.719000000000001</v>
      </c>
      <c r="CN48" s="73">
        <v>3.403</v>
      </c>
      <c r="CO48" s="73">
        <v>27.103000000000002</v>
      </c>
      <c r="CP48" s="73">
        <v>18.940000000000001</v>
      </c>
      <c r="CQ48" s="73">
        <v>13.234999999999999</v>
      </c>
      <c r="CR48" s="73">
        <v>0.46500000000000002</v>
      </c>
      <c r="CS48" s="73">
        <v>5.24</v>
      </c>
      <c r="CT48" s="73">
        <v>12.365</v>
      </c>
      <c r="CU48" s="73">
        <v>8.6660000000000004</v>
      </c>
      <c r="CV48" s="73">
        <v>0.58599999999999997</v>
      </c>
      <c r="CW48" s="73">
        <v>2.7730000000000001</v>
      </c>
      <c r="CX48" s="73">
        <v>3.911</v>
      </c>
      <c r="CY48" s="73">
        <v>2.762</v>
      </c>
      <c r="CZ48" s="73">
        <v>5.6429999999999998</v>
      </c>
      <c r="DA48" s="73">
        <v>1.03</v>
      </c>
      <c r="DB48" s="73">
        <v>0.59199999999999997</v>
      </c>
      <c r="DC48" s="73">
        <v>0.34</v>
      </c>
      <c r="DD48" s="73">
        <v>233.02099999999999</v>
      </c>
      <c r="DE48" s="73">
        <v>144.69200000000001</v>
      </c>
      <c r="DF48" s="73">
        <v>219.22900000000001</v>
      </c>
      <c r="DG48" s="73">
        <v>11.481999999999999</v>
      </c>
      <c r="DH48" s="73">
        <v>212.55699999999999</v>
      </c>
      <c r="DI48" s="73">
        <v>144.69200000000001</v>
      </c>
      <c r="DJ48" s="73">
        <v>4.4889999999999999</v>
      </c>
      <c r="DK48" s="73">
        <v>63.113999999999997</v>
      </c>
      <c r="DL48" s="73">
        <v>5.4390000000000001</v>
      </c>
      <c r="DM48" s="73">
        <v>2.0539999999999998</v>
      </c>
      <c r="DN48" s="73">
        <v>1.5069999999999999</v>
      </c>
      <c r="DO48" s="73">
        <v>1.877</v>
      </c>
      <c r="DP48" s="73">
        <v>12.977</v>
      </c>
      <c r="DQ48" s="73">
        <v>4.88</v>
      </c>
      <c r="DR48" s="73">
        <v>0.39900000000000002</v>
      </c>
      <c r="DS48" s="73">
        <v>7.6980000000000004</v>
      </c>
      <c r="DT48" s="73">
        <v>151.626</v>
      </c>
      <c r="DU48" s="73">
        <v>6.3949999999999996</v>
      </c>
      <c r="DV48" s="73">
        <v>74.334999999999994</v>
      </c>
      <c r="DW48" s="73">
        <v>53.82</v>
      </c>
      <c r="DX48" s="73">
        <v>34.948</v>
      </c>
      <c r="DY48" s="73">
        <v>2.996</v>
      </c>
      <c r="DZ48" s="73">
        <v>15.611000000000001</v>
      </c>
      <c r="EA48" s="73">
        <v>41.991999999999997</v>
      </c>
      <c r="EB48" s="73">
        <v>24.901</v>
      </c>
      <c r="EC48" s="73">
        <v>2.835</v>
      </c>
      <c r="ED48" s="73">
        <v>13.991</v>
      </c>
      <c r="EE48" s="73">
        <v>11.827</v>
      </c>
      <c r="EF48" s="73">
        <v>10.047000000000001</v>
      </c>
      <c r="EG48" s="73">
        <v>0.161</v>
      </c>
      <c r="EH48" s="73">
        <v>1.619</v>
      </c>
      <c r="EI48" s="73">
        <v>2.0470000000000002</v>
      </c>
      <c r="EJ48" s="73">
        <v>0.66400000000000003</v>
      </c>
      <c r="EK48" s="73">
        <v>2.31</v>
      </c>
      <c r="EL48" s="73">
        <v>0.40200000000000002</v>
      </c>
      <c r="EM48" s="73">
        <v>0.26500000000000001</v>
      </c>
      <c r="EN48" s="73">
        <v>198.434</v>
      </c>
      <c r="EO48" s="73">
        <v>117.377</v>
      </c>
      <c r="EP48" s="73">
        <v>187.066</v>
      </c>
      <c r="EQ48" s="73">
        <v>9.6329999999999991</v>
      </c>
      <c r="ER48" s="73">
        <v>180.84399999999999</v>
      </c>
      <c r="ES48" s="73">
        <v>117.377</v>
      </c>
      <c r="ET48" s="73">
        <v>4.17</v>
      </c>
      <c r="EU48" s="73">
        <v>59.033999999999999</v>
      </c>
      <c r="EV48" s="73">
        <v>4.9889999999999999</v>
      </c>
      <c r="EW48" s="73">
        <v>1.605</v>
      </c>
      <c r="EX48" s="73">
        <v>1.5069999999999999</v>
      </c>
      <c r="EY48" s="73">
        <v>1.877</v>
      </c>
      <c r="EZ48" s="73">
        <v>11.128</v>
      </c>
      <c r="FA48" s="73">
        <v>4.88</v>
      </c>
      <c r="FB48" s="73">
        <v>0.39900000000000002</v>
      </c>
      <c r="FC48" s="73">
        <v>5.8490000000000002</v>
      </c>
      <c r="FD48" s="73">
        <v>123.861</v>
      </c>
      <c r="FE48" s="73">
        <v>6.077</v>
      </c>
      <c r="FF48" s="73">
        <v>68.004000000000005</v>
      </c>
      <c r="FG48" s="73">
        <v>44.441000000000003</v>
      </c>
      <c r="FH48" s="73">
        <v>26.797999999999998</v>
      </c>
      <c r="FI48" s="73">
        <v>2.3119999999999998</v>
      </c>
      <c r="FJ48" s="73">
        <v>15.066000000000001</v>
      </c>
      <c r="FK48" s="73">
        <v>35.338999999999999</v>
      </c>
      <c r="FL48" s="73">
        <v>19.111999999999998</v>
      </c>
      <c r="FM48" s="73">
        <v>2.1509999999999998</v>
      </c>
      <c r="FN48" s="73">
        <v>13.81</v>
      </c>
      <c r="FO48" s="73">
        <v>9.1020000000000003</v>
      </c>
      <c r="FP48" s="73">
        <v>7.6859999999999999</v>
      </c>
      <c r="FQ48" s="73">
        <v>0.161</v>
      </c>
      <c r="FR48" s="73">
        <v>1.256</v>
      </c>
      <c r="FS48" s="73">
        <v>1.4730000000000001</v>
      </c>
      <c r="FT48" s="73">
        <v>0.49099999999999999</v>
      </c>
      <c r="FU48" s="73">
        <v>1.7350000000000001</v>
      </c>
      <c r="FV48" s="73">
        <v>0.22900000000000001</v>
      </c>
      <c r="FW48" s="73">
        <v>0.26500000000000001</v>
      </c>
      <c r="FX48" s="73">
        <v>122.497</v>
      </c>
      <c r="FY48" s="73">
        <v>64.888999999999996</v>
      </c>
      <c r="FZ48" s="73">
        <v>91.338999999999999</v>
      </c>
      <c r="GA48" s="73">
        <v>29.856000000000002</v>
      </c>
      <c r="GB48" s="73">
        <v>84.745000000000005</v>
      </c>
      <c r="GC48" s="73">
        <v>64.888999999999996</v>
      </c>
      <c r="GD48" s="73">
        <v>1.3420000000000001</v>
      </c>
      <c r="GE48" s="73">
        <v>18.513999999999999</v>
      </c>
      <c r="GF48" s="73">
        <v>2.3450000000000002</v>
      </c>
      <c r="GG48" s="73">
        <v>0.87</v>
      </c>
      <c r="GH48" s="73">
        <v>0.125</v>
      </c>
      <c r="GI48" s="73">
        <v>1.351</v>
      </c>
      <c r="GJ48" s="73">
        <v>34.286999999999999</v>
      </c>
      <c r="GK48" s="73">
        <v>5.7240000000000002</v>
      </c>
      <c r="GL48" s="73">
        <v>0</v>
      </c>
      <c r="GM48" s="73">
        <v>28.38</v>
      </c>
      <c r="GN48" s="73">
        <v>71.962000000000003</v>
      </c>
      <c r="GO48" s="73">
        <v>1.4670000000000001</v>
      </c>
      <c r="GP48" s="73">
        <v>48.499000000000002</v>
      </c>
      <c r="GQ48" s="73">
        <v>20.462</v>
      </c>
      <c r="GR48" s="73">
        <v>10.032</v>
      </c>
      <c r="GS48" s="73">
        <v>0.73899999999999999</v>
      </c>
      <c r="GT48" s="73">
        <v>9.5579999999999998</v>
      </c>
      <c r="GU48" s="73">
        <v>16.687999999999999</v>
      </c>
      <c r="GV48" s="73">
        <v>7.7560000000000002</v>
      </c>
      <c r="GW48" s="73">
        <v>0.60399999999999998</v>
      </c>
      <c r="GX48" s="73">
        <v>8.1959999999999997</v>
      </c>
      <c r="GY48" s="73">
        <v>3.774</v>
      </c>
      <c r="GZ48" s="73">
        <v>2.2770000000000001</v>
      </c>
      <c r="HA48" s="73">
        <v>0.13600000000000001</v>
      </c>
      <c r="HB48" s="73">
        <v>1.3620000000000001</v>
      </c>
      <c r="HC48" s="73">
        <v>1.4750000000000001</v>
      </c>
      <c r="HD48" s="73">
        <v>0.106</v>
      </c>
      <c r="HE48" s="73">
        <v>0.185</v>
      </c>
      <c r="HF48" s="73">
        <v>1.1839999999999999</v>
      </c>
      <c r="HG48" s="73">
        <v>1.1200000000000001</v>
      </c>
      <c r="HH48" s="73">
        <v>0.56999999999999995</v>
      </c>
      <c r="HI48" s="73">
        <v>1.3029999999999999</v>
      </c>
      <c r="HJ48" s="73">
        <v>0.38800000000000001</v>
      </c>
      <c r="HK48" s="73">
        <v>0.13300000000000001</v>
      </c>
      <c r="HL48" s="73">
        <v>0</v>
      </c>
      <c r="HM48" s="73">
        <v>49.037999999999997</v>
      </c>
      <c r="HN48" s="73">
        <v>31.562000000000001</v>
      </c>
      <c r="HO48" s="73">
        <v>45.271000000000001</v>
      </c>
      <c r="HP48" s="73">
        <v>3.4020000000000001</v>
      </c>
      <c r="HQ48" s="73">
        <v>43.213000000000001</v>
      </c>
      <c r="HR48" s="73">
        <v>31.562000000000001</v>
      </c>
      <c r="HS48" s="73">
        <v>1.1890000000000001</v>
      </c>
      <c r="HT48" s="73">
        <v>10.462</v>
      </c>
      <c r="HU48" s="73">
        <v>1.7569999999999999</v>
      </c>
      <c r="HV48" s="73">
        <v>0.63800000000000001</v>
      </c>
      <c r="HW48" s="73">
        <v>0.125</v>
      </c>
      <c r="HX48" s="73">
        <v>0.995</v>
      </c>
      <c r="HY48" s="73">
        <v>3.7029999999999998</v>
      </c>
      <c r="HZ48" s="73">
        <v>1.42</v>
      </c>
      <c r="IA48" s="73">
        <v>0</v>
      </c>
      <c r="IB48" s="73">
        <v>2.2829999999999999</v>
      </c>
      <c r="IC48" s="73">
        <v>33.914999999999999</v>
      </c>
      <c r="ID48" s="73">
        <v>1.3129999999999999</v>
      </c>
      <c r="IE48" s="73">
        <v>13.808999999999999</v>
      </c>
      <c r="IF48" s="73">
        <v>14.917</v>
      </c>
      <c r="IG48" s="73">
        <v>7.5369999999999999</v>
      </c>
      <c r="IH48" s="73">
        <v>0.42099999999999999</v>
      </c>
      <c r="II48" s="73">
        <v>6.8259999999999996</v>
      </c>
      <c r="IJ48" s="73">
        <v>12.706</v>
      </c>
      <c r="IK48" s="73">
        <v>6.3040000000000003</v>
      </c>
      <c r="IL48" s="73">
        <v>0.42099999999999999</v>
      </c>
      <c r="IM48" s="73">
        <v>5.8490000000000002</v>
      </c>
      <c r="IN48" s="73">
        <v>2.21</v>
      </c>
      <c r="IO48" s="73">
        <v>1.2330000000000001</v>
      </c>
      <c r="IP48" s="73">
        <v>0</v>
      </c>
      <c r="IQ48" s="73">
        <v>0.97699999999999998</v>
      </c>
    </row>
    <row r="49" spans="1:251">
      <c r="A49" s="10">
        <v>40330</v>
      </c>
      <c r="B49" s="73">
        <v>35.234000000000002</v>
      </c>
      <c r="C49" s="73">
        <v>4.5759999999999996</v>
      </c>
      <c r="D49" s="73">
        <v>2.1549999999999998</v>
      </c>
      <c r="E49" s="73">
        <v>0.16400000000000001</v>
      </c>
      <c r="F49" s="73">
        <v>2.2570000000000001</v>
      </c>
      <c r="G49" s="73">
        <v>8.9659999999999993</v>
      </c>
      <c r="H49" s="73">
        <v>3.0750000000000002</v>
      </c>
      <c r="I49" s="73">
        <v>0.54100000000000004</v>
      </c>
      <c r="J49" s="73">
        <v>5.351</v>
      </c>
      <c r="K49" s="73">
        <v>115.486</v>
      </c>
      <c r="L49" s="73">
        <v>3.2530000000000001</v>
      </c>
      <c r="M49" s="73">
        <v>43.026000000000003</v>
      </c>
      <c r="N49" s="73">
        <v>42.88</v>
      </c>
      <c r="O49" s="73">
        <v>25.693000000000001</v>
      </c>
      <c r="P49" s="73">
        <v>3.234</v>
      </c>
      <c r="Q49" s="73">
        <v>13.528</v>
      </c>
      <c r="R49" s="73">
        <v>34.89</v>
      </c>
      <c r="S49" s="73">
        <v>19.149999999999999</v>
      </c>
      <c r="T49" s="73">
        <v>2.9849999999999999</v>
      </c>
      <c r="U49" s="73">
        <v>12.331</v>
      </c>
      <c r="V49" s="73">
        <v>7.99</v>
      </c>
      <c r="W49" s="73">
        <v>6.5430000000000001</v>
      </c>
      <c r="X49" s="73">
        <v>0.25</v>
      </c>
      <c r="Y49" s="73">
        <v>1.1970000000000001</v>
      </c>
      <c r="Z49" s="73">
        <v>1.7949999999999999</v>
      </c>
      <c r="AA49" s="73">
        <v>1.014</v>
      </c>
      <c r="AB49" s="73">
        <v>2.153</v>
      </c>
      <c r="AC49" s="73">
        <v>0.65700000000000003</v>
      </c>
      <c r="AD49" s="73">
        <v>0.42399999999999999</v>
      </c>
      <c r="AE49" s="73">
        <v>130.38900000000001</v>
      </c>
      <c r="AF49" s="73">
        <v>85.600999999999999</v>
      </c>
      <c r="AG49" s="73">
        <v>122.661</v>
      </c>
      <c r="AH49" s="73">
        <v>6.5060000000000002</v>
      </c>
      <c r="AI49" s="73">
        <v>118.54300000000001</v>
      </c>
      <c r="AJ49" s="73">
        <v>85.600999999999999</v>
      </c>
      <c r="AK49" s="73">
        <v>2.0030000000000001</v>
      </c>
      <c r="AL49" s="73">
        <v>30.94</v>
      </c>
      <c r="AM49" s="73">
        <v>3.94</v>
      </c>
      <c r="AN49" s="73">
        <v>1.6839999999999999</v>
      </c>
      <c r="AO49" s="73">
        <v>0</v>
      </c>
      <c r="AP49" s="73">
        <v>2.2570000000000001</v>
      </c>
      <c r="AQ49" s="73">
        <v>6.6840000000000002</v>
      </c>
      <c r="AR49" s="73">
        <v>2.4340000000000002</v>
      </c>
      <c r="AS49" s="73">
        <v>0.36599999999999999</v>
      </c>
      <c r="AT49" s="73">
        <v>3.8839999999999999</v>
      </c>
      <c r="AU49" s="73">
        <v>90.316000000000003</v>
      </c>
      <c r="AV49" s="73">
        <v>2.3679999999999999</v>
      </c>
      <c r="AW49" s="73">
        <v>37.264000000000003</v>
      </c>
      <c r="AX49" s="73">
        <v>35.045999999999999</v>
      </c>
      <c r="AY49" s="73">
        <v>19.481999999999999</v>
      </c>
      <c r="AZ49" s="73">
        <v>2.8940000000000001</v>
      </c>
      <c r="BA49" s="73">
        <v>12.246</v>
      </c>
      <c r="BB49" s="73">
        <v>28.181999999999999</v>
      </c>
      <c r="BC49" s="73">
        <v>14.065</v>
      </c>
      <c r="BD49" s="73">
        <v>2.645</v>
      </c>
      <c r="BE49" s="73">
        <v>11.048</v>
      </c>
      <c r="BF49" s="73">
        <v>6.8639999999999999</v>
      </c>
      <c r="BG49" s="73">
        <v>5.4169999999999998</v>
      </c>
      <c r="BH49" s="73">
        <v>0.25</v>
      </c>
      <c r="BI49" s="73">
        <v>1.1970000000000001</v>
      </c>
      <c r="BJ49" s="73">
        <v>1.222</v>
      </c>
      <c r="BK49" s="73">
        <v>0.44</v>
      </c>
      <c r="BL49" s="73">
        <v>1.222</v>
      </c>
      <c r="BM49" s="73">
        <v>0.44</v>
      </c>
      <c r="BN49" s="73">
        <v>0.42399999999999999</v>
      </c>
      <c r="BO49" s="73">
        <v>550.83399999999995</v>
      </c>
      <c r="BP49" s="73">
        <v>306.98099999999999</v>
      </c>
      <c r="BQ49" s="73">
        <v>448.49299999999999</v>
      </c>
      <c r="BR49" s="73">
        <v>90.444000000000003</v>
      </c>
      <c r="BS49" s="73">
        <v>420.43200000000002</v>
      </c>
      <c r="BT49" s="73">
        <v>306.98099999999999</v>
      </c>
      <c r="BU49" s="73">
        <v>6.7530000000000001</v>
      </c>
      <c r="BV49" s="73">
        <v>104.88500000000001</v>
      </c>
      <c r="BW49" s="73">
        <v>8.7270000000000003</v>
      </c>
      <c r="BX49" s="73">
        <v>5.56</v>
      </c>
      <c r="BY49" s="73">
        <v>0.14399999999999999</v>
      </c>
      <c r="BZ49" s="73">
        <v>3.0230000000000001</v>
      </c>
      <c r="CA49" s="73">
        <v>112.62</v>
      </c>
      <c r="CB49" s="73">
        <v>24.314</v>
      </c>
      <c r="CC49" s="73">
        <v>1.639</v>
      </c>
      <c r="CD49" s="73">
        <v>85.637</v>
      </c>
      <c r="CE49" s="73">
        <v>340.68200000000002</v>
      </c>
      <c r="CF49" s="73">
        <v>9.1859999999999999</v>
      </c>
      <c r="CG49" s="73">
        <v>194.72399999999999</v>
      </c>
      <c r="CH49" s="73">
        <v>83.046999999999997</v>
      </c>
      <c r="CI49" s="73">
        <v>46.134</v>
      </c>
      <c r="CJ49" s="73">
        <v>5.05</v>
      </c>
      <c r="CK49" s="73">
        <v>31.763999999999999</v>
      </c>
      <c r="CL49" s="73">
        <v>70.001999999999995</v>
      </c>
      <c r="CM49" s="73">
        <v>37.338000000000001</v>
      </c>
      <c r="CN49" s="73">
        <v>3.3460000000000001</v>
      </c>
      <c r="CO49" s="73">
        <v>29.318000000000001</v>
      </c>
      <c r="CP49" s="73">
        <v>13.045</v>
      </c>
      <c r="CQ49" s="73">
        <v>8.7949999999999999</v>
      </c>
      <c r="CR49" s="73">
        <v>1.704</v>
      </c>
      <c r="CS49" s="73">
        <v>2.4460000000000002</v>
      </c>
      <c r="CT49" s="73">
        <v>10.519</v>
      </c>
      <c r="CU49" s="73">
        <v>7.3570000000000002</v>
      </c>
      <c r="CV49" s="73">
        <v>0.31</v>
      </c>
      <c r="CW49" s="73">
        <v>2.0139999999999998</v>
      </c>
      <c r="CX49" s="73">
        <v>9.0549999999999997</v>
      </c>
      <c r="CY49" s="73">
        <v>6.2430000000000003</v>
      </c>
      <c r="CZ49" s="73">
        <v>11.897</v>
      </c>
      <c r="DA49" s="73">
        <v>3.4</v>
      </c>
      <c r="DB49" s="73">
        <v>9.9000000000000005E-2</v>
      </c>
      <c r="DC49" s="73">
        <v>0.83799999999999997</v>
      </c>
      <c r="DD49" s="73">
        <v>238.61</v>
      </c>
      <c r="DE49" s="73">
        <v>144.87899999999999</v>
      </c>
      <c r="DF49" s="73">
        <v>225.233</v>
      </c>
      <c r="DG49" s="73">
        <v>9.5210000000000008</v>
      </c>
      <c r="DH49" s="73">
        <v>217.154</v>
      </c>
      <c r="DI49" s="73">
        <v>144.87899999999999</v>
      </c>
      <c r="DJ49" s="73">
        <v>3.8250000000000002</v>
      </c>
      <c r="DK49" s="73">
        <v>68.188000000000002</v>
      </c>
      <c r="DL49" s="73">
        <v>3.5169999999999999</v>
      </c>
      <c r="DM49" s="73">
        <v>1.6559999999999999</v>
      </c>
      <c r="DN49" s="73">
        <v>0.14399999999999999</v>
      </c>
      <c r="DO49" s="73">
        <v>1.7170000000000001</v>
      </c>
      <c r="DP49" s="73">
        <v>14.345000000000001</v>
      </c>
      <c r="DQ49" s="73">
        <v>6.6849999999999996</v>
      </c>
      <c r="DR49" s="73">
        <v>0.34599999999999997</v>
      </c>
      <c r="DS49" s="73">
        <v>7.3129999999999997</v>
      </c>
      <c r="DT49" s="73">
        <v>155.26400000000001</v>
      </c>
      <c r="DU49" s="73">
        <v>4.6970000000000001</v>
      </c>
      <c r="DV49" s="73">
        <v>78.105999999999995</v>
      </c>
      <c r="DW49" s="73">
        <v>56.664000000000001</v>
      </c>
      <c r="DX49" s="73">
        <v>34.603000000000002</v>
      </c>
      <c r="DY49" s="73">
        <v>3.6720000000000002</v>
      </c>
      <c r="DZ49" s="73">
        <v>18.388000000000002</v>
      </c>
      <c r="EA49" s="73">
        <v>48.307000000000002</v>
      </c>
      <c r="EB49" s="73">
        <v>28.670999999999999</v>
      </c>
      <c r="EC49" s="73">
        <v>2.5179999999999998</v>
      </c>
      <c r="ED49" s="73">
        <v>17.117999999999999</v>
      </c>
      <c r="EE49" s="73">
        <v>8.3569999999999993</v>
      </c>
      <c r="EF49" s="73">
        <v>5.9320000000000004</v>
      </c>
      <c r="EG49" s="73">
        <v>1.1539999999999999</v>
      </c>
      <c r="EH49" s="73">
        <v>1.2709999999999999</v>
      </c>
      <c r="EI49" s="73">
        <v>3.5939999999999999</v>
      </c>
      <c r="EJ49" s="73">
        <v>0.54300000000000004</v>
      </c>
      <c r="EK49" s="73">
        <v>3.8559999999999999</v>
      </c>
      <c r="EL49" s="73">
        <v>0.28100000000000003</v>
      </c>
      <c r="EM49" s="73">
        <v>0</v>
      </c>
      <c r="EN49" s="73">
        <v>202.38</v>
      </c>
      <c r="EO49" s="73">
        <v>119.077</v>
      </c>
      <c r="EP49" s="73">
        <v>191.083</v>
      </c>
      <c r="EQ49" s="73">
        <v>7.806</v>
      </c>
      <c r="ER49" s="73">
        <v>185.375</v>
      </c>
      <c r="ES49" s="73">
        <v>119.077</v>
      </c>
      <c r="ET49" s="73">
        <v>2.7490000000000001</v>
      </c>
      <c r="EU49" s="73">
        <v>63.286999999999999</v>
      </c>
      <c r="EV49" s="73">
        <v>3.2269999999999999</v>
      </c>
      <c r="EW49" s="73">
        <v>1.365</v>
      </c>
      <c r="EX49" s="73">
        <v>0.14399999999999999</v>
      </c>
      <c r="EY49" s="73">
        <v>1.7170000000000001</v>
      </c>
      <c r="EZ49" s="73">
        <v>10.548999999999999</v>
      </c>
      <c r="FA49" s="73">
        <v>4.6050000000000004</v>
      </c>
      <c r="FB49" s="73">
        <v>0</v>
      </c>
      <c r="FC49" s="73">
        <v>5.944</v>
      </c>
      <c r="FD49" s="73">
        <v>127.09099999999999</v>
      </c>
      <c r="FE49" s="73">
        <v>3.2749999999999999</v>
      </c>
      <c r="FF49" s="73">
        <v>71.471000000000004</v>
      </c>
      <c r="FG49" s="73">
        <v>45.506</v>
      </c>
      <c r="FH49" s="73">
        <v>25.734000000000002</v>
      </c>
      <c r="FI49" s="73">
        <v>3.222</v>
      </c>
      <c r="FJ49" s="73">
        <v>16.548999999999999</v>
      </c>
      <c r="FK49" s="73">
        <v>39.485999999999997</v>
      </c>
      <c r="FL49" s="73">
        <v>21.585999999999999</v>
      </c>
      <c r="FM49" s="73">
        <v>2.4279999999999999</v>
      </c>
      <c r="FN49" s="73">
        <v>15.472</v>
      </c>
      <c r="FO49" s="73">
        <v>6.02</v>
      </c>
      <c r="FP49" s="73">
        <v>4.1479999999999997</v>
      </c>
      <c r="FQ49" s="73">
        <v>0.79400000000000004</v>
      </c>
      <c r="FR49" s="73">
        <v>1.0780000000000001</v>
      </c>
      <c r="FS49" s="73">
        <v>3.2290000000000001</v>
      </c>
      <c r="FT49" s="73">
        <v>0.54300000000000004</v>
      </c>
      <c r="FU49" s="73">
        <v>3.4910000000000001</v>
      </c>
      <c r="FV49" s="73">
        <v>0.28100000000000003</v>
      </c>
      <c r="FW49" s="73">
        <v>0</v>
      </c>
      <c r="FX49" s="73">
        <v>121.339</v>
      </c>
      <c r="FY49" s="73">
        <v>63.677999999999997</v>
      </c>
      <c r="FZ49" s="73">
        <v>90.468999999999994</v>
      </c>
      <c r="GA49" s="73">
        <v>28.513999999999999</v>
      </c>
      <c r="GB49" s="73">
        <v>82.231999999999999</v>
      </c>
      <c r="GC49" s="73">
        <v>63.677999999999997</v>
      </c>
      <c r="GD49" s="73">
        <v>1.488</v>
      </c>
      <c r="GE49" s="73">
        <v>16.186</v>
      </c>
      <c r="GF49" s="73">
        <v>3.4540000000000002</v>
      </c>
      <c r="GG49" s="73">
        <v>1.5509999999999999</v>
      </c>
      <c r="GH49" s="73">
        <v>0.43099999999999999</v>
      </c>
      <c r="GI49" s="73">
        <v>1.472</v>
      </c>
      <c r="GJ49" s="73">
        <v>34.353000000000002</v>
      </c>
      <c r="GK49" s="73">
        <v>7.5659999999999998</v>
      </c>
      <c r="GL49" s="73">
        <v>0.23799999999999999</v>
      </c>
      <c r="GM49" s="73">
        <v>26.373000000000001</v>
      </c>
      <c r="GN49" s="73">
        <v>72.876000000000005</v>
      </c>
      <c r="GO49" s="73">
        <v>2.157</v>
      </c>
      <c r="GP49" s="73">
        <v>44.203000000000003</v>
      </c>
      <c r="GQ49" s="73">
        <v>22.248999999999999</v>
      </c>
      <c r="GR49" s="73">
        <v>10.792</v>
      </c>
      <c r="GS49" s="73">
        <v>1.1120000000000001</v>
      </c>
      <c r="GT49" s="73">
        <v>10.241</v>
      </c>
      <c r="GU49" s="73">
        <v>17.646000000000001</v>
      </c>
      <c r="GV49" s="73">
        <v>7.4870000000000001</v>
      </c>
      <c r="GW49" s="73">
        <v>0.873</v>
      </c>
      <c r="GX49" s="73">
        <v>9.1820000000000004</v>
      </c>
      <c r="GY49" s="73">
        <v>4.6029999999999998</v>
      </c>
      <c r="GZ49" s="73">
        <v>3.3050000000000002</v>
      </c>
      <c r="HA49" s="73">
        <v>0.23899999999999999</v>
      </c>
      <c r="HB49" s="73">
        <v>1.0589999999999999</v>
      </c>
      <c r="HC49" s="73">
        <v>2.0329999999999999</v>
      </c>
      <c r="HD49" s="73">
        <v>0.876</v>
      </c>
      <c r="HE49" s="73">
        <v>0</v>
      </c>
      <c r="HF49" s="73">
        <v>1.157</v>
      </c>
      <c r="HG49" s="73">
        <v>1.3009999999999999</v>
      </c>
      <c r="HH49" s="73">
        <v>2.1030000000000002</v>
      </c>
      <c r="HI49" s="73">
        <v>2.3570000000000002</v>
      </c>
      <c r="HJ49" s="73">
        <v>1.0469999999999999</v>
      </c>
      <c r="HK49" s="73">
        <v>0.104</v>
      </c>
      <c r="HL49" s="73">
        <v>0</v>
      </c>
      <c r="HM49" s="73">
        <v>48.381</v>
      </c>
      <c r="HN49" s="73">
        <v>30.495000000000001</v>
      </c>
      <c r="HO49" s="73">
        <v>44.029000000000003</v>
      </c>
      <c r="HP49" s="73">
        <v>3.9369999999999998</v>
      </c>
      <c r="HQ49" s="73">
        <v>41.77</v>
      </c>
      <c r="HR49" s="73">
        <v>30.495000000000001</v>
      </c>
      <c r="HS49" s="73">
        <v>0.84399999999999997</v>
      </c>
      <c r="HT49" s="73">
        <v>10.285</v>
      </c>
      <c r="HU49" s="73">
        <v>2.3639999999999999</v>
      </c>
      <c r="HV49" s="73">
        <v>0.56100000000000005</v>
      </c>
      <c r="HW49" s="73">
        <v>0.43099999999999999</v>
      </c>
      <c r="HX49" s="73">
        <v>1.3720000000000001</v>
      </c>
      <c r="HY49" s="73">
        <v>3.9769999999999999</v>
      </c>
      <c r="HZ49" s="73">
        <v>1.843</v>
      </c>
      <c r="IA49" s="73">
        <v>0.122</v>
      </c>
      <c r="IB49" s="73">
        <v>2.0110000000000001</v>
      </c>
      <c r="IC49" s="73">
        <v>32.981000000000002</v>
      </c>
      <c r="ID49" s="73">
        <v>1.3979999999999999</v>
      </c>
      <c r="IE49" s="73">
        <v>13.734999999999999</v>
      </c>
      <c r="IF49" s="73">
        <v>16.352</v>
      </c>
      <c r="IG49" s="73">
        <v>8.6709999999999994</v>
      </c>
      <c r="IH49" s="73">
        <v>1.1120000000000001</v>
      </c>
      <c r="II49" s="73">
        <v>6.4640000000000004</v>
      </c>
      <c r="IJ49" s="73">
        <v>13.146000000000001</v>
      </c>
      <c r="IK49" s="73">
        <v>6.2409999999999997</v>
      </c>
      <c r="IL49" s="73">
        <v>0.873</v>
      </c>
      <c r="IM49" s="73">
        <v>5.9279999999999999</v>
      </c>
      <c r="IN49" s="73">
        <v>3.206</v>
      </c>
      <c r="IO49" s="73">
        <v>2.4300000000000002</v>
      </c>
      <c r="IP49" s="73">
        <v>0.23899999999999999</v>
      </c>
      <c r="IQ49" s="73">
        <v>0.53600000000000003</v>
      </c>
    </row>
    <row r="50" spans="1:251">
      <c r="A50" s="10">
        <v>40695</v>
      </c>
      <c r="B50" s="73">
        <v>34.314</v>
      </c>
      <c r="C50" s="73">
        <v>3.984</v>
      </c>
      <c r="D50" s="73">
        <v>2.0459999999999998</v>
      </c>
      <c r="E50" s="73">
        <v>0.49399999999999999</v>
      </c>
      <c r="F50" s="73">
        <v>1.444</v>
      </c>
      <c r="G50" s="73">
        <v>9.891</v>
      </c>
      <c r="H50" s="73">
        <v>4.3719999999999999</v>
      </c>
      <c r="I50" s="73">
        <v>0.32800000000000001</v>
      </c>
      <c r="J50" s="73">
        <v>4.992</v>
      </c>
      <c r="K50" s="73">
        <v>115.631</v>
      </c>
      <c r="L50" s="73">
        <v>3.6949999999999998</v>
      </c>
      <c r="M50" s="73">
        <v>41.654000000000003</v>
      </c>
      <c r="N50" s="73">
        <v>46.718000000000004</v>
      </c>
      <c r="O50" s="73">
        <v>27.782</v>
      </c>
      <c r="P50" s="73">
        <v>1.2909999999999999</v>
      </c>
      <c r="Q50" s="73">
        <v>17.114000000000001</v>
      </c>
      <c r="R50" s="73">
        <v>39.176000000000002</v>
      </c>
      <c r="S50" s="73">
        <v>23.248000000000001</v>
      </c>
      <c r="T50" s="73">
        <v>1.0920000000000001</v>
      </c>
      <c r="U50" s="73">
        <v>14.484999999999999</v>
      </c>
      <c r="V50" s="73">
        <v>7.5430000000000001</v>
      </c>
      <c r="W50" s="73">
        <v>4.5339999999999998</v>
      </c>
      <c r="X50" s="73">
        <v>0.19900000000000001</v>
      </c>
      <c r="Y50" s="73">
        <v>2.629</v>
      </c>
      <c r="Z50" s="73">
        <v>2.238</v>
      </c>
      <c r="AA50" s="73">
        <v>1.3129999999999999</v>
      </c>
      <c r="AB50" s="73">
        <v>2.9319999999999999</v>
      </c>
      <c r="AC50" s="73">
        <v>0.61899999999999999</v>
      </c>
      <c r="AD50" s="73">
        <v>0.53100000000000003</v>
      </c>
      <c r="AE50" s="73">
        <v>130.08600000000001</v>
      </c>
      <c r="AF50" s="73">
        <v>83.85</v>
      </c>
      <c r="AG50" s="73">
        <v>120.947</v>
      </c>
      <c r="AH50" s="73">
        <v>6.8129999999999997</v>
      </c>
      <c r="AI50" s="73">
        <v>117.011</v>
      </c>
      <c r="AJ50" s="73">
        <v>83.85</v>
      </c>
      <c r="AK50" s="73">
        <v>2.6859999999999999</v>
      </c>
      <c r="AL50" s="73">
        <v>29.98</v>
      </c>
      <c r="AM50" s="73">
        <v>3.766</v>
      </c>
      <c r="AN50" s="73">
        <v>1.827</v>
      </c>
      <c r="AO50" s="73">
        <v>0.49399999999999999</v>
      </c>
      <c r="AP50" s="73">
        <v>1.444</v>
      </c>
      <c r="AQ50" s="73">
        <v>7.4790000000000001</v>
      </c>
      <c r="AR50" s="73">
        <v>2.6040000000000001</v>
      </c>
      <c r="AS50" s="73">
        <v>0.32800000000000001</v>
      </c>
      <c r="AT50" s="73">
        <v>4.5469999999999997</v>
      </c>
      <c r="AU50" s="73">
        <v>88.778999999999996</v>
      </c>
      <c r="AV50" s="73">
        <v>3.508</v>
      </c>
      <c r="AW50" s="73">
        <v>36.685000000000002</v>
      </c>
      <c r="AX50" s="73">
        <v>36.292999999999999</v>
      </c>
      <c r="AY50" s="73">
        <v>19.861999999999998</v>
      </c>
      <c r="AZ50" s="73">
        <v>1.2909999999999999</v>
      </c>
      <c r="BA50" s="73">
        <v>14.946</v>
      </c>
      <c r="BB50" s="73">
        <v>30.536000000000001</v>
      </c>
      <c r="BC50" s="73">
        <v>16.542000000000002</v>
      </c>
      <c r="BD50" s="73">
        <v>1.0920000000000001</v>
      </c>
      <c r="BE50" s="73">
        <v>12.708</v>
      </c>
      <c r="BF50" s="73">
        <v>5.7569999999999997</v>
      </c>
      <c r="BG50" s="73">
        <v>3.32</v>
      </c>
      <c r="BH50" s="73">
        <v>0.19900000000000001</v>
      </c>
      <c r="BI50" s="73">
        <v>2.238</v>
      </c>
      <c r="BJ50" s="73">
        <v>1.83</v>
      </c>
      <c r="BK50" s="73">
        <v>1.1140000000000001</v>
      </c>
      <c r="BL50" s="73">
        <v>2.3250000000000002</v>
      </c>
      <c r="BM50" s="73">
        <v>0.61899999999999999</v>
      </c>
      <c r="BN50" s="73">
        <v>0.193</v>
      </c>
      <c r="BO50" s="73">
        <v>562.53700000000003</v>
      </c>
      <c r="BP50" s="73">
        <v>316.50099999999998</v>
      </c>
      <c r="BQ50" s="73">
        <v>464.09100000000001</v>
      </c>
      <c r="BR50" s="73">
        <v>86.786000000000001</v>
      </c>
      <c r="BS50" s="73">
        <v>437.94299999999998</v>
      </c>
      <c r="BT50" s="73">
        <v>316.50099999999998</v>
      </c>
      <c r="BU50" s="73">
        <v>7.0839999999999996</v>
      </c>
      <c r="BV50" s="73">
        <v>112.934</v>
      </c>
      <c r="BW50" s="73">
        <v>8.5920000000000005</v>
      </c>
      <c r="BX50" s="73">
        <v>5.4470000000000001</v>
      </c>
      <c r="BY50" s="73">
        <v>0.69199999999999995</v>
      </c>
      <c r="BZ50" s="73">
        <v>2.4529999999999998</v>
      </c>
      <c r="CA50" s="73">
        <v>105.76600000000001</v>
      </c>
      <c r="CB50" s="73">
        <v>22.125</v>
      </c>
      <c r="CC50" s="73">
        <v>0.39600000000000002</v>
      </c>
      <c r="CD50" s="73">
        <v>83.245000000000005</v>
      </c>
      <c r="CE50" s="73">
        <v>347.38299999999998</v>
      </c>
      <c r="CF50" s="73">
        <v>8.6690000000000005</v>
      </c>
      <c r="CG50" s="73">
        <v>201.84200000000001</v>
      </c>
      <c r="CH50" s="73">
        <v>82.391000000000005</v>
      </c>
      <c r="CI50" s="73">
        <v>47.238</v>
      </c>
      <c r="CJ50" s="73">
        <v>4.3899999999999997</v>
      </c>
      <c r="CK50" s="73">
        <v>29.459</v>
      </c>
      <c r="CL50" s="73">
        <v>67.097999999999999</v>
      </c>
      <c r="CM50" s="73">
        <v>37.576999999999998</v>
      </c>
      <c r="CN50" s="73">
        <v>2.7879999999999998</v>
      </c>
      <c r="CO50" s="73">
        <v>25.710999999999999</v>
      </c>
      <c r="CP50" s="73">
        <v>15.292999999999999</v>
      </c>
      <c r="CQ50" s="73">
        <v>9.6609999999999996</v>
      </c>
      <c r="CR50" s="73">
        <v>1.6020000000000001</v>
      </c>
      <c r="CS50" s="73">
        <v>3.7480000000000002</v>
      </c>
      <c r="CT50" s="73">
        <v>9.5649999999999995</v>
      </c>
      <c r="CU50" s="73">
        <v>5.258</v>
      </c>
      <c r="CV50" s="73">
        <v>8.8999999999999996E-2</v>
      </c>
      <c r="CW50" s="73">
        <v>3.9359999999999999</v>
      </c>
      <c r="CX50" s="73">
        <v>10.236000000000001</v>
      </c>
      <c r="CY50" s="73">
        <v>4.6429999999999998</v>
      </c>
      <c r="CZ50" s="73">
        <v>11.66</v>
      </c>
      <c r="DA50" s="73">
        <v>3.2189999999999999</v>
      </c>
      <c r="DB50" s="73">
        <v>1.304</v>
      </c>
      <c r="DC50" s="73">
        <v>0.28199999999999997</v>
      </c>
      <c r="DD50" s="73">
        <v>250.02799999999999</v>
      </c>
      <c r="DE50" s="73">
        <v>153.577</v>
      </c>
      <c r="DF50" s="73">
        <v>236.52</v>
      </c>
      <c r="DG50" s="73">
        <v>8.8569999999999993</v>
      </c>
      <c r="DH50" s="73">
        <v>229.108</v>
      </c>
      <c r="DI50" s="73">
        <v>153.577</v>
      </c>
      <c r="DJ50" s="73">
        <v>3.7930000000000001</v>
      </c>
      <c r="DK50" s="73">
        <v>71.174000000000007</v>
      </c>
      <c r="DL50" s="73">
        <v>5.3419999999999996</v>
      </c>
      <c r="DM50" s="73">
        <v>2.39</v>
      </c>
      <c r="DN50" s="73">
        <v>0.69199999999999995</v>
      </c>
      <c r="DO50" s="73">
        <v>2.2610000000000001</v>
      </c>
      <c r="DP50" s="73">
        <v>11.49</v>
      </c>
      <c r="DQ50" s="73">
        <v>5.585</v>
      </c>
      <c r="DR50" s="73">
        <v>0.39600000000000002</v>
      </c>
      <c r="DS50" s="73">
        <v>5.5090000000000003</v>
      </c>
      <c r="DT50" s="73">
        <v>163.28299999999999</v>
      </c>
      <c r="DU50" s="73">
        <v>4.88</v>
      </c>
      <c r="DV50" s="73">
        <v>80.838999999999999</v>
      </c>
      <c r="DW50" s="73">
        <v>53.180999999999997</v>
      </c>
      <c r="DX50" s="73">
        <v>32.957999999999998</v>
      </c>
      <c r="DY50" s="73">
        <v>4.1859999999999999</v>
      </c>
      <c r="DZ50" s="73">
        <v>15.693</v>
      </c>
      <c r="EA50" s="73">
        <v>45.284999999999997</v>
      </c>
      <c r="EB50" s="73">
        <v>28.085000000000001</v>
      </c>
      <c r="EC50" s="73">
        <v>2.5840000000000001</v>
      </c>
      <c r="ED50" s="73">
        <v>14.272</v>
      </c>
      <c r="EE50" s="73">
        <v>7.8970000000000002</v>
      </c>
      <c r="EF50" s="73">
        <v>4.8739999999999997</v>
      </c>
      <c r="EG50" s="73">
        <v>1.6020000000000001</v>
      </c>
      <c r="EH50" s="73">
        <v>1.421</v>
      </c>
      <c r="EI50" s="73">
        <v>4.0880000000000001</v>
      </c>
      <c r="EJ50" s="73">
        <v>1.026</v>
      </c>
      <c r="EK50" s="73">
        <v>4.6509999999999998</v>
      </c>
      <c r="EL50" s="73">
        <v>0.46300000000000002</v>
      </c>
      <c r="EM50" s="73">
        <v>0.34399999999999997</v>
      </c>
      <c r="EN50" s="73">
        <v>207.649</v>
      </c>
      <c r="EO50" s="73">
        <v>122.818</v>
      </c>
      <c r="EP50" s="73">
        <v>197.744</v>
      </c>
      <c r="EQ50" s="73">
        <v>6.1929999999999996</v>
      </c>
      <c r="ER50" s="73">
        <v>192.57300000000001</v>
      </c>
      <c r="ES50" s="73">
        <v>122.818</v>
      </c>
      <c r="ET50" s="73">
        <v>3.7930000000000001</v>
      </c>
      <c r="EU50" s="73">
        <v>65.399000000000001</v>
      </c>
      <c r="EV50" s="73">
        <v>4.0599999999999996</v>
      </c>
      <c r="EW50" s="73">
        <v>2.109</v>
      </c>
      <c r="EX50" s="73">
        <v>0</v>
      </c>
      <c r="EY50" s="73">
        <v>1.952</v>
      </c>
      <c r="EZ50" s="73">
        <v>7.867</v>
      </c>
      <c r="FA50" s="73">
        <v>3.6259999999999999</v>
      </c>
      <c r="FB50" s="73">
        <v>0</v>
      </c>
      <c r="FC50" s="73">
        <v>4.242</v>
      </c>
      <c r="FD50" s="73">
        <v>129.72800000000001</v>
      </c>
      <c r="FE50" s="73">
        <v>3.7930000000000001</v>
      </c>
      <c r="FF50" s="73">
        <v>73.102000000000004</v>
      </c>
      <c r="FG50" s="73">
        <v>44.283000000000001</v>
      </c>
      <c r="FH50" s="73">
        <v>25.224</v>
      </c>
      <c r="FI50" s="73">
        <v>3.9620000000000002</v>
      </c>
      <c r="FJ50" s="73">
        <v>14.753</v>
      </c>
      <c r="FK50" s="73">
        <v>38.098999999999997</v>
      </c>
      <c r="FL50" s="73">
        <v>21.838999999999999</v>
      </c>
      <c r="FM50" s="73">
        <v>2.5840000000000001</v>
      </c>
      <c r="FN50" s="73">
        <v>13.332000000000001</v>
      </c>
      <c r="FO50" s="73">
        <v>6.1840000000000002</v>
      </c>
      <c r="FP50" s="73">
        <v>3.3849999999999998</v>
      </c>
      <c r="FQ50" s="73">
        <v>1.3779999999999999</v>
      </c>
      <c r="FR50" s="73">
        <v>1.421</v>
      </c>
      <c r="FS50" s="73">
        <v>3.1480000000000001</v>
      </c>
      <c r="FT50" s="73">
        <v>1.026</v>
      </c>
      <c r="FU50" s="73">
        <v>3.7120000000000002</v>
      </c>
      <c r="FV50" s="73">
        <v>0.46300000000000002</v>
      </c>
      <c r="FW50" s="73">
        <v>0.34399999999999997</v>
      </c>
      <c r="FX50" s="73">
        <v>124.336</v>
      </c>
      <c r="FY50" s="73">
        <v>64.087000000000003</v>
      </c>
      <c r="FZ50" s="73">
        <v>92.135000000000005</v>
      </c>
      <c r="GA50" s="73">
        <v>30.491</v>
      </c>
      <c r="GB50" s="73">
        <v>84.786000000000001</v>
      </c>
      <c r="GC50" s="73">
        <v>64.087000000000003</v>
      </c>
      <c r="GD50" s="73">
        <v>1.573</v>
      </c>
      <c r="GE50" s="73">
        <v>18.969000000000001</v>
      </c>
      <c r="GF50" s="73">
        <v>1.9810000000000001</v>
      </c>
      <c r="GG50" s="73">
        <v>0.9</v>
      </c>
      <c r="GH50" s="73">
        <v>0.254</v>
      </c>
      <c r="GI50" s="73">
        <v>0.82699999999999996</v>
      </c>
      <c r="GJ50" s="73">
        <v>36.359000000000002</v>
      </c>
      <c r="GK50" s="73">
        <v>6.6070000000000002</v>
      </c>
      <c r="GL50" s="73">
        <v>0.316</v>
      </c>
      <c r="GM50" s="73">
        <v>29.094000000000001</v>
      </c>
      <c r="GN50" s="73">
        <v>72.203000000000003</v>
      </c>
      <c r="GO50" s="73">
        <v>2.1429999999999998</v>
      </c>
      <c r="GP50" s="73">
        <v>48.89</v>
      </c>
      <c r="GQ50" s="73">
        <v>21.94</v>
      </c>
      <c r="GR50" s="73">
        <v>12.045</v>
      </c>
      <c r="GS50" s="73">
        <v>0.93400000000000005</v>
      </c>
      <c r="GT50" s="73">
        <v>8.9610000000000003</v>
      </c>
      <c r="GU50" s="73">
        <v>18.210999999999999</v>
      </c>
      <c r="GV50" s="73">
        <v>9.798</v>
      </c>
      <c r="GW50" s="73">
        <v>0.85</v>
      </c>
      <c r="GX50" s="73">
        <v>7.5640000000000001</v>
      </c>
      <c r="GY50" s="73">
        <v>3.7280000000000002</v>
      </c>
      <c r="GZ50" s="73">
        <v>2.2469999999999999</v>
      </c>
      <c r="HA50" s="73">
        <v>8.4000000000000005E-2</v>
      </c>
      <c r="HB50" s="73">
        <v>1.397</v>
      </c>
      <c r="HC50" s="73">
        <v>1.7809999999999999</v>
      </c>
      <c r="HD50" s="73">
        <v>0.53500000000000003</v>
      </c>
      <c r="HE50" s="73">
        <v>0</v>
      </c>
      <c r="HF50" s="73">
        <v>1.103</v>
      </c>
      <c r="HG50" s="73">
        <v>1.21</v>
      </c>
      <c r="HH50" s="73">
        <v>1.101</v>
      </c>
      <c r="HI50" s="73">
        <v>1.71</v>
      </c>
      <c r="HJ50" s="73">
        <v>0.60099999999999998</v>
      </c>
      <c r="HK50" s="73">
        <v>0</v>
      </c>
      <c r="HL50" s="73">
        <v>0.14299999999999999</v>
      </c>
      <c r="HM50" s="73">
        <v>47.02</v>
      </c>
      <c r="HN50" s="73">
        <v>31.198</v>
      </c>
      <c r="HO50" s="73">
        <v>43.622999999999998</v>
      </c>
      <c r="HP50" s="73">
        <v>2.8239999999999998</v>
      </c>
      <c r="HQ50" s="73">
        <v>42.012</v>
      </c>
      <c r="HR50" s="73">
        <v>31.198</v>
      </c>
      <c r="HS50" s="73">
        <v>0.49299999999999999</v>
      </c>
      <c r="HT50" s="73">
        <v>10.257</v>
      </c>
      <c r="HU50" s="73">
        <v>0.85</v>
      </c>
      <c r="HV50" s="73">
        <v>0.29399999999999998</v>
      </c>
      <c r="HW50" s="73">
        <v>0</v>
      </c>
      <c r="HX50" s="73">
        <v>0.55500000000000005</v>
      </c>
      <c r="HY50" s="73">
        <v>3.649</v>
      </c>
      <c r="HZ50" s="73">
        <v>1.381</v>
      </c>
      <c r="IA50" s="73">
        <v>0</v>
      </c>
      <c r="IB50" s="73">
        <v>2.2679999999999998</v>
      </c>
      <c r="IC50" s="73">
        <v>33.082000000000001</v>
      </c>
      <c r="ID50" s="73">
        <v>0.49299999999999999</v>
      </c>
      <c r="IE50" s="73">
        <v>13.081</v>
      </c>
      <c r="IF50" s="73">
        <v>16.338000000000001</v>
      </c>
      <c r="IG50" s="73">
        <v>9.6059999999999999</v>
      </c>
      <c r="IH50" s="73">
        <v>0.93400000000000005</v>
      </c>
      <c r="II50" s="73">
        <v>5.798</v>
      </c>
      <c r="IJ50" s="73">
        <v>13.308999999999999</v>
      </c>
      <c r="IK50" s="73">
        <v>7.5069999999999997</v>
      </c>
      <c r="IL50" s="73">
        <v>0.85</v>
      </c>
      <c r="IM50" s="73">
        <v>4.952</v>
      </c>
      <c r="IN50" s="73">
        <v>3.0289999999999999</v>
      </c>
      <c r="IO50" s="73">
        <v>2.1</v>
      </c>
      <c r="IP50" s="73">
        <v>8.4000000000000005E-2</v>
      </c>
      <c r="IQ50" s="73">
        <v>0.84499999999999997</v>
      </c>
    </row>
    <row r="51" spans="1:251">
      <c r="A51" s="10">
        <v>41061</v>
      </c>
      <c r="B51" s="73">
        <v>35.039000000000001</v>
      </c>
      <c r="C51" s="73">
        <v>3.972</v>
      </c>
      <c r="D51" s="73">
        <v>1.3009999999999999</v>
      </c>
      <c r="E51" s="73">
        <v>1.1950000000000001</v>
      </c>
      <c r="F51" s="73">
        <v>1.476</v>
      </c>
      <c r="G51" s="73">
        <v>14.385</v>
      </c>
      <c r="H51" s="73">
        <v>4.4960000000000004</v>
      </c>
      <c r="I51" s="73">
        <v>0.36299999999999999</v>
      </c>
      <c r="J51" s="73">
        <v>9.5259999999999998</v>
      </c>
      <c r="K51" s="73">
        <v>112.6</v>
      </c>
      <c r="L51" s="73">
        <v>5.9320000000000004</v>
      </c>
      <c r="M51" s="73">
        <v>46.042000000000002</v>
      </c>
      <c r="N51" s="73">
        <v>46.997999999999998</v>
      </c>
      <c r="O51" s="73">
        <v>30.564</v>
      </c>
      <c r="P51" s="73">
        <v>2.2970000000000002</v>
      </c>
      <c r="Q51" s="73">
        <v>14.138</v>
      </c>
      <c r="R51" s="73">
        <v>39.463999999999999</v>
      </c>
      <c r="S51" s="73">
        <v>25.187000000000001</v>
      </c>
      <c r="T51" s="73">
        <v>1.7909999999999999</v>
      </c>
      <c r="U51" s="73">
        <v>12.484999999999999</v>
      </c>
      <c r="V51" s="73">
        <v>7.5350000000000001</v>
      </c>
      <c r="W51" s="73">
        <v>5.3760000000000003</v>
      </c>
      <c r="X51" s="73">
        <v>0.50600000000000001</v>
      </c>
      <c r="Y51" s="73">
        <v>1.653</v>
      </c>
      <c r="Z51" s="73">
        <v>1.835</v>
      </c>
      <c r="AA51" s="73">
        <v>0.54500000000000004</v>
      </c>
      <c r="AB51" s="73">
        <v>2.1059999999999999</v>
      </c>
      <c r="AC51" s="73">
        <v>0.27300000000000002</v>
      </c>
      <c r="AD51" s="73">
        <v>0</v>
      </c>
      <c r="AE51" s="73">
        <v>131.36699999999999</v>
      </c>
      <c r="AF51" s="73">
        <v>81.977000000000004</v>
      </c>
      <c r="AG51" s="73">
        <v>119.56100000000001</v>
      </c>
      <c r="AH51" s="73">
        <v>10.129</v>
      </c>
      <c r="AI51" s="73">
        <v>115.572</v>
      </c>
      <c r="AJ51" s="73">
        <v>81.977000000000004</v>
      </c>
      <c r="AK51" s="73">
        <v>4.3739999999999997</v>
      </c>
      <c r="AL51" s="73">
        <v>28.948</v>
      </c>
      <c r="AM51" s="73">
        <v>3.3889999999999998</v>
      </c>
      <c r="AN51" s="73">
        <v>0.89200000000000002</v>
      </c>
      <c r="AO51" s="73">
        <v>1.1950000000000001</v>
      </c>
      <c r="AP51" s="73">
        <v>1.302</v>
      </c>
      <c r="AQ51" s="73">
        <v>11.000999999999999</v>
      </c>
      <c r="AR51" s="73">
        <v>3.3690000000000002</v>
      </c>
      <c r="AS51" s="73">
        <v>0.17</v>
      </c>
      <c r="AT51" s="73">
        <v>7.4619999999999997</v>
      </c>
      <c r="AU51" s="73">
        <v>87.37</v>
      </c>
      <c r="AV51" s="73">
        <v>5.7389999999999999</v>
      </c>
      <c r="AW51" s="73">
        <v>37.713000000000001</v>
      </c>
      <c r="AX51" s="73">
        <v>36.351999999999997</v>
      </c>
      <c r="AY51" s="73">
        <v>22.140999999999998</v>
      </c>
      <c r="AZ51" s="73">
        <v>1.746</v>
      </c>
      <c r="BA51" s="73">
        <v>12.465</v>
      </c>
      <c r="BB51" s="73">
        <v>31.280999999999999</v>
      </c>
      <c r="BC51" s="73">
        <v>19.033999999999999</v>
      </c>
      <c r="BD51" s="73">
        <v>1.2410000000000001</v>
      </c>
      <c r="BE51" s="73">
        <v>11.007</v>
      </c>
      <c r="BF51" s="73">
        <v>5.0709999999999997</v>
      </c>
      <c r="BG51" s="73">
        <v>3.1070000000000002</v>
      </c>
      <c r="BH51" s="73">
        <v>0.50600000000000001</v>
      </c>
      <c r="BI51" s="73">
        <v>1.458</v>
      </c>
      <c r="BJ51" s="73">
        <v>1.405</v>
      </c>
      <c r="BK51" s="73">
        <v>0.54500000000000004</v>
      </c>
      <c r="BL51" s="73">
        <v>1.677</v>
      </c>
      <c r="BM51" s="73">
        <v>0.27300000000000002</v>
      </c>
      <c r="BN51" s="73">
        <v>0</v>
      </c>
      <c r="BO51" s="73">
        <v>581.11900000000003</v>
      </c>
      <c r="BP51" s="73">
        <v>331.30900000000003</v>
      </c>
      <c r="BQ51" s="73">
        <v>481.31599999999997</v>
      </c>
      <c r="BR51" s="73">
        <v>87.471999999999994</v>
      </c>
      <c r="BS51" s="73">
        <v>460.73099999999999</v>
      </c>
      <c r="BT51" s="73">
        <v>331.30900000000003</v>
      </c>
      <c r="BU51" s="73">
        <v>9.1829999999999998</v>
      </c>
      <c r="BV51" s="73">
        <v>118.71599999999999</v>
      </c>
      <c r="BW51" s="73">
        <v>5.98</v>
      </c>
      <c r="BX51" s="73">
        <v>3.8420000000000001</v>
      </c>
      <c r="BY51" s="73">
        <v>0.32800000000000001</v>
      </c>
      <c r="BZ51" s="73">
        <v>1.8109999999999999</v>
      </c>
      <c r="CA51" s="73">
        <v>104.229</v>
      </c>
      <c r="CB51" s="73">
        <v>18.265999999999998</v>
      </c>
      <c r="CC51" s="73">
        <v>0.98899999999999999</v>
      </c>
      <c r="CD51" s="73">
        <v>84.344999999999999</v>
      </c>
      <c r="CE51" s="73">
        <v>356.267</v>
      </c>
      <c r="CF51" s="73">
        <v>10.916</v>
      </c>
      <c r="CG51" s="73">
        <v>206.07</v>
      </c>
      <c r="CH51" s="73">
        <v>91.144000000000005</v>
      </c>
      <c r="CI51" s="73">
        <v>54.320999999999998</v>
      </c>
      <c r="CJ51" s="73">
        <v>3.5070000000000001</v>
      </c>
      <c r="CK51" s="73">
        <v>32.070999999999998</v>
      </c>
      <c r="CL51" s="73">
        <v>75.757000000000005</v>
      </c>
      <c r="CM51" s="73">
        <v>42.137999999999998</v>
      </c>
      <c r="CN51" s="73">
        <v>3.5070000000000001</v>
      </c>
      <c r="CO51" s="73">
        <v>29.073</v>
      </c>
      <c r="CP51" s="73">
        <v>15.387</v>
      </c>
      <c r="CQ51" s="73">
        <v>12.183</v>
      </c>
      <c r="CR51" s="73">
        <v>0</v>
      </c>
      <c r="CS51" s="73">
        <v>2.9980000000000002</v>
      </c>
      <c r="CT51" s="73">
        <v>10.547000000000001</v>
      </c>
      <c r="CU51" s="73">
        <v>6.86</v>
      </c>
      <c r="CV51" s="73">
        <v>0.249</v>
      </c>
      <c r="CW51" s="73">
        <v>3.4369999999999998</v>
      </c>
      <c r="CX51" s="73">
        <v>10.18</v>
      </c>
      <c r="CY51" s="73">
        <v>7.867</v>
      </c>
      <c r="CZ51" s="73">
        <v>12.331</v>
      </c>
      <c r="DA51" s="73">
        <v>5.7149999999999999</v>
      </c>
      <c r="DB51" s="73">
        <v>1.246</v>
      </c>
      <c r="DC51" s="73">
        <v>0</v>
      </c>
      <c r="DD51" s="73">
        <v>256.93</v>
      </c>
      <c r="DE51" s="73">
        <v>159.81</v>
      </c>
      <c r="DF51" s="73">
        <v>246.363</v>
      </c>
      <c r="DG51" s="73">
        <v>7.5810000000000004</v>
      </c>
      <c r="DH51" s="73">
        <v>240.416</v>
      </c>
      <c r="DI51" s="73">
        <v>159.81</v>
      </c>
      <c r="DJ51" s="73">
        <v>6.7009999999999996</v>
      </c>
      <c r="DK51" s="73">
        <v>73.311999999999998</v>
      </c>
      <c r="DL51" s="73">
        <v>3.1440000000000001</v>
      </c>
      <c r="DM51" s="73">
        <v>1.55</v>
      </c>
      <c r="DN51" s="73">
        <v>0.32800000000000001</v>
      </c>
      <c r="DO51" s="73">
        <v>1.2669999999999999</v>
      </c>
      <c r="DP51" s="73">
        <v>10.977</v>
      </c>
      <c r="DQ51" s="73">
        <v>4.99</v>
      </c>
      <c r="DR51" s="73">
        <v>0.48099999999999998</v>
      </c>
      <c r="DS51" s="73">
        <v>5.5060000000000002</v>
      </c>
      <c r="DT51" s="73">
        <v>166.86699999999999</v>
      </c>
      <c r="DU51" s="73">
        <v>7.7960000000000003</v>
      </c>
      <c r="DV51" s="73">
        <v>80.456999999999994</v>
      </c>
      <c r="DW51" s="73">
        <v>62.328000000000003</v>
      </c>
      <c r="DX51" s="73">
        <v>39.47</v>
      </c>
      <c r="DY51" s="73">
        <v>2.992</v>
      </c>
      <c r="DZ51" s="73">
        <v>19.178000000000001</v>
      </c>
      <c r="EA51" s="73">
        <v>54.228999999999999</v>
      </c>
      <c r="EB51" s="73">
        <v>32.232999999999997</v>
      </c>
      <c r="EC51" s="73">
        <v>2.992</v>
      </c>
      <c r="ED51" s="73">
        <v>18.315999999999999</v>
      </c>
      <c r="EE51" s="73">
        <v>8.1</v>
      </c>
      <c r="EF51" s="73">
        <v>7.2370000000000001</v>
      </c>
      <c r="EG51" s="73">
        <v>0</v>
      </c>
      <c r="EH51" s="73">
        <v>0.86199999999999999</v>
      </c>
      <c r="EI51" s="73">
        <v>2.3919999999999999</v>
      </c>
      <c r="EJ51" s="73">
        <v>1.8089999999999999</v>
      </c>
      <c r="EK51" s="73">
        <v>2.9860000000000002</v>
      </c>
      <c r="EL51" s="73">
        <v>1.2150000000000001</v>
      </c>
      <c r="EM51" s="73">
        <v>0.68799999999999994</v>
      </c>
      <c r="EN51" s="73">
        <v>211.13499999999999</v>
      </c>
      <c r="EO51" s="73">
        <v>125.11</v>
      </c>
      <c r="EP51" s="73">
        <v>202.06299999999999</v>
      </c>
      <c r="EQ51" s="73">
        <v>6.3860000000000001</v>
      </c>
      <c r="ER51" s="73">
        <v>197.02600000000001</v>
      </c>
      <c r="ES51" s="73">
        <v>125.11</v>
      </c>
      <c r="ET51" s="73">
        <v>6.2030000000000003</v>
      </c>
      <c r="EU51" s="73">
        <v>65.42</v>
      </c>
      <c r="EV51" s="73">
        <v>3.1440000000000001</v>
      </c>
      <c r="EW51" s="73">
        <v>1.55</v>
      </c>
      <c r="EX51" s="73">
        <v>0.32800000000000001</v>
      </c>
      <c r="EY51" s="73">
        <v>1.2669999999999999</v>
      </c>
      <c r="EZ51" s="73">
        <v>8.5719999999999992</v>
      </c>
      <c r="FA51" s="73">
        <v>3.78</v>
      </c>
      <c r="FB51" s="73">
        <v>0.48099999999999998</v>
      </c>
      <c r="FC51" s="73">
        <v>4.3109999999999999</v>
      </c>
      <c r="FD51" s="73">
        <v>130.95599999999999</v>
      </c>
      <c r="FE51" s="73">
        <v>7.298</v>
      </c>
      <c r="FF51" s="73">
        <v>71.370999999999995</v>
      </c>
      <c r="FG51" s="73">
        <v>50.332000000000001</v>
      </c>
      <c r="FH51" s="73">
        <v>30.49</v>
      </c>
      <c r="FI51" s="73">
        <v>2.7639999999999998</v>
      </c>
      <c r="FJ51" s="73">
        <v>16.68</v>
      </c>
      <c r="FK51" s="73">
        <v>44.953000000000003</v>
      </c>
      <c r="FL51" s="73">
        <v>25.582999999999998</v>
      </c>
      <c r="FM51" s="73">
        <v>2.7639999999999998</v>
      </c>
      <c r="FN51" s="73">
        <v>16.207999999999998</v>
      </c>
      <c r="FO51" s="73">
        <v>5.3789999999999996</v>
      </c>
      <c r="FP51" s="73">
        <v>4.907</v>
      </c>
      <c r="FQ51" s="73">
        <v>0</v>
      </c>
      <c r="FR51" s="73">
        <v>0.47299999999999998</v>
      </c>
      <c r="FS51" s="73">
        <v>2.3919999999999999</v>
      </c>
      <c r="FT51" s="73">
        <v>1.5089999999999999</v>
      </c>
      <c r="FU51" s="73">
        <v>2.6850000000000001</v>
      </c>
      <c r="FV51" s="73">
        <v>1.2150000000000001</v>
      </c>
      <c r="FW51" s="73">
        <v>0.39700000000000002</v>
      </c>
      <c r="FX51" s="73">
        <v>123.851</v>
      </c>
      <c r="FY51" s="73">
        <v>61.287999999999997</v>
      </c>
      <c r="FZ51" s="73">
        <v>91.144000000000005</v>
      </c>
      <c r="GA51" s="73">
        <v>30.388999999999999</v>
      </c>
      <c r="GB51" s="73">
        <v>81.588999999999999</v>
      </c>
      <c r="GC51" s="73">
        <v>61.287999999999997</v>
      </c>
      <c r="GD51" s="73">
        <v>1.4350000000000001</v>
      </c>
      <c r="GE51" s="73">
        <v>18.658000000000001</v>
      </c>
      <c r="GF51" s="73">
        <v>4.7220000000000004</v>
      </c>
      <c r="GG51" s="73">
        <v>1.847</v>
      </c>
      <c r="GH51" s="73">
        <v>0.41599999999999998</v>
      </c>
      <c r="GI51" s="73">
        <v>2.4590000000000001</v>
      </c>
      <c r="GJ51" s="73">
        <v>35.43</v>
      </c>
      <c r="GK51" s="73">
        <v>7.915</v>
      </c>
      <c r="GL51" s="73">
        <v>0.14499999999999999</v>
      </c>
      <c r="GM51" s="73">
        <v>27.37</v>
      </c>
      <c r="GN51" s="73">
        <v>71.234999999999999</v>
      </c>
      <c r="GO51" s="73">
        <v>2.1709999999999998</v>
      </c>
      <c r="GP51" s="73">
        <v>48.975000000000001</v>
      </c>
      <c r="GQ51" s="73">
        <v>23.882999999999999</v>
      </c>
      <c r="GR51" s="73">
        <v>11.593</v>
      </c>
      <c r="GS51" s="73">
        <v>1.4019999999999999</v>
      </c>
      <c r="GT51" s="73">
        <v>10.888</v>
      </c>
      <c r="GU51" s="73">
        <v>18.012</v>
      </c>
      <c r="GV51" s="73">
        <v>8.5380000000000003</v>
      </c>
      <c r="GW51" s="73">
        <v>1.2330000000000001</v>
      </c>
      <c r="GX51" s="73">
        <v>8.2409999999999997</v>
      </c>
      <c r="GY51" s="73">
        <v>5.8710000000000004</v>
      </c>
      <c r="GZ51" s="73">
        <v>3.0550000000000002</v>
      </c>
      <c r="HA51" s="73">
        <v>0.17</v>
      </c>
      <c r="HB51" s="73">
        <v>2.6469999999999998</v>
      </c>
      <c r="HC51" s="73">
        <v>1.0289999999999999</v>
      </c>
      <c r="HD51" s="73">
        <v>0.59199999999999997</v>
      </c>
      <c r="HE51" s="73">
        <v>0</v>
      </c>
      <c r="HF51" s="73">
        <v>0.378</v>
      </c>
      <c r="HG51" s="73">
        <v>2.11</v>
      </c>
      <c r="HH51" s="73">
        <v>1.4690000000000001</v>
      </c>
      <c r="HI51" s="73">
        <v>2.3180000000000001</v>
      </c>
      <c r="HJ51" s="73">
        <v>1.2609999999999999</v>
      </c>
      <c r="HK51" s="73">
        <v>0</v>
      </c>
      <c r="HL51" s="73">
        <v>5.8000000000000003E-2</v>
      </c>
      <c r="HM51" s="73">
        <v>48.561999999999998</v>
      </c>
      <c r="HN51" s="73">
        <v>29.236999999999998</v>
      </c>
      <c r="HO51" s="73">
        <v>43.417999999999999</v>
      </c>
      <c r="HP51" s="73">
        <v>4.5019999999999998</v>
      </c>
      <c r="HQ51" s="73">
        <v>40.779000000000003</v>
      </c>
      <c r="HR51" s="73">
        <v>29.236999999999998</v>
      </c>
      <c r="HS51" s="73">
        <v>0.99299999999999999</v>
      </c>
      <c r="HT51" s="73">
        <v>10.411</v>
      </c>
      <c r="HU51" s="73">
        <v>2.6840000000000002</v>
      </c>
      <c r="HV51" s="73">
        <v>0.55200000000000005</v>
      </c>
      <c r="HW51" s="73">
        <v>0.224</v>
      </c>
      <c r="HX51" s="73">
        <v>1.9079999999999999</v>
      </c>
      <c r="HY51" s="73">
        <v>4.5960000000000001</v>
      </c>
      <c r="HZ51" s="73">
        <v>2.226</v>
      </c>
      <c r="IA51" s="73">
        <v>0</v>
      </c>
      <c r="IB51" s="73">
        <v>2.37</v>
      </c>
      <c r="IC51" s="73">
        <v>32.198999999999998</v>
      </c>
      <c r="ID51" s="73">
        <v>1.2170000000000001</v>
      </c>
      <c r="IE51" s="73">
        <v>14.941000000000001</v>
      </c>
      <c r="IF51" s="73">
        <v>16.734000000000002</v>
      </c>
      <c r="IG51" s="73">
        <v>9.0869999999999997</v>
      </c>
      <c r="IH51" s="73">
        <v>1.194</v>
      </c>
      <c r="II51" s="73">
        <v>6.4530000000000003</v>
      </c>
      <c r="IJ51" s="73">
        <v>13.131</v>
      </c>
      <c r="IK51" s="73">
        <v>6.4459999999999997</v>
      </c>
      <c r="IL51" s="73">
        <v>1.024</v>
      </c>
      <c r="IM51" s="73">
        <v>5.6609999999999996</v>
      </c>
      <c r="IN51" s="73">
        <v>3.6019999999999999</v>
      </c>
      <c r="IO51" s="73">
        <v>2.64</v>
      </c>
      <c r="IP51" s="73">
        <v>0.17</v>
      </c>
      <c r="IQ51" s="73">
        <v>0.79200000000000004</v>
      </c>
    </row>
    <row r="52" spans="1:251">
      <c r="A52" s="10">
        <v>41426</v>
      </c>
      <c r="B52" s="73">
        <v>37.856999999999999</v>
      </c>
      <c r="C52" s="73">
        <v>4.6189999999999998</v>
      </c>
      <c r="D52" s="73">
        <v>1.8089999999999999</v>
      </c>
      <c r="E52" s="73">
        <v>0.88600000000000001</v>
      </c>
      <c r="F52" s="73">
        <v>1.923</v>
      </c>
      <c r="G52" s="73">
        <v>13.041</v>
      </c>
      <c r="H52" s="73">
        <v>5.4640000000000004</v>
      </c>
      <c r="I52" s="73">
        <v>0.69499999999999995</v>
      </c>
      <c r="J52" s="73">
        <v>6.8819999999999997</v>
      </c>
      <c r="K52" s="73">
        <v>112.532</v>
      </c>
      <c r="L52" s="73">
        <v>4.6210000000000004</v>
      </c>
      <c r="M52" s="73">
        <v>46.881999999999998</v>
      </c>
      <c r="N52" s="73">
        <v>43.716000000000001</v>
      </c>
      <c r="O52" s="73">
        <v>23.391999999999999</v>
      </c>
      <c r="P52" s="73">
        <v>2.8940000000000001</v>
      </c>
      <c r="Q52" s="73">
        <v>17.04</v>
      </c>
      <c r="R52" s="73">
        <v>36.262</v>
      </c>
      <c r="S52" s="73">
        <v>17.908000000000001</v>
      </c>
      <c r="T52" s="73">
        <v>2.4359999999999999</v>
      </c>
      <c r="U52" s="73">
        <v>15.629</v>
      </c>
      <c r="V52" s="73">
        <v>7.4539999999999997</v>
      </c>
      <c r="W52" s="73">
        <v>5.4850000000000003</v>
      </c>
      <c r="X52" s="73">
        <v>0.45800000000000002</v>
      </c>
      <c r="Y52" s="73">
        <v>1.411</v>
      </c>
      <c r="Z52" s="73">
        <v>0.42599999999999999</v>
      </c>
      <c r="AA52" s="73">
        <v>0.23499999999999999</v>
      </c>
      <c r="AB52" s="73">
        <v>0.66100000000000003</v>
      </c>
      <c r="AC52" s="73">
        <v>0</v>
      </c>
      <c r="AD52" s="73">
        <v>0.39</v>
      </c>
      <c r="AE52" s="73">
        <v>131.96100000000001</v>
      </c>
      <c r="AF52" s="73">
        <v>81.353999999999999</v>
      </c>
      <c r="AG52" s="73">
        <v>122.458</v>
      </c>
      <c r="AH52" s="73">
        <v>9.0779999999999994</v>
      </c>
      <c r="AI52" s="73">
        <v>116.876</v>
      </c>
      <c r="AJ52" s="73">
        <v>81.353999999999999</v>
      </c>
      <c r="AK52" s="73">
        <v>2.6</v>
      </c>
      <c r="AL52" s="73">
        <v>32.920999999999999</v>
      </c>
      <c r="AM52" s="73">
        <v>4.1589999999999998</v>
      </c>
      <c r="AN52" s="73">
        <v>1.349</v>
      </c>
      <c r="AO52" s="73">
        <v>0.88600000000000001</v>
      </c>
      <c r="AP52" s="73">
        <v>1.923</v>
      </c>
      <c r="AQ52" s="73">
        <v>10.500999999999999</v>
      </c>
      <c r="AR52" s="73">
        <v>4.2329999999999997</v>
      </c>
      <c r="AS52" s="73">
        <v>0.69499999999999995</v>
      </c>
      <c r="AT52" s="73">
        <v>5.5730000000000004</v>
      </c>
      <c r="AU52" s="73">
        <v>87.141999999999996</v>
      </c>
      <c r="AV52" s="73">
        <v>4.181</v>
      </c>
      <c r="AW52" s="73">
        <v>40.637999999999998</v>
      </c>
      <c r="AX52" s="73">
        <v>37.125999999999998</v>
      </c>
      <c r="AY52" s="73">
        <v>18.736000000000001</v>
      </c>
      <c r="AZ52" s="73">
        <v>2.5379999999999998</v>
      </c>
      <c r="BA52" s="73">
        <v>15.462</v>
      </c>
      <c r="BB52" s="73">
        <v>31.222000000000001</v>
      </c>
      <c r="BC52" s="73">
        <v>14.645</v>
      </c>
      <c r="BD52" s="73">
        <v>2.2370000000000001</v>
      </c>
      <c r="BE52" s="73">
        <v>14.052</v>
      </c>
      <c r="BF52" s="73">
        <v>5.9039999999999999</v>
      </c>
      <c r="BG52" s="73">
        <v>4.0910000000000002</v>
      </c>
      <c r="BH52" s="73">
        <v>0.30199999999999999</v>
      </c>
      <c r="BI52" s="73">
        <v>1.411</v>
      </c>
      <c r="BJ52" s="73">
        <v>0.42599999999999999</v>
      </c>
      <c r="BK52" s="73">
        <v>0</v>
      </c>
      <c r="BL52" s="73">
        <v>0.42599999999999999</v>
      </c>
      <c r="BM52" s="73">
        <v>0</v>
      </c>
      <c r="BN52" s="73">
        <v>0.39</v>
      </c>
      <c r="BO52" s="73">
        <v>592.35</v>
      </c>
      <c r="BP52" s="73">
        <v>325.22300000000001</v>
      </c>
      <c r="BQ52" s="73">
        <v>485.995</v>
      </c>
      <c r="BR52" s="73">
        <v>96.355000000000004</v>
      </c>
      <c r="BS52" s="73">
        <v>451.76299999999998</v>
      </c>
      <c r="BT52" s="73">
        <v>325.22300000000001</v>
      </c>
      <c r="BU52" s="73">
        <v>9.7620000000000005</v>
      </c>
      <c r="BV52" s="73">
        <v>114.952</v>
      </c>
      <c r="BW52" s="73">
        <v>10.618</v>
      </c>
      <c r="BX52" s="73">
        <v>8.6470000000000002</v>
      </c>
      <c r="BY52" s="73">
        <v>0.59799999999999998</v>
      </c>
      <c r="BZ52" s="73">
        <v>1.3740000000000001</v>
      </c>
      <c r="CA52" s="73">
        <v>121.795</v>
      </c>
      <c r="CB52" s="73">
        <v>27.411999999999999</v>
      </c>
      <c r="CC52" s="73">
        <v>0.61399999999999999</v>
      </c>
      <c r="CD52" s="73">
        <v>93.77</v>
      </c>
      <c r="CE52" s="73">
        <v>362.02100000000002</v>
      </c>
      <c r="CF52" s="73">
        <v>10.974</v>
      </c>
      <c r="CG52" s="73">
        <v>212.071</v>
      </c>
      <c r="CH52" s="73">
        <v>96.727999999999994</v>
      </c>
      <c r="CI52" s="73">
        <v>57.988999999999997</v>
      </c>
      <c r="CJ52" s="73">
        <v>7.3070000000000004</v>
      </c>
      <c r="CK52" s="73">
        <v>31.12</v>
      </c>
      <c r="CL52" s="73">
        <v>81.302000000000007</v>
      </c>
      <c r="CM52" s="73">
        <v>47.972999999999999</v>
      </c>
      <c r="CN52" s="73">
        <v>6.2690000000000001</v>
      </c>
      <c r="CO52" s="73">
        <v>27.061</v>
      </c>
      <c r="CP52" s="73">
        <v>15.425000000000001</v>
      </c>
      <c r="CQ52" s="73">
        <v>10.016</v>
      </c>
      <c r="CR52" s="73">
        <v>1.0389999999999999</v>
      </c>
      <c r="CS52" s="73">
        <v>4.0590000000000002</v>
      </c>
      <c r="CT52" s="73">
        <v>12.597</v>
      </c>
      <c r="CU52" s="73">
        <v>9.5519999999999996</v>
      </c>
      <c r="CV52" s="73">
        <v>0.27700000000000002</v>
      </c>
      <c r="CW52" s="73">
        <v>2.1240000000000001</v>
      </c>
      <c r="CX52" s="73">
        <v>8.173</v>
      </c>
      <c r="CY52" s="73">
        <v>7.2839999999999998</v>
      </c>
      <c r="CZ52" s="73">
        <v>9.9990000000000006</v>
      </c>
      <c r="DA52" s="73">
        <v>5.4580000000000002</v>
      </c>
      <c r="DB52" s="73">
        <v>0.311</v>
      </c>
      <c r="DC52" s="73">
        <v>0.64400000000000002</v>
      </c>
      <c r="DD52" s="73">
        <v>259.14499999999998</v>
      </c>
      <c r="DE52" s="73">
        <v>156.43700000000001</v>
      </c>
      <c r="DF52" s="73">
        <v>248.029</v>
      </c>
      <c r="DG52" s="73">
        <v>7.5730000000000004</v>
      </c>
      <c r="DH52" s="73">
        <v>237.304</v>
      </c>
      <c r="DI52" s="73">
        <v>156.43700000000001</v>
      </c>
      <c r="DJ52" s="73">
        <v>6.5650000000000004</v>
      </c>
      <c r="DK52" s="73">
        <v>73.67</v>
      </c>
      <c r="DL52" s="73">
        <v>6.0890000000000004</v>
      </c>
      <c r="DM52" s="73">
        <v>4.4409999999999998</v>
      </c>
      <c r="DN52" s="73">
        <v>0.59799999999999998</v>
      </c>
      <c r="DO52" s="73">
        <v>1.05</v>
      </c>
      <c r="DP52" s="73">
        <v>12.840999999999999</v>
      </c>
      <c r="DQ52" s="73">
        <v>6.915</v>
      </c>
      <c r="DR52" s="73">
        <v>0</v>
      </c>
      <c r="DS52" s="73">
        <v>5.9260000000000002</v>
      </c>
      <c r="DT52" s="73">
        <v>168.03399999999999</v>
      </c>
      <c r="DU52" s="73">
        <v>7.1630000000000003</v>
      </c>
      <c r="DV52" s="73">
        <v>81.965999999999994</v>
      </c>
      <c r="DW52" s="73">
        <v>65.171999999999997</v>
      </c>
      <c r="DX52" s="73">
        <v>39.866</v>
      </c>
      <c r="DY52" s="73">
        <v>6.6580000000000004</v>
      </c>
      <c r="DZ52" s="73">
        <v>18.649000000000001</v>
      </c>
      <c r="EA52" s="73">
        <v>57.756999999999998</v>
      </c>
      <c r="EB52" s="73">
        <v>34.715000000000003</v>
      </c>
      <c r="EC52" s="73">
        <v>5.782</v>
      </c>
      <c r="ED52" s="73">
        <v>17.260000000000002</v>
      </c>
      <c r="EE52" s="73">
        <v>7.415</v>
      </c>
      <c r="EF52" s="73">
        <v>5.15</v>
      </c>
      <c r="EG52" s="73">
        <v>0.876</v>
      </c>
      <c r="EH52" s="73">
        <v>1.389</v>
      </c>
      <c r="EI52" s="73">
        <v>2.911</v>
      </c>
      <c r="EJ52" s="73">
        <v>1.9810000000000001</v>
      </c>
      <c r="EK52" s="73">
        <v>3.5419999999999998</v>
      </c>
      <c r="EL52" s="73">
        <v>1.35</v>
      </c>
      <c r="EM52" s="73">
        <v>0</v>
      </c>
      <c r="EN52" s="73">
        <v>214.28899999999999</v>
      </c>
      <c r="EO52" s="73">
        <v>123.67700000000001</v>
      </c>
      <c r="EP52" s="73">
        <v>205.3</v>
      </c>
      <c r="EQ52" s="73">
        <v>6.1239999999999997</v>
      </c>
      <c r="ER52" s="73">
        <v>197.17599999999999</v>
      </c>
      <c r="ES52" s="73">
        <v>123.67700000000001</v>
      </c>
      <c r="ET52" s="73">
        <v>6.0119999999999996</v>
      </c>
      <c r="EU52" s="73">
        <v>66.855999999999995</v>
      </c>
      <c r="EV52" s="73">
        <v>5.2510000000000003</v>
      </c>
      <c r="EW52" s="73">
        <v>3.6030000000000002</v>
      </c>
      <c r="EX52" s="73">
        <v>0.59799999999999998</v>
      </c>
      <c r="EY52" s="73">
        <v>1.05</v>
      </c>
      <c r="EZ52" s="73">
        <v>9.6280000000000001</v>
      </c>
      <c r="FA52" s="73">
        <v>5.1520000000000001</v>
      </c>
      <c r="FB52" s="73">
        <v>0</v>
      </c>
      <c r="FC52" s="73">
        <v>4.476</v>
      </c>
      <c r="FD52" s="73">
        <v>132.673</v>
      </c>
      <c r="FE52" s="73">
        <v>6.61</v>
      </c>
      <c r="FF52" s="73">
        <v>73.025999999999996</v>
      </c>
      <c r="FG52" s="73">
        <v>54.164000000000001</v>
      </c>
      <c r="FH52" s="73">
        <v>30.954000000000001</v>
      </c>
      <c r="FI52" s="73">
        <v>5.9669999999999996</v>
      </c>
      <c r="FJ52" s="73">
        <v>17.244</v>
      </c>
      <c r="FK52" s="73">
        <v>48.085999999999999</v>
      </c>
      <c r="FL52" s="73">
        <v>26.904</v>
      </c>
      <c r="FM52" s="73">
        <v>5.327</v>
      </c>
      <c r="FN52" s="73">
        <v>15.855</v>
      </c>
      <c r="FO52" s="73">
        <v>6.0780000000000003</v>
      </c>
      <c r="FP52" s="73">
        <v>4.05</v>
      </c>
      <c r="FQ52" s="73">
        <v>0.63900000000000001</v>
      </c>
      <c r="FR52" s="73">
        <v>1.389</v>
      </c>
      <c r="FS52" s="73">
        <v>2.2349999999999999</v>
      </c>
      <c r="FT52" s="73">
        <v>1.9810000000000001</v>
      </c>
      <c r="FU52" s="73">
        <v>2.8660000000000001</v>
      </c>
      <c r="FV52" s="73">
        <v>1.35</v>
      </c>
      <c r="FW52" s="73">
        <v>0</v>
      </c>
      <c r="FX52" s="73">
        <v>123.797</v>
      </c>
      <c r="FY52" s="73">
        <v>59.392000000000003</v>
      </c>
      <c r="FZ52" s="73">
        <v>88.808999999999997</v>
      </c>
      <c r="GA52" s="73">
        <v>33.113999999999997</v>
      </c>
      <c r="GB52" s="73">
        <v>79.174999999999997</v>
      </c>
      <c r="GC52" s="73">
        <v>59.392000000000003</v>
      </c>
      <c r="GD52" s="73">
        <v>2.7160000000000002</v>
      </c>
      <c r="GE52" s="73">
        <v>17.068000000000001</v>
      </c>
      <c r="GF52" s="73">
        <v>4.4950000000000001</v>
      </c>
      <c r="GG52" s="73">
        <v>2.3969999999999998</v>
      </c>
      <c r="GH52" s="73">
        <v>0.79500000000000004</v>
      </c>
      <c r="GI52" s="73">
        <v>1.1859999999999999</v>
      </c>
      <c r="GJ52" s="73">
        <v>38.451999999999998</v>
      </c>
      <c r="GK52" s="73">
        <v>7.2370000000000001</v>
      </c>
      <c r="GL52" s="73">
        <v>0.51</v>
      </c>
      <c r="GM52" s="73">
        <v>30.623999999999999</v>
      </c>
      <c r="GN52" s="73">
        <v>69.253</v>
      </c>
      <c r="GO52" s="73">
        <v>4.0199999999999996</v>
      </c>
      <c r="GP52" s="73">
        <v>49.220999999999997</v>
      </c>
      <c r="GQ52" s="73">
        <v>24.805</v>
      </c>
      <c r="GR52" s="73">
        <v>11.743</v>
      </c>
      <c r="GS52" s="73">
        <v>2.3530000000000002</v>
      </c>
      <c r="GT52" s="73">
        <v>10.709</v>
      </c>
      <c r="GU52" s="73">
        <v>19.350999999999999</v>
      </c>
      <c r="GV52" s="73">
        <v>9.0839999999999996</v>
      </c>
      <c r="GW52" s="73">
        <v>1.5389999999999999</v>
      </c>
      <c r="GX52" s="73">
        <v>8.7279999999999998</v>
      </c>
      <c r="GY52" s="73">
        <v>5.4539999999999997</v>
      </c>
      <c r="GZ52" s="73">
        <v>2.6589999999999998</v>
      </c>
      <c r="HA52" s="73">
        <v>0.81399999999999995</v>
      </c>
      <c r="HB52" s="73">
        <v>1.9810000000000001</v>
      </c>
      <c r="HC52" s="73">
        <v>0.88900000000000001</v>
      </c>
      <c r="HD52" s="73">
        <v>0.55400000000000005</v>
      </c>
      <c r="HE52" s="73">
        <v>0.161</v>
      </c>
      <c r="HF52" s="73">
        <v>0.17399999999999999</v>
      </c>
      <c r="HG52" s="73">
        <v>1.6759999999999999</v>
      </c>
      <c r="HH52" s="73">
        <v>1.304</v>
      </c>
      <c r="HI52" s="73">
        <v>1.8740000000000001</v>
      </c>
      <c r="HJ52" s="73">
        <v>1.105</v>
      </c>
      <c r="HK52" s="73">
        <v>0</v>
      </c>
      <c r="HL52" s="73">
        <v>0</v>
      </c>
      <c r="HM52" s="73">
        <v>47.984999999999999</v>
      </c>
      <c r="HN52" s="73">
        <v>29.792999999999999</v>
      </c>
      <c r="HO52" s="73">
        <v>43.551000000000002</v>
      </c>
      <c r="HP52" s="73">
        <v>4.0819999999999999</v>
      </c>
      <c r="HQ52" s="73">
        <v>39.798999999999999</v>
      </c>
      <c r="HR52" s="73">
        <v>29.792999999999999</v>
      </c>
      <c r="HS52" s="73">
        <v>1.498</v>
      </c>
      <c r="HT52" s="73">
        <v>8.5079999999999991</v>
      </c>
      <c r="HU52" s="73">
        <v>2.3919999999999999</v>
      </c>
      <c r="HV52" s="73">
        <v>1.296</v>
      </c>
      <c r="HW52" s="73">
        <v>0.23100000000000001</v>
      </c>
      <c r="HX52" s="73">
        <v>0.86599999999999999</v>
      </c>
      <c r="HY52" s="73">
        <v>5.4420000000000002</v>
      </c>
      <c r="HZ52" s="73">
        <v>2.456</v>
      </c>
      <c r="IA52" s="73">
        <v>0.40799999999999997</v>
      </c>
      <c r="IB52" s="73">
        <v>2.5779999999999998</v>
      </c>
      <c r="IC52" s="73">
        <v>33.661999999999999</v>
      </c>
      <c r="ID52" s="73">
        <v>2.1360000000000001</v>
      </c>
      <c r="IE52" s="73">
        <v>12.057</v>
      </c>
      <c r="IF52" s="73">
        <v>17.484999999999999</v>
      </c>
      <c r="IG52" s="73">
        <v>9.2569999999999997</v>
      </c>
      <c r="IH52" s="73">
        <v>1.7829999999999999</v>
      </c>
      <c r="II52" s="73">
        <v>6.4450000000000003</v>
      </c>
      <c r="IJ52" s="73">
        <v>13.3</v>
      </c>
      <c r="IK52" s="73">
        <v>7.0350000000000001</v>
      </c>
      <c r="IL52" s="73">
        <v>1.0740000000000001</v>
      </c>
      <c r="IM52" s="73">
        <v>5.1909999999999998</v>
      </c>
      <c r="IN52" s="73">
        <v>4.1849999999999996</v>
      </c>
      <c r="IO52" s="73">
        <v>2.222</v>
      </c>
      <c r="IP52" s="73">
        <v>0.70799999999999996</v>
      </c>
      <c r="IQ52" s="73">
        <v>1.2549999999999999</v>
      </c>
    </row>
    <row r="53" spans="1:251">
      <c r="A53" s="10">
        <v>41791</v>
      </c>
      <c r="B53" s="73">
        <v>33.381</v>
      </c>
      <c r="C53" s="73">
        <v>3.7050000000000001</v>
      </c>
      <c r="D53" s="73">
        <v>1.7909999999999999</v>
      </c>
      <c r="E53" s="73">
        <v>0.47499999999999998</v>
      </c>
      <c r="F53" s="73">
        <v>1.44</v>
      </c>
      <c r="G53" s="73">
        <v>11.478</v>
      </c>
      <c r="H53" s="73">
        <v>4.8319999999999999</v>
      </c>
      <c r="I53" s="73">
        <v>0.218</v>
      </c>
      <c r="J53" s="73">
        <v>6.1529999999999996</v>
      </c>
      <c r="K53" s="73">
        <v>115.628</v>
      </c>
      <c r="L53" s="73">
        <v>6.2039999999999997</v>
      </c>
      <c r="M53" s="73">
        <v>41.959000000000003</v>
      </c>
      <c r="N53" s="73">
        <v>46.393000000000001</v>
      </c>
      <c r="O53" s="73">
        <v>24.257000000000001</v>
      </c>
      <c r="P53" s="73">
        <v>4.2629999999999999</v>
      </c>
      <c r="Q53" s="73">
        <v>17.632000000000001</v>
      </c>
      <c r="R53" s="73">
        <v>35.677</v>
      </c>
      <c r="S53" s="73">
        <v>17.695</v>
      </c>
      <c r="T53" s="73">
        <v>2.6989999999999998</v>
      </c>
      <c r="U53" s="73">
        <v>15.042999999999999</v>
      </c>
      <c r="V53" s="73">
        <v>10.715999999999999</v>
      </c>
      <c r="W53" s="73">
        <v>6.5620000000000003</v>
      </c>
      <c r="X53" s="73">
        <v>1.5649999999999999</v>
      </c>
      <c r="Y53" s="73">
        <v>2.589</v>
      </c>
      <c r="Z53" s="73">
        <v>3.766</v>
      </c>
      <c r="AA53" s="73">
        <v>1.3979999999999999</v>
      </c>
      <c r="AB53" s="73">
        <v>4.2830000000000004</v>
      </c>
      <c r="AC53" s="73">
        <v>0.88100000000000001</v>
      </c>
      <c r="AD53" s="73">
        <v>0.24099999999999999</v>
      </c>
      <c r="AE53" s="73">
        <v>134.423</v>
      </c>
      <c r="AF53" s="73">
        <v>84.381</v>
      </c>
      <c r="AG53" s="73">
        <v>123.39</v>
      </c>
      <c r="AH53" s="73">
        <v>6.7489999999999997</v>
      </c>
      <c r="AI53" s="73">
        <v>119.048</v>
      </c>
      <c r="AJ53" s="73">
        <v>84.381</v>
      </c>
      <c r="AK53" s="73">
        <v>4.8890000000000002</v>
      </c>
      <c r="AL53" s="73">
        <v>29.536000000000001</v>
      </c>
      <c r="AM53" s="73">
        <v>3.4630000000000001</v>
      </c>
      <c r="AN53" s="73">
        <v>1.548</v>
      </c>
      <c r="AO53" s="73">
        <v>0.47499999999999998</v>
      </c>
      <c r="AP53" s="73">
        <v>1.44</v>
      </c>
      <c r="AQ53" s="73">
        <v>8.1460000000000008</v>
      </c>
      <c r="AR53" s="73">
        <v>3.036</v>
      </c>
      <c r="AS53" s="73">
        <v>0.218</v>
      </c>
      <c r="AT53" s="73">
        <v>4.617</v>
      </c>
      <c r="AU53" s="73">
        <v>90.652000000000001</v>
      </c>
      <c r="AV53" s="73">
        <v>5.7939999999999996</v>
      </c>
      <c r="AW53" s="73">
        <v>36.578000000000003</v>
      </c>
      <c r="AX53" s="73">
        <v>36.131999999999998</v>
      </c>
      <c r="AY53" s="73">
        <v>17.045999999999999</v>
      </c>
      <c r="AZ53" s="73">
        <v>3.2309999999999999</v>
      </c>
      <c r="BA53" s="73">
        <v>15.614000000000001</v>
      </c>
      <c r="BB53" s="73">
        <v>28.039000000000001</v>
      </c>
      <c r="BC53" s="73">
        <v>11.722</v>
      </c>
      <c r="BD53" s="73">
        <v>2.3460000000000001</v>
      </c>
      <c r="BE53" s="73">
        <v>13.73</v>
      </c>
      <c r="BF53" s="73">
        <v>8.093</v>
      </c>
      <c r="BG53" s="73">
        <v>5.3239999999999998</v>
      </c>
      <c r="BH53" s="73">
        <v>0.88500000000000001</v>
      </c>
      <c r="BI53" s="73">
        <v>1.883</v>
      </c>
      <c r="BJ53" s="73">
        <v>3.766</v>
      </c>
      <c r="BK53" s="73">
        <v>1.3979999999999999</v>
      </c>
      <c r="BL53" s="73">
        <v>4.2830000000000004</v>
      </c>
      <c r="BM53" s="73">
        <v>0.88100000000000001</v>
      </c>
      <c r="BN53" s="73">
        <v>0.24099999999999999</v>
      </c>
      <c r="BO53" s="73">
        <v>592.73299999999995</v>
      </c>
      <c r="BP53" s="73">
        <v>325.13799999999998</v>
      </c>
      <c r="BQ53" s="73">
        <v>482.995</v>
      </c>
      <c r="BR53" s="73">
        <v>99.498000000000005</v>
      </c>
      <c r="BS53" s="73">
        <v>456.31900000000002</v>
      </c>
      <c r="BT53" s="73">
        <v>325.13799999999998</v>
      </c>
      <c r="BU53" s="73">
        <v>11.339</v>
      </c>
      <c r="BV53" s="73">
        <v>116.943</v>
      </c>
      <c r="BW53" s="73">
        <v>13.948</v>
      </c>
      <c r="BX53" s="73">
        <v>7.5410000000000004</v>
      </c>
      <c r="BY53" s="73">
        <v>2.0329999999999999</v>
      </c>
      <c r="BZ53" s="73">
        <v>4.3739999999999997</v>
      </c>
      <c r="CA53" s="73">
        <v>115.483</v>
      </c>
      <c r="CB53" s="73">
        <v>22.033999999999999</v>
      </c>
      <c r="CC53" s="73">
        <v>0.47</v>
      </c>
      <c r="CD53" s="73">
        <v>92.620999999999995</v>
      </c>
      <c r="CE53" s="73">
        <v>357.65600000000001</v>
      </c>
      <c r="CF53" s="73">
        <v>13.842000000000001</v>
      </c>
      <c r="CG53" s="73">
        <v>214.905</v>
      </c>
      <c r="CH53" s="73">
        <v>93.751000000000005</v>
      </c>
      <c r="CI53" s="73">
        <v>52.261000000000003</v>
      </c>
      <c r="CJ53" s="73">
        <v>4.7869999999999999</v>
      </c>
      <c r="CK53" s="73">
        <v>36.037999999999997</v>
      </c>
      <c r="CL53" s="73">
        <v>76.003</v>
      </c>
      <c r="CM53" s="73">
        <v>39.392000000000003</v>
      </c>
      <c r="CN53" s="73">
        <v>4.0810000000000004</v>
      </c>
      <c r="CO53" s="73">
        <v>31.866</v>
      </c>
      <c r="CP53" s="73">
        <v>17.748000000000001</v>
      </c>
      <c r="CQ53" s="73">
        <v>12.869</v>
      </c>
      <c r="CR53" s="73">
        <v>0.70699999999999996</v>
      </c>
      <c r="CS53" s="73">
        <v>4.1719999999999997</v>
      </c>
      <c r="CT53" s="73">
        <v>16.731000000000002</v>
      </c>
      <c r="CU53" s="73">
        <v>12.265000000000001</v>
      </c>
      <c r="CV53" s="73">
        <v>0.80700000000000005</v>
      </c>
      <c r="CW53" s="73">
        <v>3.6589999999999998</v>
      </c>
      <c r="CX53" s="73">
        <v>6.9829999999999997</v>
      </c>
      <c r="CY53" s="73">
        <v>6.3310000000000004</v>
      </c>
      <c r="CZ53" s="73">
        <v>10.24</v>
      </c>
      <c r="DA53" s="73">
        <v>3.0750000000000002</v>
      </c>
      <c r="DB53" s="73">
        <v>0.66500000000000004</v>
      </c>
      <c r="DC53" s="73">
        <v>0</v>
      </c>
      <c r="DD53" s="73">
        <v>266.23700000000002</v>
      </c>
      <c r="DE53" s="73">
        <v>154.20599999999999</v>
      </c>
      <c r="DF53" s="73">
        <v>252.21199999999999</v>
      </c>
      <c r="DG53" s="73">
        <v>11.106</v>
      </c>
      <c r="DH53" s="73">
        <v>243.41200000000001</v>
      </c>
      <c r="DI53" s="73">
        <v>154.20599999999999</v>
      </c>
      <c r="DJ53" s="73">
        <v>5.25</v>
      </c>
      <c r="DK53" s="73">
        <v>82.682000000000002</v>
      </c>
      <c r="DL53" s="73">
        <v>9.9949999999999992</v>
      </c>
      <c r="DM53" s="73">
        <v>5.5060000000000002</v>
      </c>
      <c r="DN53" s="73">
        <v>1.216</v>
      </c>
      <c r="DO53" s="73">
        <v>3.2730000000000001</v>
      </c>
      <c r="DP53" s="73">
        <v>11.186999999999999</v>
      </c>
      <c r="DQ53" s="73">
        <v>4.57</v>
      </c>
      <c r="DR53" s="73">
        <v>0.47</v>
      </c>
      <c r="DS53" s="73">
        <v>6.1459999999999999</v>
      </c>
      <c r="DT53" s="73">
        <v>164.59100000000001</v>
      </c>
      <c r="DU53" s="73">
        <v>6.9359999999999999</v>
      </c>
      <c r="DV53" s="73">
        <v>92.403000000000006</v>
      </c>
      <c r="DW53" s="73">
        <v>61.295999999999999</v>
      </c>
      <c r="DX53" s="73">
        <v>34.987000000000002</v>
      </c>
      <c r="DY53" s="73">
        <v>4.0810000000000004</v>
      </c>
      <c r="DZ53" s="73">
        <v>21.887</v>
      </c>
      <c r="EA53" s="73">
        <v>51.161000000000001</v>
      </c>
      <c r="EB53" s="73">
        <v>26.853000000000002</v>
      </c>
      <c r="EC53" s="73">
        <v>4.0810000000000004</v>
      </c>
      <c r="ED53" s="73">
        <v>19.887</v>
      </c>
      <c r="EE53" s="73">
        <v>10.135</v>
      </c>
      <c r="EF53" s="73">
        <v>8.1340000000000003</v>
      </c>
      <c r="EG53" s="73">
        <v>0</v>
      </c>
      <c r="EH53" s="73">
        <v>2</v>
      </c>
      <c r="EI53" s="73">
        <v>1.643</v>
      </c>
      <c r="EJ53" s="73">
        <v>2.3069999999999999</v>
      </c>
      <c r="EK53" s="73">
        <v>2.9180000000000001</v>
      </c>
      <c r="EL53" s="73">
        <v>1.032</v>
      </c>
      <c r="EM53" s="73">
        <v>0.34100000000000003</v>
      </c>
      <c r="EN53" s="73">
        <v>221.71799999999999</v>
      </c>
      <c r="EO53" s="73">
        <v>121.563</v>
      </c>
      <c r="EP53" s="73">
        <v>210.911</v>
      </c>
      <c r="EQ53" s="73">
        <v>8.9179999999999993</v>
      </c>
      <c r="ER53" s="73">
        <v>203.86600000000001</v>
      </c>
      <c r="ES53" s="73">
        <v>121.563</v>
      </c>
      <c r="ET53" s="73">
        <v>4.3170000000000002</v>
      </c>
      <c r="EU53" s="73">
        <v>77.066000000000003</v>
      </c>
      <c r="EV53" s="73">
        <v>9.6289999999999996</v>
      </c>
      <c r="EW53" s="73">
        <v>5.1390000000000002</v>
      </c>
      <c r="EX53" s="73">
        <v>1.216</v>
      </c>
      <c r="EY53" s="73">
        <v>3.2730000000000001</v>
      </c>
      <c r="EZ53" s="73">
        <v>7.2549999999999999</v>
      </c>
      <c r="FA53" s="73">
        <v>2.8260000000000001</v>
      </c>
      <c r="FB53" s="73">
        <v>0.47</v>
      </c>
      <c r="FC53" s="73">
        <v>3.9580000000000002</v>
      </c>
      <c r="FD53" s="73">
        <v>129.83799999999999</v>
      </c>
      <c r="FE53" s="73">
        <v>6.0030000000000001</v>
      </c>
      <c r="FF53" s="73">
        <v>84.599000000000004</v>
      </c>
      <c r="FG53" s="73">
        <v>49.707000000000001</v>
      </c>
      <c r="FH53" s="73">
        <v>25.635000000000002</v>
      </c>
      <c r="FI53" s="73">
        <v>4.0510000000000002</v>
      </c>
      <c r="FJ53" s="73">
        <v>19.68</v>
      </c>
      <c r="FK53" s="73">
        <v>42.619</v>
      </c>
      <c r="FL53" s="73">
        <v>20.07</v>
      </c>
      <c r="FM53" s="73">
        <v>4.0510000000000002</v>
      </c>
      <c r="FN53" s="73">
        <v>18.155999999999999</v>
      </c>
      <c r="FO53" s="73">
        <v>7.0890000000000004</v>
      </c>
      <c r="FP53" s="73">
        <v>5.5650000000000004</v>
      </c>
      <c r="FQ53" s="73">
        <v>0</v>
      </c>
      <c r="FR53" s="73">
        <v>1.524</v>
      </c>
      <c r="FS53" s="73">
        <v>0.96899999999999997</v>
      </c>
      <c r="FT53" s="73">
        <v>1.278</v>
      </c>
      <c r="FU53" s="73">
        <v>1.889</v>
      </c>
      <c r="FV53" s="73">
        <v>0.35799999999999998</v>
      </c>
      <c r="FW53" s="73">
        <v>0.34100000000000003</v>
      </c>
      <c r="FX53" s="73">
        <v>122.89700000000001</v>
      </c>
      <c r="FY53" s="73">
        <v>63.399000000000001</v>
      </c>
      <c r="FZ53" s="73">
        <v>88.358000000000004</v>
      </c>
      <c r="GA53" s="73">
        <v>32.942999999999998</v>
      </c>
      <c r="GB53" s="73">
        <v>81.146000000000001</v>
      </c>
      <c r="GC53" s="73">
        <v>63.399000000000001</v>
      </c>
      <c r="GD53" s="73">
        <v>2.7109999999999999</v>
      </c>
      <c r="GE53" s="73">
        <v>14.818</v>
      </c>
      <c r="GF53" s="73">
        <v>3.1</v>
      </c>
      <c r="GG53" s="73">
        <v>1.3819999999999999</v>
      </c>
      <c r="GH53" s="73">
        <v>0.33800000000000002</v>
      </c>
      <c r="GI53" s="73">
        <v>1.38</v>
      </c>
      <c r="GJ53" s="73">
        <v>37.506999999999998</v>
      </c>
      <c r="GK53" s="73">
        <v>6.048</v>
      </c>
      <c r="GL53" s="73">
        <v>0.47199999999999998</v>
      </c>
      <c r="GM53" s="73">
        <v>30.753</v>
      </c>
      <c r="GN53" s="73">
        <v>70.963999999999999</v>
      </c>
      <c r="GO53" s="73">
        <v>3.52</v>
      </c>
      <c r="GP53" s="73">
        <v>47.075000000000003</v>
      </c>
      <c r="GQ53" s="73">
        <v>23.853000000000002</v>
      </c>
      <c r="GR53" s="73">
        <v>12.542</v>
      </c>
      <c r="GS53" s="73">
        <v>1.3720000000000001</v>
      </c>
      <c r="GT53" s="73">
        <v>9.6769999999999996</v>
      </c>
      <c r="GU53" s="73">
        <v>20.856999999999999</v>
      </c>
      <c r="GV53" s="73">
        <v>10.210000000000001</v>
      </c>
      <c r="GW53" s="73">
        <v>1.321</v>
      </c>
      <c r="GX53" s="73">
        <v>9.0640000000000001</v>
      </c>
      <c r="GY53" s="73">
        <v>2.996</v>
      </c>
      <c r="GZ53" s="73">
        <v>2.3319999999999999</v>
      </c>
      <c r="HA53" s="73">
        <v>5.0999999999999997E-2</v>
      </c>
      <c r="HB53" s="73">
        <v>0.61299999999999999</v>
      </c>
      <c r="HC53" s="73">
        <v>1.9990000000000001</v>
      </c>
      <c r="HD53" s="73">
        <v>1.399</v>
      </c>
      <c r="HE53" s="73">
        <v>0</v>
      </c>
      <c r="HF53" s="73">
        <v>0.6</v>
      </c>
      <c r="HG53" s="73">
        <v>1.143</v>
      </c>
      <c r="HH53" s="73">
        <v>1.3380000000000001</v>
      </c>
      <c r="HI53" s="73">
        <v>1.5960000000000001</v>
      </c>
      <c r="HJ53" s="73">
        <v>0.88500000000000001</v>
      </c>
      <c r="HK53" s="73">
        <v>0.26200000000000001</v>
      </c>
      <c r="HL53" s="73">
        <v>0</v>
      </c>
      <c r="HM53" s="73">
        <v>48.283000000000001</v>
      </c>
      <c r="HN53" s="73">
        <v>32.450000000000003</v>
      </c>
      <c r="HO53" s="73">
        <v>44.914999999999999</v>
      </c>
      <c r="HP53" s="73">
        <v>3.1219999999999999</v>
      </c>
      <c r="HQ53" s="73">
        <v>42.701000000000001</v>
      </c>
      <c r="HR53" s="73">
        <v>32.450000000000003</v>
      </c>
      <c r="HS53" s="73">
        <v>1.7689999999999999</v>
      </c>
      <c r="HT53" s="73">
        <v>8.4819999999999993</v>
      </c>
      <c r="HU53" s="73">
        <v>1.736</v>
      </c>
      <c r="HV53" s="73">
        <v>0.48499999999999999</v>
      </c>
      <c r="HW53" s="73">
        <v>0.104</v>
      </c>
      <c r="HX53" s="73">
        <v>1.147</v>
      </c>
      <c r="HY53" s="73">
        <v>3.7109999999999999</v>
      </c>
      <c r="HZ53" s="73">
        <v>1.7290000000000001</v>
      </c>
      <c r="IA53" s="73">
        <v>0.114</v>
      </c>
      <c r="IB53" s="73">
        <v>1.7569999999999999</v>
      </c>
      <c r="IC53" s="73">
        <v>34.798999999999999</v>
      </c>
      <c r="ID53" s="73">
        <v>1.9870000000000001</v>
      </c>
      <c r="IE53" s="73">
        <v>11.385999999999999</v>
      </c>
      <c r="IF53" s="73">
        <v>17.559000000000001</v>
      </c>
      <c r="IG53" s="73">
        <v>9.9380000000000006</v>
      </c>
      <c r="IH53" s="73">
        <v>1.3720000000000001</v>
      </c>
      <c r="II53" s="73">
        <v>6.1120000000000001</v>
      </c>
      <c r="IJ53" s="73">
        <v>15.845000000000001</v>
      </c>
      <c r="IK53" s="73">
        <v>8.577</v>
      </c>
      <c r="IL53" s="73">
        <v>1.321</v>
      </c>
      <c r="IM53" s="73">
        <v>5.8109999999999999</v>
      </c>
      <c r="IN53" s="73">
        <v>1.714</v>
      </c>
      <c r="IO53" s="73">
        <v>1.3620000000000001</v>
      </c>
      <c r="IP53" s="73">
        <v>5.0999999999999997E-2</v>
      </c>
      <c r="IQ53" s="73">
        <v>0.30099999999999999</v>
      </c>
    </row>
    <row r="54" spans="1:251">
      <c r="A54" s="10">
        <v>42156</v>
      </c>
      <c r="B54" s="73">
        <v>33.01</v>
      </c>
      <c r="C54" s="73">
        <v>6.2240000000000002</v>
      </c>
      <c r="D54" s="73">
        <v>3.194</v>
      </c>
      <c r="E54" s="73">
        <v>0.70199999999999996</v>
      </c>
      <c r="F54" s="73">
        <v>2.085</v>
      </c>
      <c r="G54" s="73">
        <v>12.944000000000001</v>
      </c>
      <c r="H54" s="73">
        <v>6.6689999999999996</v>
      </c>
      <c r="I54" s="73">
        <v>0.50700000000000001</v>
      </c>
      <c r="J54" s="73">
        <v>5.7679999999999998</v>
      </c>
      <c r="K54" s="73">
        <v>114.589</v>
      </c>
      <c r="L54" s="73">
        <v>5.1559999999999997</v>
      </c>
      <c r="M54" s="73">
        <v>42.453000000000003</v>
      </c>
      <c r="N54" s="73">
        <v>50.68</v>
      </c>
      <c r="O54" s="73">
        <v>25.166</v>
      </c>
      <c r="P54" s="73">
        <v>5.3559999999999999</v>
      </c>
      <c r="Q54" s="73">
        <v>20.158000000000001</v>
      </c>
      <c r="R54" s="73">
        <v>44.478999999999999</v>
      </c>
      <c r="S54" s="73">
        <v>21.175999999999998</v>
      </c>
      <c r="T54" s="73">
        <v>4.7460000000000004</v>
      </c>
      <c r="U54" s="73">
        <v>18.556999999999999</v>
      </c>
      <c r="V54" s="73">
        <v>6.2009999999999996</v>
      </c>
      <c r="W54" s="73">
        <v>3.99</v>
      </c>
      <c r="X54" s="73">
        <v>0.61</v>
      </c>
      <c r="Y54" s="73">
        <v>1.601</v>
      </c>
      <c r="Z54" s="73">
        <v>2.6930000000000001</v>
      </c>
      <c r="AA54" s="73">
        <v>0.52100000000000002</v>
      </c>
      <c r="AB54" s="73">
        <v>2.9369999999999998</v>
      </c>
      <c r="AC54" s="73">
        <v>0.27700000000000002</v>
      </c>
      <c r="AD54" s="73">
        <v>0</v>
      </c>
      <c r="AE54" s="73">
        <v>131.78200000000001</v>
      </c>
      <c r="AF54" s="73">
        <v>82.108999999999995</v>
      </c>
      <c r="AG54" s="73">
        <v>122.283</v>
      </c>
      <c r="AH54" s="73">
        <v>7.3159999999999998</v>
      </c>
      <c r="AI54" s="73">
        <v>114.071</v>
      </c>
      <c r="AJ54" s="73">
        <v>82.108999999999995</v>
      </c>
      <c r="AK54" s="73">
        <v>3.9470000000000001</v>
      </c>
      <c r="AL54" s="73">
        <v>28.015000000000001</v>
      </c>
      <c r="AM54" s="73">
        <v>5.46</v>
      </c>
      <c r="AN54" s="73">
        <v>2.85</v>
      </c>
      <c r="AO54" s="73">
        <v>0.52500000000000002</v>
      </c>
      <c r="AP54" s="73">
        <v>2.085</v>
      </c>
      <c r="AQ54" s="73">
        <v>10.069000000000001</v>
      </c>
      <c r="AR54" s="73">
        <v>5.3620000000000001</v>
      </c>
      <c r="AS54" s="73">
        <v>0.50700000000000001</v>
      </c>
      <c r="AT54" s="73">
        <v>4.1989999999999998</v>
      </c>
      <c r="AU54" s="73">
        <v>91.147000000000006</v>
      </c>
      <c r="AV54" s="73">
        <v>4.9800000000000004</v>
      </c>
      <c r="AW54" s="73">
        <v>35.655000000000001</v>
      </c>
      <c r="AX54" s="73">
        <v>39.869999999999997</v>
      </c>
      <c r="AY54" s="73">
        <v>18.826000000000001</v>
      </c>
      <c r="AZ54" s="73">
        <v>4.2969999999999997</v>
      </c>
      <c r="BA54" s="73">
        <v>16.747</v>
      </c>
      <c r="BB54" s="73">
        <v>35.069000000000003</v>
      </c>
      <c r="BC54" s="73">
        <v>15.849</v>
      </c>
      <c r="BD54" s="73">
        <v>3.6880000000000002</v>
      </c>
      <c r="BE54" s="73">
        <v>15.532999999999999</v>
      </c>
      <c r="BF54" s="73">
        <v>4.8010000000000002</v>
      </c>
      <c r="BG54" s="73">
        <v>2.9769999999999999</v>
      </c>
      <c r="BH54" s="73">
        <v>0.61</v>
      </c>
      <c r="BI54" s="73">
        <v>1.2150000000000001</v>
      </c>
      <c r="BJ54" s="73">
        <v>2.1829999999999998</v>
      </c>
      <c r="BK54" s="73">
        <v>0</v>
      </c>
      <c r="BL54" s="73">
        <v>2.1829999999999998</v>
      </c>
      <c r="BM54" s="73">
        <v>0</v>
      </c>
      <c r="BN54" s="73">
        <v>0</v>
      </c>
      <c r="BO54" s="73">
        <v>608.37800000000004</v>
      </c>
      <c r="BP54" s="73">
        <v>333.61700000000002</v>
      </c>
      <c r="BQ54" s="73">
        <v>492.38099999999997</v>
      </c>
      <c r="BR54" s="73">
        <v>103.193</v>
      </c>
      <c r="BS54" s="73">
        <v>461.67399999999998</v>
      </c>
      <c r="BT54" s="73">
        <v>333.61700000000002</v>
      </c>
      <c r="BU54" s="73">
        <v>12.547000000000001</v>
      </c>
      <c r="BV54" s="73">
        <v>113.59099999999999</v>
      </c>
      <c r="BW54" s="73">
        <v>19.071999999999999</v>
      </c>
      <c r="BX54" s="73">
        <v>10.384</v>
      </c>
      <c r="BY54" s="73">
        <v>1.9470000000000001</v>
      </c>
      <c r="BZ54" s="73">
        <v>6.7409999999999997</v>
      </c>
      <c r="CA54" s="73">
        <v>117.142</v>
      </c>
      <c r="CB54" s="73">
        <v>22.241</v>
      </c>
      <c r="CC54" s="73">
        <v>0.308</v>
      </c>
      <c r="CD54" s="73">
        <v>94.197000000000003</v>
      </c>
      <c r="CE54" s="73">
        <v>368.923</v>
      </c>
      <c r="CF54" s="73">
        <v>15.452</v>
      </c>
      <c r="CG54" s="73">
        <v>216.52799999999999</v>
      </c>
      <c r="CH54" s="73">
        <v>97.146000000000001</v>
      </c>
      <c r="CI54" s="73">
        <v>56.33</v>
      </c>
      <c r="CJ54" s="73">
        <v>6.0940000000000003</v>
      </c>
      <c r="CK54" s="73">
        <v>33.466999999999999</v>
      </c>
      <c r="CL54" s="73">
        <v>78.096999999999994</v>
      </c>
      <c r="CM54" s="73">
        <v>43.476999999999997</v>
      </c>
      <c r="CN54" s="73">
        <v>5.3819999999999997</v>
      </c>
      <c r="CO54" s="73">
        <v>28.337</v>
      </c>
      <c r="CP54" s="73">
        <v>19.048999999999999</v>
      </c>
      <c r="CQ54" s="73">
        <v>12.853</v>
      </c>
      <c r="CR54" s="73">
        <v>0.71199999999999997</v>
      </c>
      <c r="CS54" s="73">
        <v>5.13</v>
      </c>
      <c r="CT54" s="73">
        <v>13.814</v>
      </c>
      <c r="CU54" s="73">
        <v>9.0709999999999997</v>
      </c>
      <c r="CV54" s="73">
        <v>0</v>
      </c>
      <c r="CW54" s="73">
        <v>4.3470000000000004</v>
      </c>
      <c r="CX54" s="73">
        <v>10.491</v>
      </c>
      <c r="CY54" s="73">
        <v>7.4749999999999996</v>
      </c>
      <c r="CZ54" s="73">
        <v>12.804</v>
      </c>
      <c r="DA54" s="73">
        <v>5.1619999999999999</v>
      </c>
      <c r="DB54" s="73">
        <v>1.254</v>
      </c>
      <c r="DC54" s="73">
        <v>0.39700000000000002</v>
      </c>
      <c r="DD54" s="73">
        <v>273.65199999999999</v>
      </c>
      <c r="DE54" s="73">
        <v>167.26400000000001</v>
      </c>
      <c r="DF54" s="73">
        <v>255.738</v>
      </c>
      <c r="DG54" s="73">
        <v>12.464</v>
      </c>
      <c r="DH54" s="73">
        <v>245.935</v>
      </c>
      <c r="DI54" s="73">
        <v>167.26400000000001</v>
      </c>
      <c r="DJ54" s="73">
        <v>7.431</v>
      </c>
      <c r="DK54" s="73">
        <v>69.677999999999997</v>
      </c>
      <c r="DL54" s="73">
        <v>10.712</v>
      </c>
      <c r="DM54" s="73">
        <v>5.3369999999999997</v>
      </c>
      <c r="DN54" s="73">
        <v>1.2390000000000001</v>
      </c>
      <c r="DO54" s="73">
        <v>4.1360000000000001</v>
      </c>
      <c r="DP54" s="73">
        <v>13.117000000000001</v>
      </c>
      <c r="DQ54" s="73">
        <v>6.0279999999999996</v>
      </c>
      <c r="DR54" s="73">
        <v>0.308</v>
      </c>
      <c r="DS54" s="73">
        <v>6.78</v>
      </c>
      <c r="DT54" s="73">
        <v>179.82</v>
      </c>
      <c r="DU54" s="73">
        <v>9.35</v>
      </c>
      <c r="DV54" s="73">
        <v>81.56</v>
      </c>
      <c r="DW54" s="73">
        <v>66.231999999999999</v>
      </c>
      <c r="DX54" s="73">
        <v>40.524000000000001</v>
      </c>
      <c r="DY54" s="73">
        <v>4.6529999999999996</v>
      </c>
      <c r="DZ54" s="73">
        <v>20.081</v>
      </c>
      <c r="EA54" s="73">
        <v>55.494</v>
      </c>
      <c r="EB54" s="73">
        <v>33.143000000000001</v>
      </c>
      <c r="EC54" s="73">
        <v>4.3460000000000001</v>
      </c>
      <c r="ED54" s="73">
        <v>17.385999999999999</v>
      </c>
      <c r="EE54" s="73">
        <v>10.737</v>
      </c>
      <c r="EF54" s="73">
        <v>7.3810000000000002</v>
      </c>
      <c r="EG54" s="73">
        <v>0.307</v>
      </c>
      <c r="EH54" s="73">
        <v>2.6949999999999998</v>
      </c>
      <c r="EI54" s="73">
        <v>3.8879999999999999</v>
      </c>
      <c r="EJ54" s="73">
        <v>2.9220000000000002</v>
      </c>
      <c r="EK54" s="73">
        <v>5.45</v>
      </c>
      <c r="EL54" s="73">
        <v>1.36</v>
      </c>
      <c r="EM54" s="73">
        <v>0.97299999999999998</v>
      </c>
      <c r="EN54" s="73">
        <v>224.78399999999999</v>
      </c>
      <c r="EO54" s="73">
        <v>134.351</v>
      </c>
      <c r="EP54" s="73">
        <v>209.52799999999999</v>
      </c>
      <c r="EQ54" s="73">
        <v>10.138999999999999</v>
      </c>
      <c r="ER54" s="73">
        <v>203.11199999999999</v>
      </c>
      <c r="ES54" s="73">
        <v>134.351</v>
      </c>
      <c r="ET54" s="73">
        <v>5.9240000000000004</v>
      </c>
      <c r="EU54" s="73">
        <v>61.274999999999999</v>
      </c>
      <c r="EV54" s="73">
        <v>8.3919999999999995</v>
      </c>
      <c r="EW54" s="73">
        <v>3.7410000000000001</v>
      </c>
      <c r="EX54" s="73">
        <v>1.2390000000000001</v>
      </c>
      <c r="EY54" s="73">
        <v>3.4129999999999998</v>
      </c>
      <c r="EZ54" s="73">
        <v>9.7249999999999996</v>
      </c>
      <c r="FA54" s="73">
        <v>4.2380000000000004</v>
      </c>
      <c r="FB54" s="73">
        <v>0.308</v>
      </c>
      <c r="FC54" s="73">
        <v>5.1790000000000003</v>
      </c>
      <c r="FD54" s="73">
        <v>143.52000000000001</v>
      </c>
      <c r="FE54" s="73">
        <v>7.843</v>
      </c>
      <c r="FF54" s="73">
        <v>70.498999999999995</v>
      </c>
      <c r="FG54" s="73">
        <v>52.798000000000002</v>
      </c>
      <c r="FH54" s="73">
        <v>31.693999999999999</v>
      </c>
      <c r="FI54" s="73">
        <v>3.9670000000000001</v>
      </c>
      <c r="FJ54" s="73">
        <v>16.855</v>
      </c>
      <c r="FK54" s="73">
        <v>45.488</v>
      </c>
      <c r="FL54" s="73">
        <v>26.553999999999998</v>
      </c>
      <c r="FM54" s="73">
        <v>3.9670000000000001</v>
      </c>
      <c r="FN54" s="73">
        <v>14.685</v>
      </c>
      <c r="FO54" s="73">
        <v>7.31</v>
      </c>
      <c r="FP54" s="73">
        <v>5.14</v>
      </c>
      <c r="FQ54" s="73">
        <v>0</v>
      </c>
      <c r="FR54" s="73">
        <v>2.17</v>
      </c>
      <c r="FS54" s="73">
        <v>3.5550000000000002</v>
      </c>
      <c r="FT54" s="73">
        <v>2.9220000000000002</v>
      </c>
      <c r="FU54" s="73">
        <v>5.117</v>
      </c>
      <c r="FV54" s="73">
        <v>1.36</v>
      </c>
      <c r="FW54" s="73">
        <v>0.28199999999999997</v>
      </c>
      <c r="FX54" s="73">
        <v>125.027</v>
      </c>
      <c r="FY54" s="73">
        <v>62.69</v>
      </c>
      <c r="FZ54" s="73">
        <v>91.052999999999997</v>
      </c>
      <c r="GA54" s="73">
        <v>32.372999999999998</v>
      </c>
      <c r="GB54" s="73">
        <v>81.619</v>
      </c>
      <c r="GC54" s="73">
        <v>62.69</v>
      </c>
      <c r="GD54" s="73">
        <v>1.8779999999999999</v>
      </c>
      <c r="GE54" s="73">
        <v>16.547000000000001</v>
      </c>
      <c r="GF54" s="73">
        <v>3.3029999999999999</v>
      </c>
      <c r="GG54" s="73">
        <v>2.0270000000000001</v>
      </c>
      <c r="GH54" s="73">
        <v>0.307</v>
      </c>
      <c r="GI54" s="73">
        <v>0.96899999999999997</v>
      </c>
      <c r="GJ54" s="73">
        <v>39.134999999999998</v>
      </c>
      <c r="GK54" s="73">
        <v>7.9109999999999996</v>
      </c>
      <c r="GL54" s="73">
        <v>0.48799999999999999</v>
      </c>
      <c r="GM54" s="73">
        <v>30.609000000000002</v>
      </c>
      <c r="GN54" s="73">
        <v>72.924000000000007</v>
      </c>
      <c r="GO54" s="73">
        <v>2.673</v>
      </c>
      <c r="GP54" s="73">
        <v>48.125</v>
      </c>
      <c r="GQ54" s="73">
        <v>22.902999999999999</v>
      </c>
      <c r="GR54" s="73">
        <v>12.352</v>
      </c>
      <c r="GS54" s="73">
        <v>1.8460000000000001</v>
      </c>
      <c r="GT54" s="73">
        <v>8.7059999999999995</v>
      </c>
      <c r="GU54" s="73">
        <v>19.686</v>
      </c>
      <c r="GV54" s="73">
        <v>9.8710000000000004</v>
      </c>
      <c r="GW54" s="73">
        <v>1.8460000000000001</v>
      </c>
      <c r="GX54" s="73">
        <v>7.9690000000000003</v>
      </c>
      <c r="GY54" s="73">
        <v>3.2170000000000001</v>
      </c>
      <c r="GZ54" s="73">
        <v>2.48</v>
      </c>
      <c r="HA54" s="73">
        <v>0</v>
      </c>
      <c r="HB54" s="73">
        <v>0.73599999999999999</v>
      </c>
      <c r="HC54" s="73">
        <v>1.8180000000000001</v>
      </c>
      <c r="HD54" s="73">
        <v>0.90600000000000003</v>
      </c>
      <c r="HE54" s="73">
        <v>0</v>
      </c>
      <c r="HF54" s="73">
        <v>0.91100000000000003</v>
      </c>
      <c r="HG54" s="73">
        <v>0.97099999999999997</v>
      </c>
      <c r="HH54" s="73">
        <v>1.3049999999999999</v>
      </c>
      <c r="HI54" s="73">
        <v>1.601</v>
      </c>
      <c r="HJ54" s="73">
        <v>0.67400000000000004</v>
      </c>
      <c r="HK54" s="73">
        <v>0</v>
      </c>
      <c r="HL54" s="73">
        <v>0</v>
      </c>
      <c r="HM54" s="73">
        <v>47.076000000000001</v>
      </c>
      <c r="HN54" s="73">
        <v>31.071999999999999</v>
      </c>
      <c r="HO54" s="73">
        <v>43.652000000000001</v>
      </c>
      <c r="HP54" s="73">
        <v>3.129</v>
      </c>
      <c r="HQ54" s="73">
        <v>40.802999999999997</v>
      </c>
      <c r="HR54" s="73">
        <v>31.071999999999999</v>
      </c>
      <c r="HS54" s="73">
        <v>1.1879999999999999</v>
      </c>
      <c r="HT54" s="73">
        <v>8.5429999999999993</v>
      </c>
      <c r="HU54" s="73">
        <v>1.92</v>
      </c>
      <c r="HV54" s="73">
        <v>1.2749999999999999</v>
      </c>
      <c r="HW54" s="73">
        <v>0.17799999999999999</v>
      </c>
      <c r="HX54" s="73">
        <v>0.46700000000000003</v>
      </c>
      <c r="HY54" s="73">
        <v>4.0570000000000004</v>
      </c>
      <c r="HZ54" s="73">
        <v>1.573</v>
      </c>
      <c r="IA54" s="73">
        <v>9.4E-2</v>
      </c>
      <c r="IB54" s="73">
        <v>2.39</v>
      </c>
      <c r="IC54" s="73">
        <v>34.216999999999999</v>
      </c>
      <c r="ID54" s="73">
        <v>1.46</v>
      </c>
      <c r="IE54" s="73">
        <v>11.4</v>
      </c>
      <c r="IF54" s="73">
        <v>15.622</v>
      </c>
      <c r="IG54" s="73">
        <v>9.516</v>
      </c>
      <c r="IH54" s="73">
        <v>1.512</v>
      </c>
      <c r="II54" s="73">
        <v>4.5940000000000003</v>
      </c>
      <c r="IJ54" s="73">
        <v>13.576000000000001</v>
      </c>
      <c r="IK54" s="73">
        <v>7.7249999999999996</v>
      </c>
      <c r="IL54" s="73">
        <v>1.512</v>
      </c>
      <c r="IM54" s="73">
        <v>4.3390000000000004</v>
      </c>
      <c r="IN54" s="73">
        <v>2.0459999999999998</v>
      </c>
      <c r="IO54" s="73">
        <v>1.7909999999999999</v>
      </c>
      <c r="IP54" s="73">
        <v>0</v>
      </c>
      <c r="IQ54" s="73">
        <v>0.255</v>
      </c>
    </row>
    <row r="55" spans="1:251">
      <c r="A55" s="10">
        <v>42522</v>
      </c>
      <c r="B55" s="73">
        <v>24.623999999999999</v>
      </c>
      <c r="C55" s="73">
        <v>4.9480000000000004</v>
      </c>
      <c r="D55" s="73">
        <v>2.3969999999999998</v>
      </c>
      <c r="E55" s="73">
        <v>1.2110000000000001</v>
      </c>
      <c r="F55" s="73">
        <v>1.339</v>
      </c>
      <c r="G55" s="73">
        <v>13.715</v>
      </c>
      <c r="H55" s="73">
        <v>4.8099999999999996</v>
      </c>
      <c r="I55" s="73">
        <v>0.193</v>
      </c>
      <c r="J55" s="73">
        <v>8.4689999999999994</v>
      </c>
      <c r="K55" s="73">
        <v>123.759</v>
      </c>
      <c r="L55" s="73">
        <v>5.62</v>
      </c>
      <c r="M55" s="73">
        <v>35.741999999999997</v>
      </c>
      <c r="N55" s="73">
        <v>50.399000000000001</v>
      </c>
      <c r="O55" s="73">
        <v>30.061</v>
      </c>
      <c r="P55" s="73">
        <v>4.266</v>
      </c>
      <c r="Q55" s="73">
        <v>16.071999999999999</v>
      </c>
      <c r="R55" s="73">
        <v>39.725999999999999</v>
      </c>
      <c r="S55" s="73">
        <v>22.927</v>
      </c>
      <c r="T55" s="73">
        <v>3.54</v>
      </c>
      <c r="U55" s="73">
        <v>13.259</v>
      </c>
      <c r="V55" s="73">
        <v>10.673</v>
      </c>
      <c r="W55" s="73">
        <v>7.1340000000000003</v>
      </c>
      <c r="X55" s="73">
        <v>0.72599999999999998</v>
      </c>
      <c r="Y55" s="73">
        <v>2.8130000000000002</v>
      </c>
      <c r="Z55" s="73">
        <v>4.0039999999999996</v>
      </c>
      <c r="AA55" s="73">
        <v>1.244</v>
      </c>
      <c r="AB55" s="73">
        <v>4.7380000000000004</v>
      </c>
      <c r="AC55" s="73">
        <v>0.51</v>
      </c>
      <c r="AD55" s="73">
        <v>0</v>
      </c>
      <c r="AE55" s="73">
        <v>135.13800000000001</v>
      </c>
      <c r="AF55" s="73">
        <v>92.92</v>
      </c>
      <c r="AG55" s="73">
        <v>121.968</v>
      </c>
      <c r="AH55" s="73">
        <v>9.4949999999999992</v>
      </c>
      <c r="AI55" s="73">
        <v>117.798</v>
      </c>
      <c r="AJ55" s="73">
        <v>92.92</v>
      </c>
      <c r="AK55" s="73">
        <v>3.49</v>
      </c>
      <c r="AL55" s="73">
        <v>20.896999999999998</v>
      </c>
      <c r="AM55" s="73">
        <v>4.0819999999999999</v>
      </c>
      <c r="AN55" s="73">
        <v>1.863</v>
      </c>
      <c r="AO55" s="73">
        <v>1.2110000000000001</v>
      </c>
      <c r="AP55" s="73">
        <v>1.008</v>
      </c>
      <c r="AQ55" s="73">
        <v>10.318</v>
      </c>
      <c r="AR55" s="73">
        <v>2.798</v>
      </c>
      <c r="AS55" s="73">
        <v>0</v>
      </c>
      <c r="AT55" s="73">
        <v>7.2759999999999998</v>
      </c>
      <c r="AU55" s="73">
        <v>98.736999999999995</v>
      </c>
      <c r="AV55" s="73">
        <v>4.9630000000000001</v>
      </c>
      <c r="AW55" s="73">
        <v>30.193999999999999</v>
      </c>
      <c r="AX55" s="73">
        <v>37.875</v>
      </c>
      <c r="AY55" s="73">
        <v>20.77</v>
      </c>
      <c r="AZ55" s="73">
        <v>3.5470000000000002</v>
      </c>
      <c r="BA55" s="73">
        <v>13.558</v>
      </c>
      <c r="BB55" s="73">
        <v>30.288</v>
      </c>
      <c r="BC55" s="73">
        <v>16.207000000000001</v>
      </c>
      <c r="BD55" s="73">
        <v>2.8220000000000001</v>
      </c>
      <c r="BE55" s="73">
        <v>11.26</v>
      </c>
      <c r="BF55" s="73">
        <v>7.5869999999999997</v>
      </c>
      <c r="BG55" s="73">
        <v>4.5629999999999997</v>
      </c>
      <c r="BH55" s="73">
        <v>0.72599999999999998</v>
      </c>
      <c r="BI55" s="73">
        <v>2.298</v>
      </c>
      <c r="BJ55" s="73">
        <v>2.9409999999999998</v>
      </c>
      <c r="BK55" s="73">
        <v>1.244</v>
      </c>
      <c r="BL55" s="73">
        <v>3.6749999999999998</v>
      </c>
      <c r="BM55" s="73">
        <v>0.51</v>
      </c>
      <c r="BN55" s="73">
        <v>0</v>
      </c>
      <c r="BO55" s="73">
        <v>605.62800000000004</v>
      </c>
      <c r="BP55" s="73">
        <v>326.97000000000003</v>
      </c>
      <c r="BQ55" s="73">
        <v>477.93900000000002</v>
      </c>
      <c r="BR55" s="73">
        <v>115.732</v>
      </c>
      <c r="BS55" s="73">
        <v>444.31799999999998</v>
      </c>
      <c r="BT55" s="73">
        <v>326.97000000000003</v>
      </c>
      <c r="BU55" s="73">
        <v>13.598000000000001</v>
      </c>
      <c r="BV55" s="73">
        <v>102.485</v>
      </c>
      <c r="BW55" s="73">
        <v>13.574</v>
      </c>
      <c r="BX55" s="73">
        <v>6.88</v>
      </c>
      <c r="BY55" s="73">
        <v>1.641</v>
      </c>
      <c r="BZ55" s="73">
        <v>5.0529999999999999</v>
      </c>
      <c r="CA55" s="73">
        <v>137.684</v>
      </c>
      <c r="CB55" s="73">
        <v>28.006</v>
      </c>
      <c r="CC55" s="73">
        <v>1.7370000000000001</v>
      </c>
      <c r="CD55" s="73">
        <v>107.30200000000001</v>
      </c>
      <c r="CE55" s="73">
        <v>366.96100000000001</v>
      </c>
      <c r="CF55" s="73">
        <v>17.341000000000001</v>
      </c>
      <c r="CG55" s="73">
        <v>216.60900000000001</v>
      </c>
      <c r="CH55" s="73">
        <v>100.426</v>
      </c>
      <c r="CI55" s="73">
        <v>53.521999999999998</v>
      </c>
      <c r="CJ55" s="73">
        <v>6.1879999999999997</v>
      </c>
      <c r="CK55" s="73">
        <v>39.100999999999999</v>
      </c>
      <c r="CL55" s="73">
        <v>81.775000000000006</v>
      </c>
      <c r="CM55" s="73">
        <v>41.414000000000001</v>
      </c>
      <c r="CN55" s="73">
        <v>5.2249999999999996</v>
      </c>
      <c r="CO55" s="73">
        <v>33.917999999999999</v>
      </c>
      <c r="CP55" s="73">
        <v>18.651</v>
      </c>
      <c r="CQ55" s="73">
        <v>12.109</v>
      </c>
      <c r="CR55" s="73">
        <v>0.96299999999999997</v>
      </c>
      <c r="CS55" s="73">
        <v>5.1829999999999998</v>
      </c>
      <c r="CT55" s="73">
        <v>12.500999999999999</v>
      </c>
      <c r="CU55" s="73">
        <v>9.0259999999999998</v>
      </c>
      <c r="CV55" s="73">
        <v>0.26300000000000001</v>
      </c>
      <c r="CW55" s="73">
        <v>3.2130000000000001</v>
      </c>
      <c r="CX55" s="73">
        <v>10.052</v>
      </c>
      <c r="CY55" s="73">
        <v>4.718</v>
      </c>
      <c r="CZ55" s="73">
        <v>11.957000000000001</v>
      </c>
      <c r="DA55" s="73">
        <v>2.8130000000000002</v>
      </c>
      <c r="DB55" s="73">
        <v>1.615</v>
      </c>
      <c r="DC55" s="73">
        <v>0</v>
      </c>
      <c r="DD55" s="73">
        <v>265.78500000000003</v>
      </c>
      <c r="DE55" s="73">
        <v>165.505</v>
      </c>
      <c r="DF55" s="73">
        <v>246.19900000000001</v>
      </c>
      <c r="DG55" s="73">
        <v>15.702999999999999</v>
      </c>
      <c r="DH55" s="73">
        <v>238.56800000000001</v>
      </c>
      <c r="DI55" s="73">
        <v>165.505</v>
      </c>
      <c r="DJ55" s="73">
        <v>7.8840000000000003</v>
      </c>
      <c r="DK55" s="73">
        <v>64.356999999999999</v>
      </c>
      <c r="DL55" s="73">
        <v>6.5129999999999999</v>
      </c>
      <c r="DM55" s="73">
        <v>2.4590000000000001</v>
      </c>
      <c r="DN55" s="73">
        <v>1.077</v>
      </c>
      <c r="DO55" s="73">
        <v>2.9769999999999999</v>
      </c>
      <c r="DP55" s="73">
        <v>18.024000000000001</v>
      </c>
      <c r="DQ55" s="73">
        <v>5.9939999999999998</v>
      </c>
      <c r="DR55" s="73">
        <v>0.66700000000000004</v>
      </c>
      <c r="DS55" s="73">
        <v>10.981999999999999</v>
      </c>
      <c r="DT55" s="73">
        <v>175.601</v>
      </c>
      <c r="DU55" s="73">
        <v>9.9920000000000009</v>
      </c>
      <c r="DV55" s="73">
        <v>78.728999999999999</v>
      </c>
      <c r="DW55" s="73">
        <v>72.141999999999996</v>
      </c>
      <c r="DX55" s="73">
        <v>40.926000000000002</v>
      </c>
      <c r="DY55" s="73">
        <v>6.1879999999999997</v>
      </c>
      <c r="DZ55" s="73">
        <v>24.587</v>
      </c>
      <c r="EA55" s="73">
        <v>60.39</v>
      </c>
      <c r="EB55" s="73">
        <v>31.823</v>
      </c>
      <c r="EC55" s="73">
        <v>5.2249999999999996</v>
      </c>
      <c r="ED55" s="73">
        <v>22.9</v>
      </c>
      <c r="EE55" s="73">
        <v>11.753</v>
      </c>
      <c r="EF55" s="73">
        <v>9.1029999999999998</v>
      </c>
      <c r="EG55" s="73">
        <v>0.96299999999999997</v>
      </c>
      <c r="EH55" s="73">
        <v>1.6870000000000001</v>
      </c>
      <c r="EI55" s="73">
        <v>2.68</v>
      </c>
      <c r="EJ55" s="73">
        <v>1.4630000000000001</v>
      </c>
      <c r="EK55" s="73">
        <v>3.883</v>
      </c>
      <c r="EL55" s="73">
        <v>0.26100000000000001</v>
      </c>
      <c r="EM55" s="73">
        <v>0.442</v>
      </c>
      <c r="EN55" s="73">
        <v>222.643</v>
      </c>
      <c r="EO55" s="73">
        <v>134.267</v>
      </c>
      <c r="EP55" s="73">
        <v>207.46199999999999</v>
      </c>
      <c r="EQ55" s="73">
        <v>11.885999999999999</v>
      </c>
      <c r="ER55" s="73">
        <v>202.018</v>
      </c>
      <c r="ES55" s="73">
        <v>134.267</v>
      </c>
      <c r="ET55" s="73">
        <v>7.1420000000000003</v>
      </c>
      <c r="EU55" s="73">
        <v>59.786999999999999</v>
      </c>
      <c r="EV55" s="73">
        <v>6.242</v>
      </c>
      <c r="EW55" s="73">
        <v>2.1880000000000002</v>
      </c>
      <c r="EX55" s="73">
        <v>1.077</v>
      </c>
      <c r="EY55" s="73">
        <v>2.9769999999999999</v>
      </c>
      <c r="EZ55" s="73">
        <v>12.291</v>
      </c>
      <c r="FA55" s="73">
        <v>4.0780000000000003</v>
      </c>
      <c r="FB55" s="73">
        <v>0.378</v>
      </c>
      <c r="FC55" s="73">
        <v>7.4539999999999997</v>
      </c>
      <c r="FD55" s="73">
        <v>141.84800000000001</v>
      </c>
      <c r="FE55" s="73">
        <v>8.9619999999999997</v>
      </c>
      <c r="FF55" s="73">
        <v>70.63</v>
      </c>
      <c r="FG55" s="73">
        <v>57.72</v>
      </c>
      <c r="FH55" s="73">
        <v>31.634</v>
      </c>
      <c r="FI55" s="73">
        <v>4.9349999999999996</v>
      </c>
      <c r="FJ55" s="73">
        <v>20.71</v>
      </c>
      <c r="FK55" s="73">
        <v>48.631999999999998</v>
      </c>
      <c r="FL55" s="73">
        <v>24.943000000000001</v>
      </c>
      <c r="FM55" s="73">
        <v>3.972</v>
      </c>
      <c r="FN55" s="73">
        <v>19.276</v>
      </c>
      <c r="FO55" s="73">
        <v>9.0879999999999992</v>
      </c>
      <c r="FP55" s="73">
        <v>6.6909999999999998</v>
      </c>
      <c r="FQ55" s="73">
        <v>0.96299999999999997</v>
      </c>
      <c r="FR55" s="73">
        <v>1.4339999999999999</v>
      </c>
      <c r="FS55" s="73">
        <v>2.0920000000000001</v>
      </c>
      <c r="FT55" s="73">
        <v>1.2030000000000001</v>
      </c>
      <c r="FU55" s="73">
        <v>3.2949999999999999</v>
      </c>
      <c r="FV55" s="73">
        <v>0</v>
      </c>
      <c r="FW55" s="73">
        <v>0.442</v>
      </c>
      <c r="FX55" s="73">
        <v>123.173</v>
      </c>
      <c r="FY55" s="73">
        <v>62.692</v>
      </c>
      <c r="FZ55" s="73">
        <v>88.126000000000005</v>
      </c>
      <c r="GA55" s="73">
        <v>33.194000000000003</v>
      </c>
      <c r="GB55" s="73">
        <v>80.331000000000003</v>
      </c>
      <c r="GC55" s="73">
        <v>62.692</v>
      </c>
      <c r="GD55" s="73">
        <v>1.282</v>
      </c>
      <c r="GE55" s="73">
        <v>16.067</v>
      </c>
      <c r="GF55" s="73">
        <v>2.359</v>
      </c>
      <c r="GG55" s="73">
        <v>1.212</v>
      </c>
      <c r="GH55" s="73">
        <v>0.17899999999999999</v>
      </c>
      <c r="GI55" s="73">
        <v>0.96699999999999997</v>
      </c>
      <c r="GJ55" s="73">
        <v>39.027999999999999</v>
      </c>
      <c r="GK55" s="73">
        <v>6.8739999999999997</v>
      </c>
      <c r="GL55" s="73">
        <v>0.29399999999999998</v>
      </c>
      <c r="GM55" s="73">
        <v>31.753</v>
      </c>
      <c r="GN55" s="73">
        <v>71.168000000000006</v>
      </c>
      <c r="GO55" s="73">
        <v>1.861</v>
      </c>
      <c r="GP55" s="73">
        <v>48.881999999999998</v>
      </c>
      <c r="GQ55" s="73">
        <v>24.696000000000002</v>
      </c>
      <c r="GR55" s="73">
        <v>12.599</v>
      </c>
      <c r="GS55" s="73">
        <v>1.69</v>
      </c>
      <c r="GT55" s="73">
        <v>10.209</v>
      </c>
      <c r="GU55" s="73">
        <v>19.384</v>
      </c>
      <c r="GV55" s="73">
        <v>9.3179999999999996</v>
      </c>
      <c r="GW55" s="73">
        <v>1.181</v>
      </c>
      <c r="GX55" s="73">
        <v>8.782</v>
      </c>
      <c r="GY55" s="73">
        <v>5.3109999999999999</v>
      </c>
      <c r="GZ55" s="73">
        <v>3.2810000000000001</v>
      </c>
      <c r="HA55" s="73">
        <v>0.50900000000000001</v>
      </c>
      <c r="HB55" s="73">
        <v>1.427</v>
      </c>
      <c r="HC55" s="73">
        <v>1.5489999999999999</v>
      </c>
      <c r="HD55" s="73">
        <v>8.5000000000000006E-2</v>
      </c>
      <c r="HE55" s="73">
        <v>0.127</v>
      </c>
      <c r="HF55" s="73">
        <v>1.3380000000000001</v>
      </c>
      <c r="HG55" s="73">
        <v>1.4550000000000001</v>
      </c>
      <c r="HH55" s="73">
        <v>1.262</v>
      </c>
      <c r="HI55" s="73">
        <v>1.8520000000000001</v>
      </c>
      <c r="HJ55" s="73">
        <v>0.86399999999999999</v>
      </c>
      <c r="HK55" s="73">
        <v>0.19800000000000001</v>
      </c>
      <c r="HL55" s="73">
        <v>0</v>
      </c>
      <c r="HM55" s="73">
        <v>45.064999999999998</v>
      </c>
      <c r="HN55" s="73">
        <v>30.707000000000001</v>
      </c>
      <c r="HO55" s="73">
        <v>42.064</v>
      </c>
      <c r="HP55" s="73">
        <v>2.4900000000000002</v>
      </c>
      <c r="HQ55" s="73">
        <v>40.326000000000001</v>
      </c>
      <c r="HR55" s="73">
        <v>30.707000000000001</v>
      </c>
      <c r="HS55" s="73">
        <v>0.93500000000000005</v>
      </c>
      <c r="HT55" s="73">
        <v>8.6839999999999993</v>
      </c>
      <c r="HU55" s="73">
        <v>0.755</v>
      </c>
      <c r="HV55" s="73">
        <v>0.33200000000000002</v>
      </c>
      <c r="HW55" s="73">
        <v>9.4E-2</v>
      </c>
      <c r="HX55" s="73">
        <v>0.32900000000000001</v>
      </c>
      <c r="HY55" s="73">
        <v>3.4729999999999999</v>
      </c>
      <c r="HZ55" s="73">
        <v>1.407</v>
      </c>
      <c r="IA55" s="73">
        <v>8.8999999999999996E-2</v>
      </c>
      <c r="IB55" s="73">
        <v>1.9770000000000001</v>
      </c>
      <c r="IC55" s="73">
        <v>32.738</v>
      </c>
      <c r="ID55" s="73">
        <v>1.1180000000000001</v>
      </c>
      <c r="IE55" s="73">
        <v>10.99</v>
      </c>
      <c r="IF55" s="73">
        <v>18.542000000000002</v>
      </c>
      <c r="IG55" s="73">
        <v>10.643000000000001</v>
      </c>
      <c r="IH55" s="73">
        <v>1.484</v>
      </c>
      <c r="II55" s="73">
        <v>6.2169999999999996</v>
      </c>
      <c r="IJ55" s="73">
        <v>15.387</v>
      </c>
      <c r="IK55" s="73">
        <v>8.6259999999999994</v>
      </c>
      <c r="IL55" s="73">
        <v>0.97499999999999998</v>
      </c>
      <c r="IM55" s="73">
        <v>5.6820000000000004</v>
      </c>
      <c r="IN55" s="73">
        <v>3.1549999999999998</v>
      </c>
      <c r="IO55" s="73">
        <v>2.0169999999999999</v>
      </c>
      <c r="IP55" s="73">
        <v>0.50900000000000001</v>
      </c>
      <c r="IQ55" s="73">
        <v>0.53500000000000003</v>
      </c>
    </row>
    <row r="56" spans="1:251">
      <c r="A56" s="10">
        <v>42887</v>
      </c>
      <c r="B56" s="73">
        <v>31.318000000000001</v>
      </c>
      <c r="C56" s="73">
        <v>3.8540000000000001</v>
      </c>
      <c r="D56" s="73">
        <v>1.768</v>
      </c>
      <c r="E56" s="73">
        <v>0.55400000000000005</v>
      </c>
      <c r="F56" s="73">
        <v>1.532</v>
      </c>
      <c r="G56" s="73">
        <v>9.2629999999999999</v>
      </c>
      <c r="H56" s="73">
        <v>3.7269999999999999</v>
      </c>
      <c r="I56" s="73">
        <v>0.27100000000000002</v>
      </c>
      <c r="J56" s="73">
        <v>5.2649999999999997</v>
      </c>
      <c r="K56" s="73">
        <v>113.084</v>
      </c>
      <c r="L56" s="73">
        <v>6.5860000000000003</v>
      </c>
      <c r="M56" s="73">
        <v>38.61</v>
      </c>
      <c r="N56" s="73">
        <v>54.828000000000003</v>
      </c>
      <c r="O56" s="73">
        <v>31.312000000000001</v>
      </c>
      <c r="P56" s="73">
        <v>5.7789999999999999</v>
      </c>
      <c r="Q56" s="73">
        <v>17.738</v>
      </c>
      <c r="R56" s="73">
        <v>45.15</v>
      </c>
      <c r="S56" s="73">
        <v>25.41</v>
      </c>
      <c r="T56" s="73">
        <v>4.8810000000000002</v>
      </c>
      <c r="U56" s="73">
        <v>14.859</v>
      </c>
      <c r="V56" s="73">
        <v>9.6780000000000008</v>
      </c>
      <c r="W56" s="73">
        <v>5.9020000000000001</v>
      </c>
      <c r="X56" s="73">
        <v>0.89700000000000002</v>
      </c>
      <c r="Y56" s="73">
        <v>2.879</v>
      </c>
      <c r="Z56" s="73">
        <v>2.448</v>
      </c>
      <c r="AA56" s="73">
        <v>1.4530000000000001</v>
      </c>
      <c r="AB56" s="73">
        <v>3.4209999999999998</v>
      </c>
      <c r="AC56" s="73">
        <v>0.47899999999999998</v>
      </c>
      <c r="AD56" s="73">
        <v>0</v>
      </c>
      <c r="AE56" s="73">
        <v>131.30600000000001</v>
      </c>
      <c r="AF56" s="73">
        <v>85.525000000000006</v>
      </c>
      <c r="AG56" s="73">
        <v>122.04</v>
      </c>
      <c r="AH56" s="73">
        <v>6.7149999999999999</v>
      </c>
      <c r="AI56" s="73">
        <v>119.52200000000001</v>
      </c>
      <c r="AJ56" s="73">
        <v>85.525000000000006</v>
      </c>
      <c r="AK56" s="73">
        <v>4.9210000000000003</v>
      </c>
      <c r="AL56" s="73">
        <v>28.492999999999999</v>
      </c>
      <c r="AM56" s="73">
        <v>3.31</v>
      </c>
      <c r="AN56" s="73">
        <v>1.224</v>
      </c>
      <c r="AO56" s="73">
        <v>0.55400000000000005</v>
      </c>
      <c r="AP56" s="73">
        <v>1.532</v>
      </c>
      <c r="AQ56" s="73">
        <v>6.5060000000000002</v>
      </c>
      <c r="AR56" s="73">
        <v>1.877</v>
      </c>
      <c r="AS56" s="73">
        <v>0.27100000000000002</v>
      </c>
      <c r="AT56" s="73">
        <v>4.3579999999999997</v>
      </c>
      <c r="AU56" s="73">
        <v>89.867999999999995</v>
      </c>
      <c r="AV56" s="73">
        <v>5.9770000000000003</v>
      </c>
      <c r="AW56" s="73">
        <v>34.878</v>
      </c>
      <c r="AX56" s="73">
        <v>43.366</v>
      </c>
      <c r="AY56" s="73">
        <v>22.076000000000001</v>
      </c>
      <c r="AZ56" s="73">
        <v>5.41</v>
      </c>
      <c r="BA56" s="73">
        <v>15.88</v>
      </c>
      <c r="BB56" s="73">
        <v>35.984000000000002</v>
      </c>
      <c r="BC56" s="73">
        <v>17.478999999999999</v>
      </c>
      <c r="BD56" s="73">
        <v>4.7329999999999997</v>
      </c>
      <c r="BE56" s="73">
        <v>13.772</v>
      </c>
      <c r="BF56" s="73">
        <v>7.3819999999999997</v>
      </c>
      <c r="BG56" s="73">
        <v>4.5960000000000001</v>
      </c>
      <c r="BH56" s="73">
        <v>0.67800000000000005</v>
      </c>
      <c r="BI56" s="73">
        <v>2.1080000000000001</v>
      </c>
      <c r="BJ56" s="73">
        <v>1.968</v>
      </c>
      <c r="BK56" s="73">
        <v>0.58299999999999996</v>
      </c>
      <c r="BL56" s="73">
        <v>2.552</v>
      </c>
      <c r="BM56" s="73">
        <v>0</v>
      </c>
      <c r="BN56" s="73">
        <v>0</v>
      </c>
      <c r="BO56" s="73">
        <v>622.05100000000004</v>
      </c>
      <c r="BP56" s="73">
        <v>350.178</v>
      </c>
      <c r="BQ56" s="73">
        <v>498.44</v>
      </c>
      <c r="BR56" s="73">
        <v>113.604</v>
      </c>
      <c r="BS56" s="73">
        <v>470.04700000000003</v>
      </c>
      <c r="BT56" s="73">
        <v>350.178</v>
      </c>
      <c r="BU56" s="73">
        <v>12.057</v>
      </c>
      <c r="BV56" s="73">
        <v>106.248</v>
      </c>
      <c r="BW56" s="73">
        <v>12.282999999999999</v>
      </c>
      <c r="BX56" s="73">
        <v>6.3810000000000002</v>
      </c>
      <c r="BY56" s="73">
        <v>0.93700000000000006</v>
      </c>
      <c r="BZ56" s="73">
        <v>4.9649999999999999</v>
      </c>
      <c r="CA56" s="73">
        <v>131.27799999999999</v>
      </c>
      <c r="CB56" s="73">
        <v>23.576000000000001</v>
      </c>
      <c r="CC56" s="73">
        <v>0.68500000000000005</v>
      </c>
      <c r="CD56" s="73">
        <v>107.017</v>
      </c>
      <c r="CE56" s="73">
        <v>384.11599999999999</v>
      </c>
      <c r="CF56" s="73">
        <v>13.679</v>
      </c>
      <c r="CG56" s="73">
        <v>219.89599999999999</v>
      </c>
      <c r="CH56" s="73">
        <v>99.527000000000001</v>
      </c>
      <c r="CI56" s="73">
        <v>55.05</v>
      </c>
      <c r="CJ56" s="73">
        <v>6.7809999999999997</v>
      </c>
      <c r="CK56" s="73">
        <v>36.540999999999997</v>
      </c>
      <c r="CL56" s="73">
        <v>80.478999999999999</v>
      </c>
      <c r="CM56" s="73">
        <v>41.298000000000002</v>
      </c>
      <c r="CN56" s="73">
        <v>6.024</v>
      </c>
      <c r="CO56" s="73">
        <v>33.156999999999996</v>
      </c>
      <c r="CP56" s="73">
        <v>19.048999999999999</v>
      </c>
      <c r="CQ56" s="73">
        <v>13.752000000000001</v>
      </c>
      <c r="CR56" s="73">
        <v>0.75700000000000001</v>
      </c>
      <c r="CS56" s="73">
        <v>3.3839999999999999</v>
      </c>
      <c r="CT56" s="73">
        <v>11.195</v>
      </c>
      <c r="CU56" s="73">
        <v>5.7939999999999996</v>
      </c>
      <c r="CV56" s="73">
        <v>0.42799999999999999</v>
      </c>
      <c r="CW56" s="73">
        <v>4.5540000000000003</v>
      </c>
      <c r="CX56" s="73">
        <v>8.4429999999999996</v>
      </c>
      <c r="CY56" s="73">
        <v>4.3600000000000003</v>
      </c>
      <c r="CZ56" s="73">
        <v>10.007999999999999</v>
      </c>
      <c r="DA56" s="73">
        <v>2.7959999999999998</v>
      </c>
      <c r="DB56" s="73">
        <v>1.155</v>
      </c>
      <c r="DC56" s="73">
        <v>0.41899999999999998</v>
      </c>
      <c r="DD56" s="73">
        <v>274.45400000000001</v>
      </c>
      <c r="DE56" s="73">
        <v>181.154</v>
      </c>
      <c r="DF56" s="73">
        <v>254.941</v>
      </c>
      <c r="DG56" s="73">
        <v>15.819000000000001</v>
      </c>
      <c r="DH56" s="73">
        <v>247.53700000000001</v>
      </c>
      <c r="DI56" s="73">
        <v>181.154</v>
      </c>
      <c r="DJ56" s="73">
        <v>5.6280000000000001</v>
      </c>
      <c r="DK56" s="73">
        <v>60.298000000000002</v>
      </c>
      <c r="DL56" s="73">
        <v>7.4820000000000002</v>
      </c>
      <c r="DM56" s="73">
        <v>3.4809999999999999</v>
      </c>
      <c r="DN56" s="73">
        <v>0.28000000000000003</v>
      </c>
      <c r="DO56" s="73">
        <v>3.7210000000000001</v>
      </c>
      <c r="DP56" s="73">
        <v>16.198</v>
      </c>
      <c r="DQ56" s="73">
        <v>4.38</v>
      </c>
      <c r="DR56" s="73">
        <v>0.41</v>
      </c>
      <c r="DS56" s="73">
        <v>11.407999999999999</v>
      </c>
      <c r="DT56" s="73">
        <v>190.51599999999999</v>
      </c>
      <c r="DU56" s="73">
        <v>6.3179999999999996</v>
      </c>
      <c r="DV56" s="73">
        <v>76.462000000000003</v>
      </c>
      <c r="DW56" s="73">
        <v>65.120999999999995</v>
      </c>
      <c r="DX56" s="73">
        <v>38.54</v>
      </c>
      <c r="DY56" s="73">
        <v>4.9749999999999996</v>
      </c>
      <c r="DZ56" s="73">
        <v>21.606000000000002</v>
      </c>
      <c r="EA56" s="73">
        <v>55.426000000000002</v>
      </c>
      <c r="EB56" s="73">
        <v>29.879000000000001</v>
      </c>
      <c r="EC56" s="73">
        <v>4.9749999999999996</v>
      </c>
      <c r="ED56" s="73">
        <v>20.571999999999999</v>
      </c>
      <c r="EE56" s="73">
        <v>9.6950000000000003</v>
      </c>
      <c r="EF56" s="73">
        <v>8.6609999999999996</v>
      </c>
      <c r="EG56" s="73">
        <v>0</v>
      </c>
      <c r="EH56" s="73">
        <v>1.034</v>
      </c>
      <c r="EI56" s="73">
        <v>3.2370000000000001</v>
      </c>
      <c r="EJ56" s="73">
        <v>1.1579999999999999</v>
      </c>
      <c r="EK56" s="73">
        <v>3.694</v>
      </c>
      <c r="EL56" s="73">
        <v>0.70099999999999996</v>
      </c>
      <c r="EM56" s="73">
        <v>0</v>
      </c>
      <c r="EN56" s="73">
        <v>230.82400000000001</v>
      </c>
      <c r="EO56" s="73">
        <v>147.12799999999999</v>
      </c>
      <c r="EP56" s="73">
        <v>214.44</v>
      </c>
      <c r="EQ56" s="73">
        <v>14.271000000000001</v>
      </c>
      <c r="ER56" s="73">
        <v>208.86199999999999</v>
      </c>
      <c r="ES56" s="73">
        <v>147.12799999999999</v>
      </c>
      <c r="ET56" s="73">
        <v>5.3250000000000002</v>
      </c>
      <c r="EU56" s="73">
        <v>55.951000000000001</v>
      </c>
      <c r="EV56" s="73">
        <v>6.6870000000000003</v>
      </c>
      <c r="EW56" s="73">
        <v>2.6859999999999999</v>
      </c>
      <c r="EX56" s="73">
        <v>0.28000000000000003</v>
      </c>
      <c r="EY56" s="73">
        <v>3.7210000000000001</v>
      </c>
      <c r="EZ56" s="73">
        <v>13.619</v>
      </c>
      <c r="FA56" s="73">
        <v>3.3490000000000002</v>
      </c>
      <c r="FB56" s="73">
        <v>0.41</v>
      </c>
      <c r="FC56" s="73">
        <v>9.859</v>
      </c>
      <c r="FD56" s="73">
        <v>153.84899999999999</v>
      </c>
      <c r="FE56" s="73">
        <v>6.0149999999999997</v>
      </c>
      <c r="FF56" s="73">
        <v>69.802000000000007</v>
      </c>
      <c r="FG56" s="73">
        <v>52.488</v>
      </c>
      <c r="FH56" s="73">
        <v>29.491</v>
      </c>
      <c r="FI56" s="73">
        <v>4.2690000000000001</v>
      </c>
      <c r="FJ56" s="73">
        <v>18.728000000000002</v>
      </c>
      <c r="FK56" s="73">
        <v>45.548999999999999</v>
      </c>
      <c r="FL56" s="73">
        <v>22.867000000000001</v>
      </c>
      <c r="FM56" s="73">
        <v>4.2690000000000001</v>
      </c>
      <c r="FN56" s="73">
        <v>18.413</v>
      </c>
      <c r="FO56" s="73">
        <v>6.9390000000000001</v>
      </c>
      <c r="FP56" s="73">
        <v>6.625</v>
      </c>
      <c r="FQ56" s="73">
        <v>0</v>
      </c>
      <c r="FR56" s="73">
        <v>0.315</v>
      </c>
      <c r="FS56" s="73">
        <v>1.655</v>
      </c>
      <c r="FT56" s="73">
        <v>1.1579999999999999</v>
      </c>
      <c r="FU56" s="73">
        <v>2.113</v>
      </c>
      <c r="FV56" s="73">
        <v>0.70099999999999996</v>
      </c>
      <c r="FW56" s="73">
        <v>0</v>
      </c>
      <c r="FX56" s="73">
        <v>127.249</v>
      </c>
      <c r="FY56" s="73">
        <v>68.180999999999997</v>
      </c>
      <c r="FZ56" s="73">
        <v>94.662999999999997</v>
      </c>
      <c r="GA56" s="73">
        <v>30.344000000000001</v>
      </c>
      <c r="GB56" s="73">
        <v>87.378</v>
      </c>
      <c r="GC56" s="73">
        <v>68.180999999999997</v>
      </c>
      <c r="GD56" s="73">
        <v>1.7729999999999999</v>
      </c>
      <c r="GE56" s="73">
        <v>17.327000000000002</v>
      </c>
      <c r="GF56" s="73">
        <v>1.88</v>
      </c>
      <c r="GG56" s="73">
        <v>1.052</v>
      </c>
      <c r="GH56" s="73">
        <v>0.45300000000000001</v>
      </c>
      <c r="GI56" s="73">
        <v>0.375</v>
      </c>
      <c r="GJ56" s="73">
        <v>36.222000000000001</v>
      </c>
      <c r="GK56" s="73">
        <v>6.3310000000000004</v>
      </c>
      <c r="GL56" s="73">
        <v>0.13800000000000001</v>
      </c>
      <c r="GM56" s="73">
        <v>29.378</v>
      </c>
      <c r="GN56" s="73">
        <v>75.84</v>
      </c>
      <c r="GO56" s="73">
        <v>2.3639999999999999</v>
      </c>
      <c r="GP56" s="73">
        <v>47.41</v>
      </c>
      <c r="GQ56" s="73">
        <v>24.097000000000001</v>
      </c>
      <c r="GR56" s="73">
        <v>12.762</v>
      </c>
      <c r="GS56" s="73">
        <v>1.4970000000000001</v>
      </c>
      <c r="GT56" s="73">
        <v>9.7059999999999995</v>
      </c>
      <c r="GU56" s="73">
        <v>19.041</v>
      </c>
      <c r="GV56" s="73">
        <v>9.89</v>
      </c>
      <c r="GW56" s="73">
        <v>1.075</v>
      </c>
      <c r="GX56" s="73">
        <v>7.9429999999999996</v>
      </c>
      <c r="GY56" s="73">
        <v>5.0549999999999997</v>
      </c>
      <c r="GZ56" s="73">
        <v>2.8719999999999999</v>
      </c>
      <c r="HA56" s="73">
        <v>0.42099999999999999</v>
      </c>
      <c r="HB56" s="73">
        <v>1.7629999999999999</v>
      </c>
      <c r="HC56" s="73">
        <v>0.80800000000000005</v>
      </c>
      <c r="HD56" s="73">
        <v>0.309</v>
      </c>
      <c r="HE56" s="73">
        <v>0</v>
      </c>
      <c r="HF56" s="73">
        <v>0.499</v>
      </c>
      <c r="HG56" s="73">
        <v>1.7689999999999999</v>
      </c>
      <c r="HH56" s="73">
        <v>1.6359999999999999</v>
      </c>
      <c r="HI56" s="73">
        <v>2.2429999999999999</v>
      </c>
      <c r="HJ56" s="73">
        <v>1.1619999999999999</v>
      </c>
      <c r="HK56" s="73">
        <v>0.13300000000000001</v>
      </c>
      <c r="HL56" s="73">
        <v>0</v>
      </c>
      <c r="HM56" s="73">
        <v>48.442</v>
      </c>
      <c r="HN56" s="73">
        <v>33.433999999999997</v>
      </c>
      <c r="HO56" s="73">
        <v>46.058999999999997</v>
      </c>
      <c r="HP56" s="73">
        <v>2.11</v>
      </c>
      <c r="HQ56" s="73">
        <v>44.152999999999999</v>
      </c>
      <c r="HR56" s="73">
        <v>33.433999999999997</v>
      </c>
      <c r="HS56" s="73">
        <v>1.0369999999999999</v>
      </c>
      <c r="HT56" s="73">
        <v>9.6820000000000004</v>
      </c>
      <c r="HU56" s="73">
        <v>0.92300000000000004</v>
      </c>
      <c r="HV56" s="73">
        <v>0.374</v>
      </c>
      <c r="HW56" s="73">
        <v>0.33100000000000002</v>
      </c>
      <c r="HX56" s="73">
        <v>0.218</v>
      </c>
      <c r="HY56" s="73">
        <v>3.093</v>
      </c>
      <c r="HZ56" s="73">
        <v>1.5309999999999999</v>
      </c>
      <c r="IA56" s="73">
        <v>0.13800000000000001</v>
      </c>
      <c r="IB56" s="73">
        <v>1.4239999999999999</v>
      </c>
      <c r="IC56" s="73">
        <v>35.475000000000001</v>
      </c>
      <c r="ID56" s="73">
        <v>1.506</v>
      </c>
      <c r="IE56" s="73">
        <v>11.462</v>
      </c>
      <c r="IF56" s="73">
        <v>17.084</v>
      </c>
      <c r="IG56" s="73">
        <v>10.372</v>
      </c>
      <c r="IH56" s="73">
        <v>1.2330000000000001</v>
      </c>
      <c r="II56" s="73">
        <v>5.3460000000000001</v>
      </c>
      <c r="IJ56" s="73">
        <v>13.845000000000001</v>
      </c>
      <c r="IK56" s="73">
        <v>8.1140000000000008</v>
      </c>
      <c r="IL56" s="73">
        <v>0.94699999999999995</v>
      </c>
      <c r="IM56" s="73">
        <v>4.6500000000000004</v>
      </c>
      <c r="IN56" s="73">
        <v>3.2389999999999999</v>
      </c>
      <c r="IO56" s="73">
        <v>2.258</v>
      </c>
      <c r="IP56" s="73">
        <v>0.28599999999999998</v>
      </c>
      <c r="IQ56" s="73">
        <v>0.69499999999999995</v>
      </c>
    </row>
    <row r="57" spans="1:251">
      <c r="A57" s="10">
        <v>43252</v>
      </c>
      <c r="B57" s="73">
        <v>31.704000000000001</v>
      </c>
      <c r="C57" s="73">
        <v>3.4969999999999999</v>
      </c>
      <c r="D57" s="73">
        <v>1.661</v>
      </c>
      <c r="E57" s="73">
        <v>0.21099999999999999</v>
      </c>
      <c r="F57" s="73">
        <v>1.325</v>
      </c>
      <c r="G57" s="73">
        <v>10.718</v>
      </c>
      <c r="H57" s="73">
        <v>4.2939999999999996</v>
      </c>
      <c r="I57" s="73">
        <v>0.16200000000000001</v>
      </c>
      <c r="J57" s="73">
        <v>6.2619999999999996</v>
      </c>
      <c r="K57" s="73">
        <v>124.179</v>
      </c>
      <c r="L57" s="73">
        <v>3.4710000000000001</v>
      </c>
      <c r="M57" s="73">
        <v>39.536999999999999</v>
      </c>
      <c r="N57" s="73">
        <v>47.625999999999998</v>
      </c>
      <c r="O57" s="73">
        <v>29.19</v>
      </c>
      <c r="P57" s="73">
        <v>2.012</v>
      </c>
      <c r="Q57" s="73">
        <v>16.423999999999999</v>
      </c>
      <c r="R57" s="73">
        <v>41.335000000000001</v>
      </c>
      <c r="S57" s="73">
        <v>25.099</v>
      </c>
      <c r="T57" s="73">
        <v>1.454</v>
      </c>
      <c r="U57" s="73">
        <v>14.782999999999999</v>
      </c>
      <c r="V57" s="73">
        <v>6.2910000000000004</v>
      </c>
      <c r="W57" s="73">
        <v>4.0910000000000002</v>
      </c>
      <c r="X57" s="73">
        <v>0.55800000000000005</v>
      </c>
      <c r="Y57" s="73">
        <v>1.641</v>
      </c>
      <c r="Z57" s="73">
        <v>2.5219999999999998</v>
      </c>
      <c r="AA57" s="73">
        <v>1.621</v>
      </c>
      <c r="AB57" s="73">
        <v>3.3010000000000002</v>
      </c>
      <c r="AC57" s="73">
        <v>0.84199999999999997</v>
      </c>
      <c r="AD57" s="73">
        <v>0</v>
      </c>
      <c r="AE57" s="73">
        <v>137.238</v>
      </c>
      <c r="AF57" s="73">
        <v>92.975999999999999</v>
      </c>
      <c r="AG57" s="73">
        <v>128.22399999999999</v>
      </c>
      <c r="AH57" s="73">
        <v>6.7430000000000003</v>
      </c>
      <c r="AI57" s="73">
        <v>123.92700000000001</v>
      </c>
      <c r="AJ57" s="73">
        <v>92.975999999999999</v>
      </c>
      <c r="AK57" s="73">
        <v>2.3010000000000002</v>
      </c>
      <c r="AL57" s="73">
        <v>28.172000000000001</v>
      </c>
      <c r="AM57" s="73">
        <v>3.0369999999999999</v>
      </c>
      <c r="AN57" s="73">
        <v>1.43</v>
      </c>
      <c r="AO57" s="73">
        <v>0.21099999999999999</v>
      </c>
      <c r="AP57" s="73">
        <v>1.095</v>
      </c>
      <c r="AQ57" s="73">
        <v>8.782</v>
      </c>
      <c r="AR57" s="73">
        <v>3.3439999999999999</v>
      </c>
      <c r="AS57" s="73">
        <v>0</v>
      </c>
      <c r="AT57" s="73">
        <v>5.4370000000000003</v>
      </c>
      <c r="AU57" s="73">
        <v>98.01</v>
      </c>
      <c r="AV57" s="73">
        <v>2.927</v>
      </c>
      <c r="AW57" s="73">
        <v>34.950000000000003</v>
      </c>
      <c r="AX57" s="73">
        <v>36.856000000000002</v>
      </c>
      <c r="AY57" s="73">
        <v>21.46</v>
      </c>
      <c r="AZ57" s="73">
        <v>1.784</v>
      </c>
      <c r="BA57" s="73">
        <v>13.612</v>
      </c>
      <c r="BB57" s="73">
        <v>32.895000000000003</v>
      </c>
      <c r="BC57" s="73">
        <v>19.122</v>
      </c>
      <c r="BD57" s="73">
        <v>1.454</v>
      </c>
      <c r="BE57" s="73">
        <v>12.32</v>
      </c>
      <c r="BF57" s="73">
        <v>3.9609999999999999</v>
      </c>
      <c r="BG57" s="73">
        <v>2.3380000000000001</v>
      </c>
      <c r="BH57" s="73">
        <v>0.33</v>
      </c>
      <c r="BI57" s="73">
        <v>1.2929999999999999</v>
      </c>
      <c r="BJ57" s="73">
        <v>1.492</v>
      </c>
      <c r="BK57" s="73">
        <v>1.351</v>
      </c>
      <c r="BL57" s="73">
        <v>2.2709999999999999</v>
      </c>
      <c r="BM57" s="73">
        <v>0.57199999999999995</v>
      </c>
      <c r="BN57" s="73">
        <v>0</v>
      </c>
      <c r="BO57" s="73">
        <v>627.36199999999997</v>
      </c>
      <c r="BP57" s="73">
        <v>354.68700000000001</v>
      </c>
      <c r="BQ57" s="73">
        <v>506.14699999999999</v>
      </c>
      <c r="BR57" s="73">
        <v>108.843</v>
      </c>
      <c r="BS57" s="73">
        <v>467.58199999999999</v>
      </c>
      <c r="BT57" s="73">
        <v>354.68700000000001</v>
      </c>
      <c r="BU57" s="73">
        <v>9.2449999999999992</v>
      </c>
      <c r="BV57" s="73">
        <v>102.94799999999999</v>
      </c>
      <c r="BW57" s="73">
        <v>16.974</v>
      </c>
      <c r="BX57" s="73">
        <v>9.7449999999999992</v>
      </c>
      <c r="BY57" s="73">
        <v>2.71</v>
      </c>
      <c r="BZ57" s="73">
        <v>4.5199999999999996</v>
      </c>
      <c r="CA57" s="73">
        <v>131.661</v>
      </c>
      <c r="CB57" s="73">
        <v>29.523</v>
      </c>
      <c r="CC57" s="73">
        <v>0.63600000000000001</v>
      </c>
      <c r="CD57" s="73">
        <v>100.97799999999999</v>
      </c>
      <c r="CE57" s="73">
        <v>399.32900000000001</v>
      </c>
      <c r="CF57" s="73">
        <v>12.59</v>
      </c>
      <c r="CG57" s="73">
        <v>209.88</v>
      </c>
      <c r="CH57" s="73">
        <v>110.056</v>
      </c>
      <c r="CI57" s="73">
        <v>62.423999999999999</v>
      </c>
      <c r="CJ57" s="73">
        <v>6.9539999999999997</v>
      </c>
      <c r="CK57" s="73">
        <v>39.713999999999999</v>
      </c>
      <c r="CL57" s="73">
        <v>90.897000000000006</v>
      </c>
      <c r="CM57" s="73">
        <v>49.189</v>
      </c>
      <c r="CN57" s="73">
        <v>6.0179999999999998</v>
      </c>
      <c r="CO57" s="73">
        <v>35.003999999999998</v>
      </c>
      <c r="CP57" s="73">
        <v>19.158999999999999</v>
      </c>
      <c r="CQ57" s="73">
        <v>13.234999999999999</v>
      </c>
      <c r="CR57" s="73">
        <v>0.93600000000000005</v>
      </c>
      <c r="CS57" s="73">
        <v>4.71</v>
      </c>
      <c r="CT57" s="73">
        <v>11.997</v>
      </c>
      <c r="CU57" s="73">
        <v>6.8890000000000002</v>
      </c>
      <c r="CV57" s="73">
        <v>1.17</v>
      </c>
      <c r="CW57" s="73">
        <v>3.9380000000000002</v>
      </c>
      <c r="CX57" s="73">
        <v>11.145</v>
      </c>
      <c r="CY57" s="73">
        <v>5.5640000000000001</v>
      </c>
      <c r="CZ57" s="73">
        <v>12.372</v>
      </c>
      <c r="DA57" s="73">
        <v>4.3360000000000003</v>
      </c>
      <c r="DB57" s="73">
        <v>0.96399999999999997</v>
      </c>
      <c r="DC57" s="73">
        <v>0</v>
      </c>
      <c r="DD57" s="73">
        <v>272.29899999999998</v>
      </c>
      <c r="DE57" s="73">
        <v>179.90299999999999</v>
      </c>
      <c r="DF57" s="73">
        <v>258.59199999999998</v>
      </c>
      <c r="DG57" s="73">
        <v>9.3610000000000007</v>
      </c>
      <c r="DH57" s="73">
        <v>247.29300000000001</v>
      </c>
      <c r="DI57" s="73">
        <v>179.90299999999999</v>
      </c>
      <c r="DJ57" s="73">
        <v>5.6689999999999996</v>
      </c>
      <c r="DK57" s="73">
        <v>61.347000000000001</v>
      </c>
      <c r="DL57" s="73">
        <v>6.7350000000000003</v>
      </c>
      <c r="DM57" s="73">
        <v>3.077</v>
      </c>
      <c r="DN57" s="73">
        <v>0.70199999999999996</v>
      </c>
      <c r="DO57" s="73">
        <v>2.9550000000000001</v>
      </c>
      <c r="DP57" s="73">
        <v>14.298999999999999</v>
      </c>
      <c r="DQ57" s="73">
        <v>8.5960000000000001</v>
      </c>
      <c r="DR57" s="73">
        <v>0</v>
      </c>
      <c r="DS57" s="73">
        <v>5.7030000000000003</v>
      </c>
      <c r="DT57" s="73">
        <v>194.16</v>
      </c>
      <c r="DU57" s="73">
        <v>6.3710000000000004</v>
      </c>
      <c r="DV57" s="73">
        <v>71.033000000000001</v>
      </c>
      <c r="DW57" s="73">
        <v>72.078999999999994</v>
      </c>
      <c r="DX57" s="73">
        <v>44.247999999999998</v>
      </c>
      <c r="DY57" s="73">
        <v>6.0780000000000003</v>
      </c>
      <c r="DZ57" s="73">
        <v>21.495999999999999</v>
      </c>
      <c r="EA57" s="73">
        <v>61.593000000000004</v>
      </c>
      <c r="EB57" s="73">
        <v>35.545000000000002</v>
      </c>
      <c r="EC57" s="73">
        <v>5.4349999999999996</v>
      </c>
      <c r="ED57" s="73">
        <v>20.355</v>
      </c>
      <c r="EE57" s="73">
        <v>10.486000000000001</v>
      </c>
      <c r="EF57" s="73">
        <v>8.7029999999999994</v>
      </c>
      <c r="EG57" s="73">
        <v>0.64300000000000002</v>
      </c>
      <c r="EH57" s="73">
        <v>1.141</v>
      </c>
      <c r="EI57" s="73">
        <v>3.972</v>
      </c>
      <c r="EJ57" s="73">
        <v>0.73399999999999999</v>
      </c>
      <c r="EK57" s="73">
        <v>4.3460000000000001</v>
      </c>
      <c r="EL57" s="73">
        <v>0.36</v>
      </c>
      <c r="EM57" s="73">
        <v>0.25700000000000001</v>
      </c>
      <c r="EN57" s="73">
        <v>229.08</v>
      </c>
      <c r="EO57" s="73">
        <v>146.78200000000001</v>
      </c>
      <c r="EP57" s="73">
        <v>217.84800000000001</v>
      </c>
      <c r="EQ57" s="73">
        <v>7.5940000000000003</v>
      </c>
      <c r="ER57" s="73">
        <v>208.96100000000001</v>
      </c>
      <c r="ES57" s="73">
        <v>146.78200000000001</v>
      </c>
      <c r="ET57" s="73">
        <v>4.7640000000000002</v>
      </c>
      <c r="EU57" s="73">
        <v>57.040999999999997</v>
      </c>
      <c r="EV57" s="73">
        <v>5.766</v>
      </c>
      <c r="EW57" s="73">
        <v>2.7829999999999999</v>
      </c>
      <c r="EX57" s="73">
        <v>0.34499999999999997</v>
      </c>
      <c r="EY57" s="73">
        <v>2.6379999999999999</v>
      </c>
      <c r="EZ57" s="73">
        <v>11.089</v>
      </c>
      <c r="FA57" s="73">
        <v>6.4779999999999998</v>
      </c>
      <c r="FB57" s="73">
        <v>0</v>
      </c>
      <c r="FC57" s="73">
        <v>4.6100000000000003</v>
      </c>
      <c r="FD57" s="73">
        <v>158.62700000000001</v>
      </c>
      <c r="FE57" s="73">
        <v>5.109</v>
      </c>
      <c r="FF57" s="73">
        <v>64.61</v>
      </c>
      <c r="FG57" s="73">
        <v>57.512</v>
      </c>
      <c r="FH57" s="73">
        <v>34.116999999999997</v>
      </c>
      <c r="FI57" s="73">
        <v>5.0890000000000004</v>
      </c>
      <c r="FJ57" s="73">
        <v>18.305</v>
      </c>
      <c r="FK57" s="73">
        <v>49.29</v>
      </c>
      <c r="FL57" s="73">
        <v>27.678999999999998</v>
      </c>
      <c r="FM57" s="73">
        <v>4.4459999999999997</v>
      </c>
      <c r="FN57" s="73">
        <v>17.164000000000001</v>
      </c>
      <c r="FO57" s="73">
        <v>8.2210000000000001</v>
      </c>
      <c r="FP57" s="73">
        <v>6.4379999999999997</v>
      </c>
      <c r="FQ57" s="73">
        <v>0.64300000000000002</v>
      </c>
      <c r="FR57" s="73">
        <v>1.141</v>
      </c>
      <c r="FS57" s="73">
        <v>3.2639999999999998</v>
      </c>
      <c r="FT57" s="73">
        <v>0.73399999999999999</v>
      </c>
      <c r="FU57" s="73">
        <v>3.6379999999999999</v>
      </c>
      <c r="FV57" s="73">
        <v>0.36</v>
      </c>
      <c r="FW57" s="73">
        <v>0</v>
      </c>
      <c r="FX57" s="73">
        <v>126.855</v>
      </c>
      <c r="FY57" s="73">
        <v>67.510000000000005</v>
      </c>
      <c r="FZ57" s="73">
        <v>94.275999999999996</v>
      </c>
      <c r="GA57" s="73">
        <v>29.277000000000001</v>
      </c>
      <c r="GB57" s="73">
        <v>85.213999999999999</v>
      </c>
      <c r="GC57" s="73">
        <v>67.510000000000005</v>
      </c>
      <c r="GD57" s="73">
        <v>1.7829999999999999</v>
      </c>
      <c r="GE57" s="73">
        <v>15.561999999999999</v>
      </c>
      <c r="GF57" s="73">
        <v>2.2519999999999998</v>
      </c>
      <c r="GG57" s="73">
        <v>1.607</v>
      </c>
      <c r="GH57" s="73">
        <v>9.6000000000000002E-2</v>
      </c>
      <c r="GI57" s="73">
        <v>0.54900000000000004</v>
      </c>
      <c r="GJ57" s="73">
        <v>36.667999999999999</v>
      </c>
      <c r="GK57" s="73">
        <v>7.8129999999999997</v>
      </c>
      <c r="GL57" s="73">
        <v>0.56100000000000005</v>
      </c>
      <c r="GM57" s="73">
        <v>28.07</v>
      </c>
      <c r="GN57" s="73">
        <v>77.236999999999995</v>
      </c>
      <c r="GO57" s="73">
        <v>2.4409999999999998</v>
      </c>
      <c r="GP57" s="73">
        <v>44.569000000000003</v>
      </c>
      <c r="GQ57" s="73">
        <v>26.18</v>
      </c>
      <c r="GR57" s="73">
        <v>13.487</v>
      </c>
      <c r="GS57" s="73">
        <v>1.446</v>
      </c>
      <c r="GT57" s="73">
        <v>11.135</v>
      </c>
      <c r="GU57" s="73">
        <v>21.917000000000002</v>
      </c>
      <c r="GV57" s="73">
        <v>11.42</v>
      </c>
      <c r="GW57" s="73">
        <v>0.92500000000000004</v>
      </c>
      <c r="GX57" s="73">
        <v>9.4600000000000009</v>
      </c>
      <c r="GY57" s="73">
        <v>4.2629999999999999</v>
      </c>
      <c r="GZ57" s="73">
        <v>2.0670000000000002</v>
      </c>
      <c r="HA57" s="73">
        <v>0.52100000000000002</v>
      </c>
      <c r="HB57" s="73">
        <v>1.6739999999999999</v>
      </c>
      <c r="HC57" s="73">
        <v>1.6950000000000001</v>
      </c>
      <c r="HD57" s="73">
        <v>0.98299999999999998</v>
      </c>
      <c r="HE57" s="73">
        <v>0</v>
      </c>
      <c r="HF57" s="73">
        <v>0.71199999999999997</v>
      </c>
      <c r="HG57" s="73">
        <v>2.72</v>
      </c>
      <c r="HH57" s="73">
        <v>2.609</v>
      </c>
      <c r="HI57" s="73">
        <v>3.302</v>
      </c>
      <c r="HJ57" s="73">
        <v>2.0270000000000001</v>
      </c>
      <c r="HK57" s="73">
        <v>0.112</v>
      </c>
      <c r="HL57" s="73">
        <v>0</v>
      </c>
      <c r="HM57" s="73">
        <v>46.652000000000001</v>
      </c>
      <c r="HN57" s="73">
        <v>32.555</v>
      </c>
      <c r="HO57" s="73">
        <v>43.807000000000002</v>
      </c>
      <c r="HP57" s="73">
        <v>2.1829999999999998</v>
      </c>
      <c r="HQ57" s="73">
        <v>41.448999999999998</v>
      </c>
      <c r="HR57" s="73">
        <v>32.555</v>
      </c>
      <c r="HS57" s="73">
        <v>0.96</v>
      </c>
      <c r="HT57" s="73">
        <v>7.8289999999999997</v>
      </c>
      <c r="HU57" s="73">
        <v>0.89900000000000002</v>
      </c>
      <c r="HV57" s="73">
        <v>0.58099999999999996</v>
      </c>
      <c r="HW57" s="73">
        <v>0</v>
      </c>
      <c r="HX57" s="73">
        <v>0.318</v>
      </c>
      <c r="HY57" s="73">
        <v>3.7469999999999999</v>
      </c>
      <c r="HZ57" s="73">
        <v>1.8819999999999999</v>
      </c>
      <c r="IA57" s="73">
        <v>0.19400000000000001</v>
      </c>
      <c r="IB57" s="73">
        <v>1.671</v>
      </c>
      <c r="IC57" s="73">
        <v>35.140999999999998</v>
      </c>
      <c r="ID57" s="73">
        <v>1.1539999999999999</v>
      </c>
      <c r="IE57" s="73">
        <v>10.026999999999999</v>
      </c>
      <c r="IF57" s="73">
        <v>18.29</v>
      </c>
      <c r="IG57" s="73">
        <v>10.401999999999999</v>
      </c>
      <c r="IH57" s="73">
        <v>1.0249999999999999</v>
      </c>
      <c r="II57" s="73">
        <v>6.8630000000000004</v>
      </c>
      <c r="IJ57" s="73">
        <v>16.122</v>
      </c>
      <c r="IK57" s="73">
        <v>9.3659999999999997</v>
      </c>
      <c r="IL57" s="73">
        <v>0.65200000000000002</v>
      </c>
      <c r="IM57" s="73">
        <v>6.1040000000000001</v>
      </c>
      <c r="IN57" s="73">
        <v>2.1680000000000001</v>
      </c>
      <c r="IO57" s="73">
        <v>1.036</v>
      </c>
      <c r="IP57" s="73">
        <v>0.374</v>
      </c>
      <c r="IQ57" s="73">
        <v>0.75900000000000001</v>
      </c>
    </row>
    <row r="58" spans="1:251">
      <c r="A58" s="10">
        <v>43525</v>
      </c>
      <c r="B58" s="73">
        <v>32.021000000000001</v>
      </c>
      <c r="C58" s="73">
        <v>1.677</v>
      </c>
      <c r="D58" s="73">
        <v>0.42899999999999999</v>
      </c>
      <c r="E58" s="73">
        <v>0.48699999999999999</v>
      </c>
      <c r="F58" s="73">
        <v>0.76200000000000001</v>
      </c>
      <c r="G58" s="73">
        <v>9.8439999999999994</v>
      </c>
      <c r="H58" s="73">
        <v>4.3929999999999998</v>
      </c>
      <c r="I58" s="73">
        <v>0</v>
      </c>
      <c r="J58" s="73">
        <v>5.4509999999999996</v>
      </c>
      <c r="K58" s="73">
        <v>119.768</v>
      </c>
      <c r="L58" s="73">
        <v>4.7469999999999999</v>
      </c>
      <c r="M58" s="73">
        <v>38.953000000000003</v>
      </c>
      <c r="N58" s="73">
        <v>54.610999999999997</v>
      </c>
      <c r="O58" s="73">
        <v>31.936</v>
      </c>
      <c r="P58" s="73">
        <v>3.9750000000000001</v>
      </c>
      <c r="Q58" s="73">
        <v>18.224</v>
      </c>
      <c r="R58" s="73">
        <v>47.290999999999997</v>
      </c>
      <c r="S58" s="73">
        <v>27.497</v>
      </c>
      <c r="T58" s="73">
        <v>3.3079999999999998</v>
      </c>
      <c r="U58" s="73">
        <v>16.251999999999999</v>
      </c>
      <c r="V58" s="73">
        <v>7.32</v>
      </c>
      <c r="W58" s="73">
        <v>4.4390000000000001</v>
      </c>
      <c r="X58" s="73">
        <v>0.66700000000000004</v>
      </c>
      <c r="Y58" s="73">
        <v>1.9710000000000001</v>
      </c>
      <c r="Z58" s="73">
        <v>1.8420000000000001</v>
      </c>
      <c r="AA58" s="73">
        <v>0.32500000000000001</v>
      </c>
      <c r="AB58" s="73">
        <v>2.1659999999999999</v>
      </c>
      <c r="AC58" s="73">
        <v>0</v>
      </c>
      <c r="AD58" s="73">
        <v>0.47599999999999998</v>
      </c>
      <c r="AE58" s="73">
        <v>131.875</v>
      </c>
      <c r="AF58" s="73">
        <v>91.941999999999993</v>
      </c>
      <c r="AG58" s="73">
        <v>126.032</v>
      </c>
      <c r="AH58" s="73">
        <v>4.726</v>
      </c>
      <c r="AI58" s="73">
        <v>123.252</v>
      </c>
      <c r="AJ58" s="73">
        <v>91.941999999999993</v>
      </c>
      <c r="AK58" s="73">
        <v>3.7890000000000001</v>
      </c>
      <c r="AL58" s="73">
        <v>27.521000000000001</v>
      </c>
      <c r="AM58" s="73">
        <v>1.502</v>
      </c>
      <c r="AN58" s="73">
        <v>0.42899999999999999</v>
      </c>
      <c r="AO58" s="73">
        <v>0.48699999999999999</v>
      </c>
      <c r="AP58" s="73">
        <v>0.58699999999999997</v>
      </c>
      <c r="AQ58" s="73">
        <v>6.0039999999999996</v>
      </c>
      <c r="AR58" s="73">
        <v>2.351</v>
      </c>
      <c r="AS58" s="73">
        <v>0</v>
      </c>
      <c r="AT58" s="73">
        <v>3.653</v>
      </c>
      <c r="AU58" s="73">
        <v>95.367999999999995</v>
      </c>
      <c r="AV58" s="73">
        <v>4.2750000000000004</v>
      </c>
      <c r="AW58" s="73">
        <v>32.231000000000002</v>
      </c>
      <c r="AX58" s="73">
        <v>43.427</v>
      </c>
      <c r="AY58" s="73">
        <v>23.361999999999998</v>
      </c>
      <c r="AZ58" s="73">
        <v>3.0569999999999999</v>
      </c>
      <c r="BA58" s="73">
        <v>16.763999999999999</v>
      </c>
      <c r="BB58" s="73">
        <v>38.234999999999999</v>
      </c>
      <c r="BC58" s="73">
        <v>20.472000000000001</v>
      </c>
      <c r="BD58" s="73">
        <v>2.569</v>
      </c>
      <c r="BE58" s="73">
        <v>15.195</v>
      </c>
      <c r="BF58" s="73">
        <v>5.1909999999999998</v>
      </c>
      <c r="BG58" s="73">
        <v>2.89</v>
      </c>
      <c r="BH58" s="73">
        <v>0.48899999999999999</v>
      </c>
      <c r="BI58" s="73">
        <v>1.57</v>
      </c>
      <c r="BJ58" s="73">
        <v>1.117</v>
      </c>
      <c r="BK58" s="73">
        <v>0</v>
      </c>
      <c r="BL58" s="73">
        <v>1.117</v>
      </c>
      <c r="BM58" s="73">
        <v>0</v>
      </c>
      <c r="BN58" s="73">
        <v>0.24299999999999999</v>
      </c>
      <c r="BO58" s="73">
        <v>627.34299999999996</v>
      </c>
      <c r="BP58" s="73">
        <v>356.85599999999999</v>
      </c>
      <c r="BQ58" s="73">
        <v>501.976</v>
      </c>
      <c r="BR58" s="73">
        <v>114.506</v>
      </c>
      <c r="BS58" s="73">
        <v>465.041</v>
      </c>
      <c r="BT58" s="73">
        <v>356.85599999999999</v>
      </c>
      <c r="BU58" s="73">
        <v>10.443</v>
      </c>
      <c r="BV58" s="73">
        <v>97.22</v>
      </c>
      <c r="BW58" s="73">
        <v>16.931000000000001</v>
      </c>
      <c r="BX58" s="73">
        <v>8.7859999999999996</v>
      </c>
      <c r="BY58" s="73">
        <v>2.3180000000000001</v>
      </c>
      <c r="BZ58" s="73">
        <v>5.4939999999999998</v>
      </c>
      <c r="CA58" s="73">
        <v>136.02699999999999</v>
      </c>
      <c r="CB58" s="73">
        <v>28.670999999999999</v>
      </c>
      <c r="CC58" s="73">
        <v>0.26100000000000001</v>
      </c>
      <c r="CD58" s="73">
        <v>106.43300000000001</v>
      </c>
      <c r="CE58" s="73">
        <v>399.24900000000002</v>
      </c>
      <c r="CF58" s="73">
        <v>13.021000000000001</v>
      </c>
      <c r="CG58" s="73">
        <v>210.04599999999999</v>
      </c>
      <c r="CH58" s="73">
        <v>105.125</v>
      </c>
      <c r="CI58" s="73">
        <v>60.808</v>
      </c>
      <c r="CJ58" s="73">
        <v>8.0549999999999997</v>
      </c>
      <c r="CK58" s="73">
        <v>35.991999999999997</v>
      </c>
      <c r="CL58" s="73">
        <v>83.587999999999994</v>
      </c>
      <c r="CM58" s="73">
        <v>47.664000000000001</v>
      </c>
      <c r="CN58" s="73">
        <v>6.5629999999999997</v>
      </c>
      <c r="CO58" s="73">
        <v>29.091000000000001</v>
      </c>
      <c r="CP58" s="73">
        <v>21.536999999999999</v>
      </c>
      <c r="CQ58" s="73">
        <v>13.144</v>
      </c>
      <c r="CR58" s="73">
        <v>1.492</v>
      </c>
      <c r="CS58" s="73">
        <v>6.9009999999999998</v>
      </c>
      <c r="CT58" s="73">
        <v>11.824</v>
      </c>
      <c r="CU58" s="73">
        <v>7.7720000000000002</v>
      </c>
      <c r="CV58" s="73">
        <v>0</v>
      </c>
      <c r="CW58" s="73">
        <v>3.6240000000000001</v>
      </c>
      <c r="CX58" s="73">
        <v>9.343</v>
      </c>
      <c r="CY58" s="73">
        <v>5.0270000000000001</v>
      </c>
      <c r="CZ58" s="73">
        <v>10.862</v>
      </c>
      <c r="DA58" s="73">
        <v>3.5089999999999999</v>
      </c>
      <c r="DB58" s="73">
        <v>0.27100000000000002</v>
      </c>
      <c r="DC58" s="73">
        <v>0.42799999999999999</v>
      </c>
      <c r="DD58" s="73">
        <v>283.63400000000001</v>
      </c>
      <c r="DE58" s="73">
        <v>189.22</v>
      </c>
      <c r="DF58" s="73">
        <v>267.60899999999998</v>
      </c>
      <c r="DG58" s="73">
        <v>12.247999999999999</v>
      </c>
      <c r="DH58" s="73">
        <v>254.47</v>
      </c>
      <c r="DI58" s="73">
        <v>189.22</v>
      </c>
      <c r="DJ58" s="73">
        <v>6.2809999999999997</v>
      </c>
      <c r="DK58" s="73">
        <v>58.969000000000001</v>
      </c>
      <c r="DL58" s="73">
        <v>8.0459999999999994</v>
      </c>
      <c r="DM58" s="73">
        <v>5.1379999999999999</v>
      </c>
      <c r="DN58" s="73">
        <v>0.627</v>
      </c>
      <c r="DO58" s="73">
        <v>2.282</v>
      </c>
      <c r="DP58" s="73">
        <v>17.341000000000001</v>
      </c>
      <c r="DQ58" s="73">
        <v>8.0009999999999994</v>
      </c>
      <c r="DR58" s="73">
        <v>0.26100000000000001</v>
      </c>
      <c r="DS58" s="73">
        <v>9.0790000000000006</v>
      </c>
      <c r="DT58" s="73">
        <v>205.27199999999999</v>
      </c>
      <c r="DU58" s="73">
        <v>7.1680000000000001</v>
      </c>
      <c r="DV58" s="73">
        <v>70.917000000000002</v>
      </c>
      <c r="DW58" s="73">
        <v>66.909000000000006</v>
      </c>
      <c r="DX58" s="73">
        <v>40.045000000000002</v>
      </c>
      <c r="DY58" s="73">
        <v>7.109</v>
      </c>
      <c r="DZ58" s="73">
        <v>19.483000000000001</v>
      </c>
      <c r="EA58" s="73">
        <v>54.280999999999999</v>
      </c>
      <c r="EB58" s="73">
        <v>32.106999999999999</v>
      </c>
      <c r="EC58" s="73">
        <v>5.617</v>
      </c>
      <c r="ED58" s="73">
        <v>16.286000000000001</v>
      </c>
      <c r="EE58" s="73">
        <v>12.628</v>
      </c>
      <c r="EF58" s="73">
        <v>7.9390000000000001</v>
      </c>
      <c r="EG58" s="73">
        <v>1.492</v>
      </c>
      <c r="EH58" s="73">
        <v>3.1970000000000001</v>
      </c>
      <c r="EI58" s="73">
        <v>3.7770000000000001</v>
      </c>
      <c r="EJ58" s="73">
        <v>0.27600000000000002</v>
      </c>
      <c r="EK58" s="73">
        <v>3.7770000000000001</v>
      </c>
      <c r="EL58" s="73">
        <v>0.27600000000000002</v>
      </c>
      <c r="EM58" s="73">
        <v>0.27100000000000002</v>
      </c>
      <c r="EN58" s="73">
        <v>235.14699999999999</v>
      </c>
      <c r="EO58" s="73">
        <v>153.41</v>
      </c>
      <c r="EP58" s="73">
        <v>223.32300000000001</v>
      </c>
      <c r="EQ58" s="73">
        <v>8.968</v>
      </c>
      <c r="ER58" s="73">
        <v>213.02699999999999</v>
      </c>
      <c r="ES58" s="73">
        <v>153.41</v>
      </c>
      <c r="ET58" s="73">
        <v>5.2850000000000001</v>
      </c>
      <c r="EU58" s="73">
        <v>54.332000000000001</v>
      </c>
      <c r="EV58" s="73">
        <v>7.4080000000000004</v>
      </c>
      <c r="EW58" s="73">
        <v>4.8129999999999997</v>
      </c>
      <c r="EX58" s="73">
        <v>0.314</v>
      </c>
      <c r="EY58" s="73">
        <v>2.282</v>
      </c>
      <c r="EZ58" s="73">
        <v>11.855</v>
      </c>
      <c r="FA58" s="73">
        <v>5.4829999999999997</v>
      </c>
      <c r="FB58" s="73">
        <v>0.26100000000000001</v>
      </c>
      <c r="FC58" s="73">
        <v>6.1109999999999998</v>
      </c>
      <c r="FD58" s="73">
        <v>165.69900000000001</v>
      </c>
      <c r="FE58" s="73">
        <v>5.86</v>
      </c>
      <c r="FF58" s="73">
        <v>63.311999999999998</v>
      </c>
      <c r="FG58" s="73">
        <v>53.451999999999998</v>
      </c>
      <c r="FH58" s="73">
        <v>31.22</v>
      </c>
      <c r="FI58" s="73">
        <v>5.9429999999999996</v>
      </c>
      <c r="FJ58" s="73">
        <v>16.018999999999998</v>
      </c>
      <c r="FK58" s="73">
        <v>43.722999999999999</v>
      </c>
      <c r="FL58" s="73">
        <v>25.597999999999999</v>
      </c>
      <c r="FM58" s="73">
        <v>4.7220000000000004</v>
      </c>
      <c r="FN58" s="73">
        <v>13.132999999999999</v>
      </c>
      <c r="FO58" s="73">
        <v>9.7289999999999992</v>
      </c>
      <c r="FP58" s="73">
        <v>5.6219999999999999</v>
      </c>
      <c r="FQ58" s="73">
        <v>1.2210000000000001</v>
      </c>
      <c r="FR58" s="73">
        <v>2.8860000000000001</v>
      </c>
      <c r="FS58" s="73">
        <v>2.8570000000000002</v>
      </c>
      <c r="FT58" s="73">
        <v>0.27600000000000002</v>
      </c>
      <c r="FU58" s="73">
        <v>2.8570000000000002</v>
      </c>
      <c r="FV58" s="73">
        <v>0.27600000000000002</v>
      </c>
      <c r="FW58" s="73">
        <v>0.27100000000000002</v>
      </c>
      <c r="FX58" s="73">
        <v>125.137</v>
      </c>
      <c r="FY58" s="73">
        <v>64.182000000000002</v>
      </c>
      <c r="FZ58" s="73">
        <v>91.480999999999995</v>
      </c>
      <c r="GA58" s="73">
        <v>32.465000000000003</v>
      </c>
      <c r="GB58" s="73">
        <v>83.265000000000001</v>
      </c>
      <c r="GC58" s="73">
        <v>64.182000000000002</v>
      </c>
      <c r="GD58" s="73">
        <v>1.986</v>
      </c>
      <c r="GE58" s="73">
        <v>17.001000000000001</v>
      </c>
      <c r="GF58" s="73">
        <v>1.7889999999999999</v>
      </c>
      <c r="GG58" s="73">
        <v>0.93799999999999994</v>
      </c>
      <c r="GH58" s="73">
        <v>0</v>
      </c>
      <c r="GI58" s="73">
        <v>0.85</v>
      </c>
      <c r="GJ58" s="73">
        <v>39.100999999999999</v>
      </c>
      <c r="GK58" s="73">
        <v>7.3739999999999997</v>
      </c>
      <c r="GL58" s="73">
        <v>0.59299999999999997</v>
      </c>
      <c r="GM58" s="73">
        <v>31.021999999999998</v>
      </c>
      <c r="GN58" s="73">
        <v>72.757999999999996</v>
      </c>
      <c r="GO58" s="73">
        <v>2.5779999999999998</v>
      </c>
      <c r="GP58" s="73">
        <v>48.97</v>
      </c>
      <c r="GQ58" s="73">
        <v>26.812000000000001</v>
      </c>
      <c r="GR58" s="73">
        <v>15.08</v>
      </c>
      <c r="GS58" s="73">
        <v>1.369</v>
      </c>
      <c r="GT58" s="73">
        <v>10.135999999999999</v>
      </c>
      <c r="GU58" s="73">
        <v>20.635999999999999</v>
      </c>
      <c r="GV58" s="73">
        <v>11.329000000000001</v>
      </c>
      <c r="GW58" s="73">
        <v>1.2090000000000001</v>
      </c>
      <c r="GX58" s="73">
        <v>7.98</v>
      </c>
      <c r="GY58" s="73">
        <v>6.1769999999999996</v>
      </c>
      <c r="GZ58" s="73">
        <v>3.7509999999999999</v>
      </c>
      <c r="HA58" s="73">
        <v>0.161</v>
      </c>
      <c r="HB58" s="73">
        <v>2.1549999999999998</v>
      </c>
      <c r="HC58" s="73">
        <v>2.5430000000000001</v>
      </c>
      <c r="HD58" s="73">
        <v>0.91400000000000003</v>
      </c>
      <c r="HE58" s="73">
        <v>0.55900000000000005</v>
      </c>
      <c r="HF58" s="73">
        <v>1.07</v>
      </c>
      <c r="HG58" s="73">
        <v>0.98199999999999998</v>
      </c>
      <c r="HH58" s="73">
        <v>0.83099999999999996</v>
      </c>
      <c r="HI58" s="73">
        <v>1.1919999999999999</v>
      </c>
      <c r="HJ58" s="73">
        <v>0.621</v>
      </c>
      <c r="HK58" s="73">
        <v>0.22800000000000001</v>
      </c>
      <c r="HL58" s="73">
        <v>0</v>
      </c>
      <c r="HM58" s="73">
        <v>45.667999999999999</v>
      </c>
      <c r="HN58" s="73">
        <v>32.235999999999997</v>
      </c>
      <c r="HO58" s="73">
        <v>43.33</v>
      </c>
      <c r="HP58" s="73">
        <v>1.91</v>
      </c>
      <c r="HQ58" s="73">
        <v>41.465000000000003</v>
      </c>
      <c r="HR58" s="73">
        <v>32.235999999999997</v>
      </c>
      <c r="HS58" s="73">
        <v>0.86299999999999999</v>
      </c>
      <c r="HT58" s="73">
        <v>8.3670000000000009</v>
      </c>
      <c r="HU58" s="73">
        <v>0.56899999999999995</v>
      </c>
      <c r="HV58" s="73">
        <v>0.19600000000000001</v>
      </c>
      <c r="HW58" s="73">
        <v>0</v>
      </c>
      <c r="HX58" s="73">
        <v>0.374</v>
      </c>
      <c r="HY58" s="73">
        <v>3.2050000000000001</v>
      </c>
      <c r="HZ58" s="73">
        <v>1.669</v>
      </c>
      <c r="IA58" s="73">
        <v>0.28599999999999998</v>
      </c>
      <c r="IB58" s="73">
        <v>1.25</v>
      </c>
      <c r="IC58" s="73">
        <v>34.256</v>
      </c>
      <c r="ID58" s="73">
        <v>1.149</v>
      </c>
      <c r="IE58" s="73">
        <v>10.087</v>
      </c>
      <c r="IF58" s="73">
        <v>18.369</v>
      </c>
      <c r="IG58" s="73">
        <v>11.43</v>
      </c>
      <c r="IH58" s="73">
        <v>1.071</v>
      </c>
      <c r="II58" s="73">
        <v>5.64</v>
      </c>
      <c r="IJ58" s="73">
        <v>14.275</v>
      </c>
      <c r="IK58" s="73">
        <v>8.6270000000000007</v>
      </c>
      <c r="IL58" s="73">
        <v>1.071</v>
      </c>
      <c r="IM58" s="73">
        <v>4.46</v>
      </c>
      <c r="IN58" s="73">
        <v>4.0940000000000003</v>
      </c>
      <c r="IO58" s="73">
        <v>2.8029999999999999</v>
      </c>
      <c r="IP58" s="73">
        <v>0</v>
      </c>
      <c r="IQ58" s="73">
        <v>1.18</v>
      </c>
    </row>
    <row r="59" spans="1:251">
      <c r="A59" s="10">
        <v>43617</v>
      </c>
      <c r="B59" s="73">
        <v>27.166</v>
      </c>
      <c r="C59" s="73">
        <v>3.677</v>
      </c>
      <c r="D59" s="73">
        <v>1.0269999999999999</v>
      </c>
      <c r="E59" s="73">
        <v>0.22900000000000001</v>
      </c>
      <c r="F59" s="73">
        <v>2.4220000000000002</v>
      </c>
      <c r="G59" s="73">
        <v>14.686999999999999</v>
      </c>
      <c r="H59" s="73">
        <v>6.7229999999999999</v>
      </c>
      <c r="I59" s="73">
        <v>0.56599999999999995</v>
      </c>
      <c r="J59" s="73">
        <v>7.3979999999999997</v>
      </c>
      <c r="K59" s="73">
        <v>126.18</v>
      </c>
      <c r="L59" s="73">
        <v>6.0140000000000002</v>
      </c>
      <c r="M59" s="73">
        <v>37.505000000000003</v>
      </c>
      <c r="N59" s="73">
        <v>50.088999999999999</v>
      </c>
      <c r="O59" s="73">
        <v>30.135000000000002</v>
      </c>
      <c r="P59" s="73">
        <v>2.851</v>
      </c>
      <c r="Q59" s="73">
        <v>16.577999999999999</v>
      </c>
      <c r="R59" s="73">
        <v>43.186999999999998</v>
      </c>
      <c r="S59" s="73">
        <v>26.244</v>
      </c>
      <c r="T59" s="73">
        <v>2.0419999999999998</v>
      </c>
      <c r="U59" s="73">
        <v>14.635999999999999</v>
      </c>
      <c r="V59" s="73">
        <v>6.9020000000000001</v>
      </c>
      <c r="W59" s="73">
        <v>3.891</v>
      </c>
      <c r="X59" s="73">
        <v>0.80900000000000005</v>
      </c>
      <c r="Y59" s="73">
        <v>1.9419999999999999</v>
      </c>
      <c r="Z59" s="73">
        <v>2.4279999999999999</v>
      </c>
      <c r="AA59" s="73">
        <v>1.274</v>
      </c>
      <c r="AB59" s="73">
        <v>3.3420000000000001</v>
      </c>
      <c r="AC59" s="73">
        <v>0.35899999999999999</v>
      </c>
      <c r="AD59" s="73">
        <v>0.52500000000000002</v>
      </c>
      <c r="AE59" s="73">
        <v>137.31</v>
      </c>
      <c r="AF59" s="73">
        <v>92.86</v>
      </c>
      <c r="AG59" s="73">
        <v>126.727</v>
      </c>
      <c r="AH59" s="73">
        <v>8.0329999999999995</v>
      </c>
      <c r="AI59" s="73">
        <v>121.898</v>
      </c>
      <c r="AJ59" s="73">
        <v>92.86</v>
      </c>
      <c r="AK59" s="73">
        <v>4.7590000000000003</v>
      </c>
      <c r="AL59" s="73">
        <v>23.946000000000002</v>
      </c>
      <c r="AM59" s="73">
        <v>3.1909999999999998</v>
      </c>
      <c r="AN59" s="73">
        <v>0.74099999999999999</v>
      </c>
      <c r="AO59" s="73">
        <v>0.22900000000000001</v>
      </c>
      <c r="AP59" s="73">
        <v>2.2210000000000001</v>
      </c>
      <c r="AQ59" s="73">
        <v>10.002000000000001</v>
      </c>
      <c r="AR59" s="73">
        <v>4.4189999999999996</v>
      </c>
      <c r="AS59" s="73">
        <v>0.56599999999999995</v>
      </c>
      <c r="AT59" s="73">
        <v>5.0170000000000003</v>
      </c>
      <c r="AU59" s="73">
        <v>99.141000000000005</v>
      </c>
      <c r="AV59" s="73">
        <v>5.7750000000000004</v>
      </c>
      <c r="AW59" s="73">
        <v>31.702999999999999</v>
      </c>
      <c r="AX59" s="73">
        <v>38.463000000000001</v>
      </c>
      <c r="AY59" s="73">
        <v>20.542000000000002</v>
      </c>
      <c r="AZ59" s="73">
        <v>2.258</v>
      </c>
      <c r="BA59" s="73">
        <v>15.138</v>
      </c>
      <c r="BB59" s="73">
        <v>33.404000000000003</v>
      </c>
      <c r="BC59" s="73">
        <v>17.792000000000002</v>
      </c>
      <c r="BD59" s="73">
        <v>1.645</v>
      </c>
      <c r="BE59" s="73">
        <v>13.702</v>
      </c>
      <c r="BF59" s="73">
        <v>5.0590000000000002</v>
      </c>
      <c r="BG59" s="73">
        <v>2.75</v>
      </c>
      <c r="BH59" s="73">
        <v>0.61299999999999999</v>
      </c>
      <c r="BI59" s="73">
        <v>1.4359999999999999</v>
      </c>
      <c r="BJ59" s="73">
        <v>2.2189999999999999</v>
      </c>
      <c r="BK59" s="73">
        <v>0.69099999999999995</v>
      </c>
      <c r="BL59" s="73">
        <v>2.5510000000000002</v>
      </c>
      <c r="BM59" s="73">
        <v>0.35899999999999999</v>
      </c>
      <c r="BN59" s="73">
        <v>0.52500000000000002</v>
      </c>
      <c r="BO59" s="73">
        <v>629.505</v>
      </c>
      <c r="BP59" s="73">
        <v>373.786</v>
      </c>
      <c r="BQ59" s="73">
        <v>508.2</v>
      </c>
      <c r="BR59" s="73">
        <v>111.074</v>
      </c>
      <c r="BS59" s="73">
        <v>483.94</v>
      </c>
      <c r="BT59" s="73">
        <v>373.786</v>
      </c>
      <c r="BU59" s="73">
        <v>10.781000000000001</v>
      </c>
      <c r="BV59" s="73">
        <v>97.745999999999995</v>
      </c>
      <c r="BW59" s="73">
        <v>14.425000000000001</v>
      </c>
      <c r="BX59" s="73">
        <v>6.6870000000000003</v>
      </c>
      <c r="BY59" s="73">
        <v>1.8149999999999999</v>
      </c>
      <c r="BZ59" s="73">
        <v>5.1959999999999997</v>
      </c>
      <c r="CA59" s="73">
        <v>123.264</v>
      </c>
      <c r="CB59" s="73">
        <v>19.201000000000001</v>
      </c>
      <c r="CC59" s="73">
        <v>0.99399999999999999</v>
      </c>
      <c r="CD59" s="73">
        <v>103.07</v>
      </c>
      <c r="CE59" s="73">
        <v>402.99099999999999</v>
      </c>
      <c r="CF59" s="73">
        <v>13.59</v>
      </c>
      <c r="CG59" s="73">
        <v>206.642</v>
      </c>
      <c r="CH59" s="73">
        <v>108.65900000000001</v>
      </c>
      <c r="CI59" s="73">
        <v>63.286999999999999</v>
      </c>
      <c r="CJ59" s="73">
        <v>5.1989999999999998</v>
      </c>
      <c r="CK59" s="73">
        <v>40.173999999999999</v>
      </c>
      <c r="CL59" s="73">
        <v>91.207999999999998</v>
      </c>
      <c r="CM59" s="73">
        <v>52.805999999999997</v>
      </c>
      <c r="CN59" s="73">
        <v>3.27</v>
      </c>
      <c r="CO59" s="73">
        <v>35.131999999999998</v>
      </c>
      <c r="CP59" s="73">
        <v>17.452000000000002</v>
      </c>
      <c r="CQ59" s="73">
        <v>10.481</v>
      </c>
      <c r="CR59" s="73">
        <v>1.93</v>
      </c>
      <c r="CS59" s="73">
        <v>5.0410000000000004</v>
      </c>
      <c r="CT59" s="73">
        <v>11.897</v>
      </c>
      <c r="CU59" s="73">
        <v>7.1470000000000002</v>
      </c>
      <c r="CV59" s="73">
        <v>0.81499999999999995</v>
      </c>
      <c r="CW59" s="73">
        <v>3.9350000000000001</v>
      </c>
      <c r="CX59" s="73">
        <v>7.8760000000000003</v>
      </c>
      <c r="CY59" s="73">
        <v>6.282</v>
      </c>
      <c r="CZ59" s="73">
        <v>10.231</v>
      </c>
      <c r="DA59" s="73">
        <v>3.9279999999999999</v>
      </c>
      <c r="DB59" s="73">
        <v>0</v>
      </c>
      <c r="DC59" s="73">
        <v>0</v>
      </c>
      <c r="DD59" s="73">
        <v>285.09500000000003</v>
      </c>
      <c r="DE59" s="73">
        <v>194.483</v>
      </c>
      <c r="DF59" s="73">
        <v>271.30599999999998</v>
      </c>
      <c r="DG59" s="73">
        <v>9.8209999999999997</v>
      </c>
      <c r="DH59" s="73">
        <v>262.53399999999999</v>
      </c>
      <c r="DI59" s="73">
        <v>194.483</v>
      </c>
      <c r="DJ59" s="73">
        <v>7.4390000000000001</v>
      </c>
      <c r="DK59" s="73">
        <v>60.11</v>
      </c>
      <c r="DL59" s="73">
        <v>7.8520000000000003</v>
      </c>
      <c r="DM59" s="73">
        <v>3.3580000000000001</v>
      </c>
      <c r="DN59" s="73">
        <v>1.022</v>
      </c>
      <c r="DO59" s="73">
        <v>3.1459999999999999</v>
      </c>
      <c r="DP59" s="73">
        <v>11.571</v>
      </c>
      <c r="DQ59" s="73">
        <v>5.9169999999999998</v>
      </c>
      <c r="DR59" s="73">
        <v>0.66800000000000004</v>
      </c>
      <c r="DS59" s="73">
        <v>4.9859999999999998</v>
      </c>
      <c r="DT59" s="73">
        <v>205.92599999999999</v>
      </c>
      <c r="DU59" s="73">
        <v>9.1289999999999996</v>
      </c>
      <c r="DV59" s="73">
        <v>68.873000000000005</v>
      </c>
      <c r="DW59" s="73">
        <v>70.103999999999999</v>
      </c>
      <c r="DX59" s="73">
        <v>44.01</v>
      </c>
      <c r="DY59" s="73">
        <v>3.3250000000000002</v>
      </c>
      <c r="DZ59" s="73">
        <v>22.768999999999998</v>
      </c>
      <c r="EA59" s="73">
        <v>57.831000000000003</v>
      </c>
      <c r="EB59" s="73">
        <v>35.316000000000003</v>
      </c>
      <c r="EC59" s="73">
        <v>1.885</v>
      </c>
      <c r="ED59" s="73">
        <v>20.63</v>
      </c>
      <c r="EE59" s="73">
        <v>12.273999999999999</v>
      </c>
      <c r="EF59" s="73">
        <v>8.6940000000000008</v>
      </c>
      <c r="EG59" s="73">
        <v>1.44</v>
      </c>
      <c r="EH59" s="73">
        <v>2.1389999999999998</v>
      </c>
      <c r="EI59" s="73">
        <v>3.1389999999999998</v>
      </c>
      <c r="EJ59" s="73">
        <v>1.1679999999999999</v>
      </c>
      <c r="EK59" s="73">
        <v>3.9670000000000001</v>
      </c>
      <c r="EL59" s="73">
        <v>0.33900000000000002</v>
      </c>
      <c r="EM59" s="73">
        <v>0</v>
      </c>
      <c r="EN59" s="73">
        <v>237.398</v>
      </c>
      <c r="EO59" s="73">
        <v>158.14599999999999</v>
      </c>
      <c r="EP59" s="73">
        <v>226.18700000000001</v>
      </c>
      <c r="EQ59" s="73">
        <v>7.9850000000000003</v>
      </c>
      <c r="ER59" s="73">
        <v>219.703</v>
      </c>
      <c r="ES59" s="73">
        <v>158.14599999999999</v>
      </c>
      <c r="ET59" s="73">
        <v>6.3220000000000001</v>
      </c>
      <c r="EU59" s="73">
        <v>54.734000000000002</v>
      </c>
      <c r="EV59" s="73">
        <v>6.8979999999999997</v>
      </c>
      <c r="EW59" s="73">
        <v>2.7629999999999999</v>
      </c>
      <c r="EX59" s="73">
        <v>0.66200000000000003</v>
      </c>
      <c r="EY59" s="73">
        <v>3.1459999999999999</v>
      </c>
      <c r="EZ59" s="73">
        <v>8.4</v>
      </c>
      <c r="FA59" s="73">
        <v>4.2220000000000004</v>
      </c>
      <c r="FB59" s="73">
        <v>0.66800000000000004</v>
      </c>
      <c r="FC59" s="73">
        <v>3.51</v>
      </c>
      <c r="FD59" s="73">
        <v>166.55799999999999</v>
      </c>
      <c r="FE59" s="73">
        <v>7.6520000000000001</v>
      </c>
      <c r="FF59" s="73">
        <v>62.02</v>
      </c>
      <c r="FG59" s="73">
        <v>53.286000000000001</v>
      </c>
      <c r="FH59" s="73">
        <v>30.956</v>
      </c>
      <c r="FI59" s="73">
        <v>2.198</v>
      </c>
      <c r="FJ59" s="73">
        <v>20.132000000000001</v>
      </c>
      <c r="FK59" s="73">
        <v>45.454999999999998</v>
      </c>
      <c r="FL59" s="73">
        <v>25.925000000000001</v>
      </c>
      <c r="FM59" s="73">
        <v>1.5369999999999999</v>
      </c>
      <c r="FN59" s="73">
        <v>17.992999999999999</v>
      </c>
      <c r="FO59" s="73">
        <v>7.8310000000000004</v>
      </c>
      <c r="FP59" s="73">
        <v>5.0309999999999997</v>
      </c>
      <c r="FQ59" s="73">
        <v>0.66100000000000003</v>
      </c>
      <c r="FR59" s="73">
        <v>2.1389999999999998</v>
      </c>
      <c r="FS59" s="73">
        <v>2.3969999999999998</v>
      </c>
      <c r="FT59" s="73">
        <v>1.1679999999999999</v>
      </c>
      <c r="FU59" s="73">
        <v>3.226</v>
      </c>
      <c r="FV59" s="73">
        <v>0.33900000000000002</v>
      </c>
      <c r="FW59" s="73">
        <v>0</v>
      </c>
      <c r="FX59" s="73">
        <v>124.129</v>
      </c>
      <c r="FY59" s="73">
        <v>62.493000000000002</v>
      </c>
      <c r="FZ59" s="73">
        <v>91.774000000000001</v>
      </c>
      <c r="GA59" s="73">
        <v>30.295999999999999</v>
      </c>
      <c r="GB59" s="73">
        <v>81.721999999999994</v>
      </c>
      <c r="GC59" s="73">
        <v>62.493000000000002</v>
      </c>
      <c r="GD59" s="73">
        <v>2.335</v>
      </c>
      <c r="GE59" s="73">
        <v>16.893999999999998</v>
      </c>
      <c r="GF59" s="73">
        <v>3.3559999999999999</v>
      </c>
      <c r="GG59" s="73">
        <v>1.6020000000000001</v>
      </c>
      <c r="GH59" s="73">
        <v>0.92900000000000005</v>
      </c>
      <c r="GI59" s="73">
        <v>0.82499999999999996</v>
      </c>
      <c r="GJ59" s="73">
        <v>37.588000000000001</v>
      </c>
      <c r="GK59" s="73">
        <v>8.4499999999999993</v>
      </c>
      <c r="GL59" s="73">
        <v>0.27200000000000002</v>
      </c>
      <c r="GM59" s="73">
        <v>28.27</v>
      </c>
      <c r="GN59" s="73">
        <v>72.841999999999999</v>
      </c>
      <c r="GO59" s="73">
        <v>3.536</v>
      </c>
      <c r="GP59" s="73">
        <v>46.075000000000003</v>
      </c>
      <c r="GQ59" s="73">
        <v>24.995000000000001</v>
      </c>
      <c r="GR59" s="73">
        <v>14.162000000000001</v>
      </c>
      <c r="GS59" s="73">
        <v>1.2849999999999999</v>
      </c>
      <c r="GT59" s="73">
        <v>8.9659999999999993</v>
      </c>
      <c r="GU59" s="73">
        <v>20.161999999999999</v>
      </c>
      <c r="GV59" s="73">
        <v>11.163</v>
      </c>
      <c r="GW59" s="73">
        <v>0.86799999999999999</v>
      </c>
      <c r="GX59" s="73">
        <v>7.694</v>
      </c>
      <c r="GY59" s="73">
        <v>4.8330000000000002</v>
      </c>
      <c r="GZ59" s="73">
        <v>2.9990000000000001</v>
      </c>
      <c r="HA59" s="73">
        <v>0.41799999999999998</v>
      </c>
      <c r="HB59" s="73">
        <v>1.272</v>
      </c>
      <c r="HC59" s="73">
        <v>2.8090000000000002</v>
      </c>
      <c r="HD59" s="73">
        <v>1.335</v>
      </c>
      <c r="HE59" s="73">
        <v>0.35899999999999999</v>
      </c>
      <c r="HF59" s="73">
        <v>1.0049999999999999</v>
      </c>
      <c r="HG59" s="73">
        <v>1.4630000000000001</v>
      </c>
      <c r="HH59" s="73">
        <v>1.6759999999999999</v>
      </c>
      <c r="HI59" s="73">
        <v>2.0590000000000002</v>
      </c>
      <c r="HJ59" s="73">
        <v>1.08</v>
      </c>
      <c r="HK59" s="73">
        <v>0.58199999999999996</v>
      </c>
      <c r="HL59" s="73">
        <v>0.109</v>
      </c>
      <c r="HM59" s="73">
        <v>45.923000000000002</v>
      </c>
      <c r="HN59" s="73">
        <v>32.04</v>
      </c>
      <c r="HO59" s="73">
        <v>43.113999999999997</v>
      </c>
      <c r="HP59" s="73">
        <v>2.4089999999999998</v>
      </c>
      <c r="HQ59" s="73">
        <v>40.959000000000003</v>
      </c>
      <c r="HR59" s="73">
        <v>32.04</v>
      </c>
      <c r="HS59" s="73">
        <v>1.415</v>
      </c>
      <c r="HT59" s="73">
        <v>7.5049999999999999</v>
      </c>
      <c r="HU59" s="73">
        <v>1.73</v>
      </c>
      <c r="HV59" s="73">
        <v>0.69</v>
      </c>
      <c r="HW59" s="73">
        <v>0.435</v>
      </c>
      <c r="HX59" s="73">
        <v>0.60399999999999998</v>
      </c>
      <c r="HY59" s="73">
        <v>2.8340000000000001</v>
      </c>
      <c r="HZ59" s="73">
        <v>1.464</v>
      </c>
      <c r="IA59" s="73">
        <v>0.108</v>
      </c>
      <c r="IB59" s="73">
        <v>1.2609999999999999</v>
      </c>
      <c r="IC59" s="73">
        <v>34.384</v>
      </c>
      <c r="ID59" s="73">
        <v>1.958</v>
      </c>
      <c r="IE59" s="73">
        <v>9.4550000000000001</v>
      </c>
      <c r="IF59" s="73">
        <v>17.361000000000001</v>
      </c>
      <c r="IG59" s="73">
        <v>11.182</v>
      </c>
      <c r="IH59" s="73">
        <v>0.97099999999999997</v>
      </c>
      <c r="II59" s="73">
        <v>4.92</v>
      </c>
      <c r="IJ59" s="73">
        <v>14.1</v>
      </c>
      <c r="IK59" s="73">
        <v>8.9030000000000005</v>
      </c>
      <c r="IL59" s="73">
        <v>0.66500000000000004</v>
      </c>
      <c r="IM59" s="73">
        <v>4.3890000000000002</v>
      </c>
      <c r="IN59" s="73">
        <v>3.2610000000000001</v>
      </c>
      <c r="IO59" s="73">
        <v>2.2789999999999999</v>
      </c>
      <c r="IP59" s="73">
        <v>0.30599999999999999</v>
      </c>
      <c r="IQ59" s="73">
        <v>0.53</v>
      </c>
    </row>
    <row r="60" spans="1:251">
      <c r="A60" s="10">
        <v>43709</v>
      </c>
      <c r="B60" s="73">
        <v>29.001999999999999</v>
      </c>
      <c r="C60" s="73">
        <v>1.5329999999999999</v>
      </c>
      <c r="D60" s="73">
        <v>0.65100000000000002</v>
      </c>
      <c r="E60" s="73">
        <v>0.34799999999999998</v>
      </c>
      <c r="F60" s="73">
        <v>0.53400000000000003</v>
      </c>
      <c r="G60" s="73">
        <v>14.762</v>
      </c>
      <c r="H60" s="73">
        <v>5.9</v>
      </c>
      <c r="I60" s="73">
        <v>0.50800000000000001</v>
      </c>
      <c r="J60" s="73">
        <v>8.3539999999999992</v>
      </c>
      <c r="K60" s="73">
        <v>124.239</v>
      </c>
      <c r="L60" s="73">
        <v>5.6459999999999999</v>
      </c>
      <c r="M60" s="73">
        <v>38.201000000000001</v>
      </c>
      <c r="N60" s="73">
        <v>49.750999999999998</v>
      </c>
      <c r="O60" s="73">
        <v>30.530999999999999</v>
      </c>
      <c r="P60" s="73">
        <v>4.5659999999999998</v>
      </c>
      <c r="Q60" s="73">
        <v>14.266999999999999</v>
      </c>
      <c r="R60" s="73">
        <v>41.927999999999997</v>
      </c>
      <c r="S60" s="73">
        <v>25.484000000000002</v>
      </c>
      <c r="T60" s="73">
        <v>3.9239999999999999</v>
      </c>
      <c r="U60" s="73">
        <v>12.289</v>
      </c>
      <c r="V60" s="73">
        <v>7.8230000000000004</v>
      </c>
      <c r="W60" s="73">
        <v>5.0469999999999997</v>
      </c>
      <c r="X60" s="73">
        <v>0.64300000000000002</v>
      </c>
      <c r="Y60" s="73">
        <v>1.978</v>
      </c>
      <c r="Z60" s="73">
        <v>3.085</v>
      </c>
      <c r="AA60" s="73">
        <v>1.006</v>
      </c>
      <c r="AB60" s="73">
        <v>3.391</v>
      </c>
      <c r="AC60" s="73">
        <v>0.70099999999999996</v>
      </c>
      <c r="AD60" s="73">
        <v>0.38700000000000001</v>
      </c>
      <c r="AE60" s="73">
        <v>137.52799999999999</v>
      </c>
      <c r="AF60" s="73">
        <v>94.242999999999995</v>
      </c>
      <c r="AG60" s="73">
        <v>127.07</v>
      </c>
      <c r="AH60" s="73">
        <v>8.5839999999999996</v>
      </c>
      <c r="AI60" s="73">
        <v>123.524</v>
      </c>
      <c r="AJ60" s="73">
        <v>94.242999999999995</v>
      </c>
      <c r="AK60" s="73">
        <v>4.2850000000000001</v>
      </c>
      <c r="AL60" s="73">
        <v>24.995999999999999</v>
      </c>
      <c r="AM60" s="73">
        <v>1.2949999999999999</v>
      </c>
      <c r="AN60" s="73">
        <v>0.41299999999999998</v>
      </c>
      <c r="AO60" s="73">
        <v>0.34799999999999998</v>
      </c>
      <c r="AP60" s="73">
        <v>0.53400000000000003</v>
      </c>
      <c r="AQ60" s="73">
        <v>10.835000000000001</v>
      </c>
      <c r="AR60" s="73">
        <v>3.133</v>
      </c>
      <c r="AS60" s="73">
        <v>0.50800000000000001</v>
      </c>
      <c r="AT60" s="73">
        <v>7.194</v>
      </c>
      <c r="AU60" s="73">
        <v>99.352000000000004</v>
      </c>
      <c r="AV60" s="73">
        <v>5.1420000000000003</v>
      </c>
      <c r="AW60" s="73">
        <v>33.033999999999999</v>
      </c>
      <c r="AX60" s="73">
        <v>38.299999999999997</v>
      </c>
      <c r="AY60" s="73">
        <v>21.853999999999999</v>
      </c>
      <c r="AZ60" s="73">
        <v>3.95</v>
      </c>
      <c r="BA60" s="73">
        <v>12.109</v>
      </c>
      <c r="BB60" s="73">
        <v>32.749000000000002</v>
      </c>
      <c r="BC60" s="73">
        <v>18.454000000000001</v>
      </c>
      <c r="BD60" s="73">
        <v>3.7490000000000001</v>
      </c>
      <c r="BE60" s="73">
        <v>10.316000000000001</v>
      </c>
      <c r="BF60" s="73">
        <v>5.5510000000000002</v>
      </c>
      <c r="BG60" s="73">
        <v>3.4</v>
      </c>
      <c r="BH60" s="73">
        <v>0.20200000000000001</v>
      </c>
      <c r="BI60" s="73">
        <v>1.794</v>
      </c>
      <c r="BJ60" s="73">
        <v>1.873</v>
      </c>
      <c r="BK60" s="73">
        <v>0</v>
      </c>
      <c r="BL60" s="73">
        <v>1.873</v>
      </c>
      <c r="BM60" s="73">
        <v>0</v>
      </c>
      <c r="BN60" s="73">
        <v>0.38700000000000001</v>
      </c>
      <c r="BO60" s="73">
        <v>639.28899999999999</v>
      </c>
      <c r="BP60" s="73">
        <v>364.27600000000001</v>
      </c>
      <c r="BQ60" s="73">
        <v>509.702</v>
      </c>
      <c r="BR60" s="73">
        <v>119.749</v>
      </c>
      <c r="BS60" s="73">
        <v>477.78199999999998</v>
      </c>
      <c r="BT60" s="73">
        <v>364.27600000000001</v>
      </c>
      <c r="BU60" s="73">
        <v>12.672000000000001</v>
      </c>
      <c r="BV60" s="73">
        <v>99.605999999999995</v>
      </c>
      <c r="BW60" s="73">
        <v>13.163</v>
      </c>
      <c r="BX60" s="73">
        <v>7.8159999999999998</v>
      </c>
      <c r="BY60" s="73">
        <v>1.1279999999999999</v>
      </c>
      <c r="BZ60" s="73">
        <v>4.2190000000000003</v>
      </c>
      <c r="CA60" s="73">
        <v>139.73500000000001</v>
      </c>
      <c r="CB60" s="73">
        <v>25.332000000000001</v>
      </c>
      <c r="CC60" s="73">
        <v>1.5820000000000001</v>
      </c>
      <c r="CD60" s="73">
        <v>112.82</v>
      </c>
      <c r="CE60" s="73">
        <v>401.05700000000002</v>
      </c>
      <c r="CF60" s="73">
        <v>15.755000000000001</v>
      </c>
      <c r="CG60" s="73">
        <v>218.423</v>
      </c>
      <c r="CH60" s="73">
        <v>103.92700000000001</v>
      </c>
      <c r="CI60" s="73">
        <v>59.584000000000003</v>
      </c>
      <c r="CJ60" s="73">
        <v>5.585</v>
      </c>
      <c r="CK60" s="73">
        <v>38.299999999999997</v>
      </c>
      <c r="CL60" s="73">
        <v>87.04</v>
      </c>
      <c r="CM60" s="73">
        <v>48.755000000000003</v>
      </c>
      <c r="CN60" s="73">
        <v>4.4139999999999997</v>
      </c>
      <c r="CO60" s="73">
        <v>33.412999999999997</v>
      </c>
      <c r="CP60" s="73">
        <v>16.888000000000002</v>
      </c>
      <c r="CQ60" s="73">
        <v>10.83</v>
      </c>
      <c r="CR60" s="73">
        <v>1.171</v>
      </c>
      <c r="CS60" s="73">
        <v>4.8869999999999996</v>
      </c>
      <c r="CT60" s="73">
        <v>10.63</v>
      </c>
      <c r="CU60" s="73">
        <v>6.1760000000000002</v>
      </c>
      <c r="CV60" s="73">
        <v>0</v>
      </c>
      <c r="CW60" s="73">
        <v>4.0620000000000003</v>
      </c>
      <c r="CX60" s="73">
        <v>8.61</v>
      </c>
      <c r="CY60" s="73">
        <v>4.0529999999999999</v>
      </c>
      <c r="CZ60" s="73">
        <v>9.8369999999999997</v>
      </c>
      <c r="DA60" s="73">
        <v>2.8260000000000001</v>
      </c>
      <c r="DB60" s="73">
        <v>0.45800000000000002</v>
      </c>
      <c r="DC60" s="73">
        <v>0.39300000000000002</v>
      </c>
      <c r="DD60" s="73">
        <v>279.435</v>
      </c>
      <c r="DE60" s="73">
        <v>186.089</v>
      </c>
      <c r="DF60" s="73">
        <v>263.83100000000002</v>
      </c>
      <c r="DG60" s="73">
        <v>10.920999999999999</v>
      </c>
      <c r="DH60" s="73">
        <v>256.55099999999999</v>
      </c>
      <c r="DI60" s="73">
        <v>186.089</v>
      </c>
      <c r="DJ60" s="73">
        <v>7.72</v>
      </c>
      <c r="DK60" s="73">
        <v>61.514000000000003</v>
      </c>
      <c r="DL60" s="73">
        <v>6.3810000000000002</v>
      </c>
      <c r="DM60" s="73">
        <v>2.919</v>
      </c>
      <c r="DN60" s="73">
        <v>0.313</v>
      </c>
      <c r="DO60" s="73">
        <v>3.15</v>
      </c>
      <c r="DP60" s="73">
        <v>13.045999999999999</v>
      </c>
      <c r="DQ60" s="73">
        <v>5.5880000000000001</v>
      </c>
      <c r="DR60" s="73">
        <v>0.36799999999999999</v>
      </c>
      <c r="DS60" s="73">
        <v>7.0910000000000002</v>
      </c>
      <c r="DT60" s="73">
        <v>196.47499999999999</v>
      </c>
      <c r="DU60" s="73">
        <v>8.7729999999999997</v>
      </c>
      <c r="DV60" s="73">
        <v>72.537000000000006</v>
      </c>
      <c r="DW60" s="73">
        <v>66.522000000000006</v>
      </c>
      <c r="DX60" s="73">
        <v>39.103000000000002</v>
      </c>
      <c r="DY60" s="73">
        <v>4.78</v>
      </c>
      <c r="DZ60" s="73">
        <v>22.638999999999999</v>
      </c>
      <c r="EA60" s="73">
        <v>55.94</v>
      </c>
      <c r="EB60" s="73">
        <v>31.379000000000001</v>
      </c>
      <c r="EC60" s="73">
        <v>4.4139999999999997</v>
      </c>
      <c r="ED60" s="73">
        <v>20.146000000000001</v>
      </c>
      <c r="EE60" s="73">
        <v>10.582000000000001</v>
      </c>
      <c r="EF60" s="73">
        <v>7.7229999999999999</v>
      </c>
      <c r="EG60" s="73">
        <v>0.36599999999999999</v>
      </c>
      <c r="EH60" s="73">
        <v>2.4929999999999999</v>
      </c>
      <c r="EI60" s="73">
        <v>3.456</v>
      </c>
      <c r="EJ60" s="73">
        <v>1.649</v>
      </c>
      <c r="EK60" s="73">
        <v>4.6829999999999998</v>
      </c>
      <c r="EL60" s="73">
        <v>0.42199999999999999</v>
      </c>
      <c r="EM60" s="73">
        <v>0</v>
      </c>
      <c r="EN60" s="73">
        <v>236.697</v>
      </c>
      <c r="EO60" s="73">
        <v>155.77799999999999</v>
      </c>
      <c r="EP60" s="73">
        <v>223.667</v>
      </c>
      <c r="EQ60" s="73">
        <v>9.6370000000000005</v>
      </c>
      <c r="ER60" s="73">
        <v>220.24199999999999</v>
      </c>
      <c r="ES60" s="73">
        <v>155.77799999999999</v>
      </c>
      <c r="ET60" s="73">
        <v>5.6859999999999999</v>
      </c>
      <c r="EU60" s="73">
        <v>57.551000000000002</v>
      </c>
      <c r="EV60" s="73">
        <v>5.2889999999999997</v>
      </c>
      <c r="EW60" s="73">
        <v>1.8260000000000001</v>
      </c>
      <c r="EX60" s="73">
        <v>0.313</v>
      </c>
      <c r="EY60" s="73">
        <v>3.15</v>
      </c>
      <c r="EZ60" s="73">
        <v>9</v>
      </c>
      <c r="FA60" s="73">
        <v>2.8260000000000001</v>
      </c>
      <c r="FB60" s="73">
        <v>0</v>
      </c>
      <c r="FC60" s="73">
        <v>6.1740000000000004</v>
      </c>
      <c r="FD60" s="73">
        <v>161.441</v>
      </c>
      <c r="FE60" s="73">
        <v>6.3710000000000004</v>
      </c>
      <c r="FF60" s="73">
        <v>67.656999999999996</v>
      </c>
      <c r="FG60" s="73">
        <v>53.662999999999997</v>
      </c>
      <c r="FH60" s="73">
        <v>29.456</v>
      </c>
      <c r="FI60" s="73">
        <v>3.8919999999999999</v>
      </c>
      <c r="FJ60" s="73">
        <v>20.315000000000001</v>
      </c>
      <c r="FK60" s="73">
        <v>46.645000000000003</v>
      </c>
      <c r="FL60" s="73">
        <v>24.22</v>
      </c>
      <c r="FM60" s="73">
        <v>3.8919999999999999</v>
      </c>
      <c r="FN60" s="73">
        <v>18.532</v>
      </c>
      <c r="FO60" s="73">
        <v>7.0179999999999998</v>
      </c>
      <c r="FP60" s="73">
        <v>5.2359999999999998</v>
      </c>
      <c r="FQ60" s="73">
        <v>0</v>
      </c>
      <c r="FR60" s="73">
        <v>1.7829999999999999</v>
      </c>
      <c r="FS60" s="73">
        <v>2.165</v>
      </c>
      <c r="FT60" s="73">
        <v>1.2270000000000001</v>
      </c>
      <c r="FU60" s="73">
        <v>3.3929999999999998</v>
      </c>
      <c r="FV60" s="73">
        <v>0</v>
      </c>
      <c r="FW60" s="73">
        <v>0</v>
      </c>
      <c r="FX60" s="73">
        <v>125.852</v>
      </c>
      <c r="FY60" s="73">
        <v>64.492999999999995</v>
      </c>
      <c r="FZ60" s="73">
        <v>92.096999999999994</v>
      </c>
      <c r="GA60" s="73">
        <v>31.786999999999999</v>
      </c>
      <c r="GB60" s="73">
        <v>82.912000000000006</v>
      </c>
      <c r="GC60" s="73">
        <v>64.492999999999995</v>
      </c>
      <c r="GD60" s="73">
        <v>2.0720000000000001</v>
      </c>
      <c r="GE60" s="73">
        <v>16.167000000000002</v>
      </c>
      <c r="GF60" s="73">
        <v>3.0569999999999999</v>
      </c>
      <c r="GG60" s="73">
        <v>1.1459999999999999</v>
      </c>
      <c r="GH60" s="73">
        <v>0.86899999999999999</v>
      </c>
      <c r="GI60" s="73">
        <v>1.042</v>
      </c>
      <c r="GJ60" s="73">
        <v>38.229999999999997</v>
      </c>
      <c r="GK60" s="73">
        <v>8.2189999999999994</v>
      </c>
      <c r="GL60" s="73">
        <v>0.34300000000000003</v>
      </c>
      <c r="GM60" s="73">
        <v>29.533000000000001</v>
      </c>
      <c r="GN60" s="73">
        <v>74.061000000000007</v>
      </c>
      <c r="GO60" s="73">
        <v>3.4769999999999999</v>
      </c>
      <c r="GP60" s="73">
        <v>46.898000000000003</v>
      </c>
      <c r="GQ60" s="73">
        <v>25.510999999999999</v>
      </c>
      <c r="GR60" s="73">
        <v>15.122999999999999</v>
      </c>
      <c r="GS60" s="73">
        <v>0.83299999999999996</v>
      </c>
      <c r="GT60" s="73">
        <v>9.4269999999999996</v>
      </c>
      <c r="GU60" s="73">
        <v>20.03</v>
      </c>
      <c r="GV60" s="73">
        <v>11.295</v>
      </c>
      <c r="GW60" s="73">
        <v>0.50900000000000001</v>
      </c>
      <c r="GX60" s="73">
        <v>8.0980000000000008</v>
      </c>
      <c r="GY60" s="73">
        <v>5.48</v>
      </c>
      <c r="GZ60" s="73">
        <v>3.8279999999999998</v>
      </c>
      <c r="HA60" s="73">
        <v>0.32300000000000001</v>
      </c>
      <c r="HB60" s="73">
        <v>1.329</v>
      </c>
      <c r="HC60" s="73">
        <v>2.444</v>
      </c>
      <c r="HD60" s="73">
        <v>1.577</v>
      </c>
      <c r="HE60" s="73">
        <v>0</v>
      </c>
      <c r="HF60" s="73">
        <v>0.86699999999999999</v>
      </c>
      <c r="HG60" s="73">
        <v>1.6539999999999999</v>
      </c>
      <c r="HH60" s="73">
        <v>1.4159999999999999</v>
      </c>
      <c r="HI60" s="73">
        <v>1.9690000000000001</v>
      </c>
      <c r="HJ60" s="73">
        <v>1.101</v>
      </c>
      <c r="HK60" s="73">
        <v>0.128</v>
      </c>
      <c r="HL60" s="73">
        <v>0</v>
      </c>
      <c r="HM60" s="73">
        <v>45.604999999999997</v>
      </c>
      <c r="HN60" s="73">
        <v>31.376000000000001</v>
      </c>
      <c r="HO60" s="73">
        <v>41.868000000000002</v>
      </c>
      <c r="HP60" s="73">
        <v>2.9860000000000002</v>
      </c>
      <c r="HQ60" s="73">
        <v>39.709000000000003</v>
      </c>
      <c r="HR60" s="73">
        <v>31.376000000000001</v>
      </c>
      <c r="HS60" s="73">
        <v>1.238</v>
      </c>
      <c r="HT60" s="73">
        <v>6.915</v>
      </c>
      <c r="HU60" s="73">
        <v>2.0499999999999998</v>
      </c>
      <c r="HV60" s="73">
        <v>0.70499999999999996</v>
      </c>
      <c r="HW60" s="73">
        <v>0.76100000000000001</v>
      </c>
      <c r="HX60" s="73">
        <v>0.58399999999999996</v>
      </c>
      <c r="HY60" s="73">
        <v>3.274</v>
      </c>
      <c r="HZ60" s="73">
        <v>1.633</v>
      </c>
      <c r="IA60" s="73">
        <v>0.219</v>
      </c>
      <c r="IB60" s="73">
        <v>1.4219999999999999</v>
      </c>
      <c r="IC60" s="73">
        <v>33.816000000000003</v>
      </c>
      <c r="ID60" s="73">
        <v>2.4129999999999998</v>
      </c>
      <c r="IE60" s="73">
        <v>8.9939999999999998</v>
      </c>
      <c r="IF60" s="73">
        <v>17.282</v>
      </c>
      <c r="IG60" s="73">
        <v>11.667999999999999</v>
      </c>
      <c r="IH60" s="73">
        <v>0.71099999999999997</v>
      </c>
      <c r="II60" s="73">
        <v>4.9029999999999996</v>
      </c>
      <c r="IJ60" s="73">
        <v>13.359</v>
      </c>
      <c r="IK60" s="73">
        <v>8.6560000000000006</v>
      </c>
      <c r="IL60" s="73">
        <v>0.38800000000000001</v>
      </c>
      <c r="IM60" s="73">
        <v>4.3150000000000004</v>
      </c>
      <c r="IN60" s="73">
        <v>3.923</v>
      </c>
      <c r="IO60" s="73">
        <v>3.012</v>
      </c>
      <c r="IP60" s="73">
        <v>0.32300000000000001</v>
      </c>
      <c r="IQ60" s="73">
        <v>0.58799999999999997</v>
      </c>
    </row>
    <row r="61" spans="1:251">
      <c r="A61" s="10">
        <v>43800</v>
      </c>
      <c r="B61" s="73">
        <v>26.776</v>
      </c>
      <c r="C61" s="73">
        <v>4.2309999999999999</v>
      </c>
      <c r="D61" s="73">
        <v>1.65</v>
      </c>
      <c r="E61" s="73">
        <v>0.71</v>
      </c>
      <c r="F61" s="73">
        <v>1.871</v>
      </c>
      <c r="G61" s="73">
        <v>13.039</v>
      </c>
      <c r="H61" s="73">
        <v>5.4459999999999997</v>
      </c>
      <c r="I61" s="73">
        <v>1.018</v>
      </c>
      <c r="J61" s="73">
        <v>6.5739999999999998</v>
      </c>
      <c r="K61" s="73">
        <v>129.61699999999999</v>
      </c>
      <c r="L61" s="73">
        <v>3.681</v>
      </c>
      <c r="M61" s="73">
        <v>35.220999999999997</v>
      </c>
      <c r="N61" s="73">
        <v>48.784999999999997</v>
      </c>
      <c r="O61" s="73">
        <v>30.245000000000001</v>
      </c>
      <c r="P61" s="73">
        <v>3.8319999999999999</v>
      </c>
      <c r="Q61" s="73">
        <v>14.481999999999999</v>
      </c>
      <c r="R61" s="73">
        <v>41.192</v>
      </c>
      <c r="S61" s="73">
        <v>25.077999999999999</v>
      </c>
      <c r="T61" s="73">
        <v>3.4169999999999998</v>
      </c>
      <c r="U61" s="73">
        <v>12.47</v>
      </c>
      <c r="V61" s="73">
        <v>7.593</v>
      </c>
      <c r="W61" s="73">
        <v>5.1660000000000004</v>
      </c>
      <c r="X61" s="73">
        <v>0.41499999999999998</v>
      </c>
      <c r="Y61" s="73">
        <v>2.012</v>
      </c>
      <c r="Z61" s="73">
        <v>2.194</v>
      </c>
      <c r="AA61" s="73">
        <v>0.56999999999999995</v>
      </c>
      <c r="AB61" s="73">
        <v>2.194</v>
      </c>
      <c r="AC61" s="73">
        <v>0.56999999999999995</v>
      </c>
      <c r="AD61" s="73">
        <v>0.22600000000000001</v>
      </c>
      <c r="AE61" s="73">
        <v>137.11699999999999</v>
      </c>
      <c r="AF61" s="73">
        <v>97.338999999999999</v>
      </c>
      <c r="AG61" s="73">
        <v>127.629</v>
      </c>
      <c r="AH61" s="73">
        <v>7.9749999999999996</v>
      </c>
      <c r="AI61" s="73">
        <v>122.81399999999999</v>
      </c>
      <c r="AJ61" s="73">
        <v>97.338999999999999</v>
      </c>
      <c r="AK61" s="73">
        <v>1.9530000000000001</v>
      </c>
      <c r="AL61" s="73">
        <v>23.521999999999998</v>
      </c>
      <c r="AM61" s="73">
        <v>3.573</v>
      </c>
      <c r="AN61" s="73">
        <v>1.431</v>
      </c>
      <c r="AO61" s="73">
        <v>0.52</v>
      </c>
      <c r="AP61" s="73">
        <v>1.623</v>
      </c>
      <c r="AQ61" s="73">
        <v>9.2170000000000005</v>
      </c>
      <c r="AR61" s="73">
        <v>3.3839999999999999</v>
      </c>
      <c r="AS61" s="73">
        <v>1.018</v>
      </c>
      <c r="AT61" s="73">
        <v>4.8140000000000001</v>
      </c>
      <c r="AU61" s="73">
        <v>103.325</v>
      </c>
      <c r="AV61" s="73">
        <v>3.4910000000000001</v>
      </c>
      <c r="AW61" s="73">
        <v>29.959</v>
      </c>
      <c r="AX61" s="73">
        <v>39.125999999999998</v>
      </c>
      <c r="AY61" s="73">
        <v>21.995999999999999</v>
      </c>
      <c r="AZ61" s="73">
        <v>3.54</v>
      </c>
      <c r="BA61" s="73">
        <v>13.364000000000001</v>
      </c>
      <c r="BB61" s="73">
        <v>32.741</v>
      </c>
      <c r="BC61" s="73">
        <v>18.036999999999999</v>
      </c>
      <c r="BD61" s="73">
        <v>3.125</v>
      </c>
      <c r="BE61" s="73">
        <v>11.353</v>
      </c>
      <c r="BF61" s="73">
        <v>6.3849999999999998</v>
      </c>
      <c r="BG61" s="73">
        <v>3.9580000000000002</v>
      </c>
      <c r="BH61" s="73">
        <v>0.41499999999999998</v>
      </c>
      <c r="BI61" s="73">
        <v>2.012</v>
      </c>
      <c r="BJ61" s="73">
        <v>1.5129999999999999</v>
      </c>
      <c r="BK61" s="73">
        <v>0.34300000000000003</v>
      </c>
      <c r="BL61" s="73">
        <v>1.5129999999999999</v>
      </c>
      <c r="BM61" s="73">
        <v>0.34300000000000003</v>
      </c>
      <c r="BN61" s="73">
        <v>0.22600000000000001</v>
      </c>
      <c r="BO61" s="73">
        <v>642.47799999999995</v>
      </c>
      <c r="BP61" s="73">
        <v>356.745</v>
      </c>
      <c r="BQ61" s="73">
        <v>516.95899999999995</v>
      </c>
      <c r="BR61" s="73">
        <v>113.75700000000001</v>
      </c>
      <c r="BS61" s="73">
        <v>480.62099999999998</v>
      </c>
      <c r="BT61" s="73">
        <v>356.745</v>
      </c>
      <c r="BU61" s="73">
        <v>11.212</v>
      </c>
      <c r="BV61" s="73">
        <v>110.489</v>
      </c>
      <c r="BW61" s="73">
        <v>13.723000000000001</v>
      </c>
      <c r="BX61" s="73">
        <v>9.0939999999999994</v>
      </c>
      <c r="BY61" s="73">
        <v>0.93400000000000005</v>
      </c>
      <c r="BZ61" s="73">
        <v>3.6949999999999998</v>
      </c>
      <c r="CA61" s="73">
        <v>139.017</v>
      </c>
      <c r="CB61" s="73">
        <v>29.42</v>
      </c>
      <c r="CC61" s="73">
        <v>0</v>
      </c>
      <c r="CD61" s="73">
        <v>109.128</v>
      </c>
      <c r="CE61" s="73">
        <v>398.09199999999998</v>
      </c>
      <c r="CF61" s="73">
        <v>12.522</v>
      </c>
      <c r="CG61" s="73">
        <v>224.863</v>
      </c>
      <c r="CH61" s="73">
        <v>99.167000000000002</v>
      </c>
      <c r="CI61" s="73">
        <v>60.042000000000002</v>
      </c>
      <c r="CJ61" s="73">
        <v>6.0750000000000002</v>
      </c>
      <c r="CK61" s="73">
        <v>31.920999999999999</v>
      </c>
      <c r="CL61" s="73">
        <v>80.569000000000003</v>
      </c>
      <c r="CM61" s="73">
        <v>46.816000000000003</v>
      </c>
      <c r="CN61" s="73">
        <v>5.2880000000000003</v>
      </c>
      <c r="CO61" s="73">
        <v>27.335999999999999</v>
      </c>
      <c r="CP61" s="73">
        <v>18.597999999999999</v>
      </c>
      <c r="CQ61" s="73">
        <v>13.226000000000001</v>
      </c>
      <c r="CR61" s="73">
        <v>0.78700000000000003</v>
      </c>
      <c r="CS61" s="73">
        <v>4.5839999999999996</v>
      </c>
      <c r="CT61" s="73">
        <v>10.298</v>
      </c>
      <c r="CU61" s="73">
        <v>6.431</v>
      </c>
      <c r="CV61" s="73">
        <v>0.82099999999999995</v>
      </c>
      <c r="CW61" s="73">
        <v>2.5419999999999998</v>
      </c>
      <c r="CX61" s="73">
        <v>9.1170000000000009</v>
      </c>
      <c r="CY61" s="73">
        <v>7.0010000000000003</v>
      </c>
      <c r="CZ61" s="73">
        <v>11.762</v>
      </c>
      <c r="DA61" s="73">
        <v>4.3559999999999999</v>
      </c>
      <c r="DB61" s="73">
        <v>1.129</v>
      </c>
      <c r="DC61" s="73">
        <v>0.505</v>
      </c>
      <c r="DD61" s="73">
        <v>285.02</v>
      </c>
      <c r="DE61" s="73">
        <v>182.822</v>
      </c>
      <c r="DF61" s="73">
        <v>268.69200000000001</v>
      </c>
      <c r="DG61" s="73">
        <v>9.6389999999999993</v>
      </c>
      <c r="DH61" s="73">
        <v>259.471</v>
      </c>
      <c r="DI61" s="73">
        <v>182.822</v>
      </c>
      <c r="DJ61" s="73">
        <v>5.4669999999999996</v>
      </c>
      <c r="DK61" s="73">
        <v>69.268000000000001</v>
      </c>
      <c r="DL61" s="73">
        <v>7.9770000000000003</v>
      </c>
      <c r="DM61" s="73">
        <v>4.7110000000000003</v>
      </c>
      <c r="DN61" s="73">
        <v>0</v>
      </c>
      <c r="DO61" s="73">
        <v>3.266</v>
      </c>
      <c r="DP61" s="73">
        <v>12.795999999999999</v>
      </c>
      <c r="DQ61" s="73">
        <v>6.423</v>
      </c>
      <c r="DR61" s="73">
        <v>0</v>
      </c>
      <c r="DS61" s="73">
        <v>6.3730000000000002</v>
      </c>
      <c r="DT61" s="73">
        <v>195.9</v>
      </c>
      <c r="DU61" s="73">
        <v>5.843</v>
      </c>
      <c r="DV61" s="73">
        <v>79.221000000000004</v>
      </c>
      <c r="DW61" s="73">
        <v>61.527999999999999</v>
      </c>
      <c r="DX61" s="73">
        <v>37.634999999999998</v>
      </c>
      <c r="DY61" s="73">
        <v>4.0780000000000003</v>
      </c>
      <c r="DZ61" s="73">
        <v>18.986999999999998</v>
      </c>
      <c r="EA61" s="73">
        <v>52.045999999999999</v>
      </c>
      <c r="EB61" s="73">
        <v>30.472000000000001</v>
      </c>
      <c r="EC61" s="73">
        <v>4.0780000000000003</v>
      </c>
      <c r="ED61" s="73">
        <v>16.669</v>
      </c>
      <c r="EE61" s="73">
        <v>9.4809999999999999</v>
      </c>
      <c r="EF61" s="73">
        <v>7.1630000000000003</v>
      </c>
      <c r="EG61" s="73">
        <v>0</v>
      </c>
      <c r="EH61" s="73">
        <v>2.319</v>
      </c>
      <c r="EI61" s="73">
        <v>4.7770000000000001</v>
      </c>
      <c r="EJ61" s="73">
        <v>4.056</v>
      </c>
      <c r="EK61" s="73">
        <v>6.69</v>
      </c>
      <c r="EL61" s="73">
        <v>2.1429999999999998</v>
      </c>
      <c r="EM61" s="73">
        <v>0.82699999999999996</v>
      </c>
      <c r="EN61" s="73">
        <v>239.52199999999999</v>
      </c>
      <c r="EO61" s="73">
        <v>150.43899999999999</v>
      </c>
      <c r="EP61" s="73">
        <v>228.167</v>
      </c>
      <c r="EQ61" s="73">
        <v>7.2709999999999999</v>
      </c>
      <c r="ER61" s="73">
        <v>221.63399999999999</v>
      </c>
      <c r="ES61" s="73">
        <v>150.43899999999999</v>
      </c>
      <c r="ET61" s="73">
        <v>4.6760000000000002</v>
      </c>
      <c r="EU61" s="73">
        <v>64.994</v>
      </c>
      <c r="EV61" s="73">
        <v>6.157</v>
      </c>
      <c r="EW61" s="73">
        <v>3.2690000000000001</v>
      </c>
      <c r="EX61" s="73">
        <v>0</v>
      </c>
      <c r="EY61" s="73">
        <v>2.8879999999999999</v>
      </c>
      <c r="EZ61" s="73">
        <v>9.173</v>
      </c>
      <c r="FA61" s="73">
        <v>4.79</v>
      </c>
      <c r="FB61" s="73">
        <v>0</v>
      </c>
      <c r="FC61" s="73">
        <v>4.383</v>
      </c>
      <c r="FD61" s="73">
        <v>159.09200000000001</v>
      </c>
      <c r="FE61" s="73">
        <v>5.0510000000000002</v>
      </c>
      <c r="FF61" s="73">
        <v>72.578999999999994</v>
      </c>
      <c r="FG61" s="73">
        <v>52.484999999999999</v>
      </c>
      <c r="FH61" s="73">
        <v>30.184999999999999</v>
      </c>
      <c r="FI61" s="73">
        <v>4.0780000000000003</v>
      </c>
      <c r="FJ61" s="73">
        <v>17.817</v>
      </c>
      <c r="FK61" s="73">
        <v>44.756999999999998</v>
      </c>
      <c r="FL61" s="73">
        <v>24.376999999999999</v>
      </c>
      <c r="FM61" s="73">
        <v>4.0780000000000003</v>
      </c>
      <c r="FN61" s="73">
        <v>15.897</v>
      </c>
      <c r="FO61" s="73">
        <v>7.7270000000000003</v>
      </c>
      <c r="FP61" s="73">
        <v>5.8079999999999998</v>
      </c>
      <c r="FQ61" s="73">
        <v>0</v>
      </c>
      <c r="FR61" s="73">
        <v>1.919</v>
      </c>
      <c r="FS61" s="73">
        <v>2.5590000000000002</v>
      </c>
      <c r="FT61" s="73">
        <v>2.7989999999999999</v>
      </c>
      <c r="FU61" s="73">
        <v>4.0839999999999996</v>
      </c>
      <c r="FV61" s="73">
        <v>1.274</v>
      </c>
      <c r="FW61" s="73">
        <v>0.40500000000000003</v>
      </c>
      <c r="FX61" s="73">
        <v>127.035</v>
      </c>
      <c r="FY61" s="73">
        <v>67.665999999999997</v>
      </c>
      <c r="FZ61" s="73">
        <v>94.117999999999995</v>
      </c>
      <c r="GA61" s="73">
        <v>31.713999999999999</v>
      </c>
      <c r="GB61" s="73">
        <v>86.162999999999997</v>
      </c>
      <c r="GC61" s="73">
        <v>67.665999999999997</v>
      </c>
      <c r="GD61" s="73">
        <v>1.794</v>
      </c>
      <c r="GE61" s="73">
        <v>16.349</v>
      </c>
      <c r="GF61" s="73">
        <v>1.649</v>
      </c>
      <c r="GG61" s="73">
        <v>1.0029999999999999</v>
      </c>
      <c r="GH61" s="73">
        <v>0.42</v>
      </c>
      <c r="GI61" s="73">
        <v>0.22600000000000001</v>
      </c>
      <c r="GJ61" s="73">
        <v>38.506</v>
      </c>
      <c r="GK61" s="73">
        <v>7.306</v>
      </c>
      <c r="GL61" s="73">
        <v>0.46899999999999997</v>
      </c>
      <c r="GM61" s="73">
        <v>30.6</v>
      </c>
      <c r="GN61" s="73">
        <v>76.147000000000006</v>
      </c>
      <c r="GO61" s="73">
        <v>2.6829999999999998</v>
      </c>
      <c r="GP61" s="73">
        <v>47.451000000000001</v>
      </c>
      <c r="GQ61" s="73">
        <v>25.919</v>
      </c>
      <c r="GR61" s="73">
        <v>14.445</v>
      </c>
      <c r="GS61" s="73">
        <v>1.27</v>
      </c>
      <c r="GT61" s="73">
        <v>10.204000000000001</v>
      </c>
      <c r="GU61" s="73">
        <v>21.064</v>
      </c>
      <c r="GV61" s="73">
        <v>10.497999999999999</v>
      </c>
      <c r="GW61" s="73">
        <v>1.081</v>
      </c>
      <c r="GX61" s="73">
        <v>9.4849999999999994</v>
      </c>
      <c r="GY61" s="73">
        <v>4.8550000000000004</v>
      </c>
      <c r="GZ61" s="73">
        <v>3.9470000000000001</v>
      </c>
      <c r="HA61" s="73">
        <v>0.189</v>
      </c>
      <c r="HB61" s="73">
        <v>0.71899999999999997</v>
      </c>
      <c r="HC61" s="73">
        <v>1.8759999999999999</v>
      </c>
      <c r="HD61" s="73">
        <v>1.111</v>
      </c>
      <c r="HE61" s="73">
        <v>0</v>
      </c>
      <c r="HF61" s="73">
        <v>0.76400000000000001</v>
      </c>
      <c r="HG61" s="73">
        <v>0.71699999999999997</v>
      </c>
      <c r="HH61" s="73">
        <v>0.755</v>
      </c>
      <c r="HI61" s="73">
        <v>1.2030000000000001</v>
      </c>
      <c r="HJ61" s="73">
        <v>0.26900000000000002</v>
      </c>
      <c r="HK61" s="73">
        <v>0</v>
      </c>
      <c r="HL61" s="73">
        <v>0</v>
      </c>
      <c r="HM61" s="73">
        <v>46.432000000000002</v>
      </c>
      <c r="HN61" s="73">
        <v>32.351999999999997</v>
      </c>
      <c r="HO61" s="73">
        <v>43.381</v>
      </c>
      <c r="HP61" s="73">
        <v>2.613</v>
      </c>
      <c r="HQ61" s="73">
        <v>41.747999999999998</v>
      </c>
      <c r="HR61" s="73">
        <v>32.351999999999997</v>
      </c>
      <c r="HS61" s="73">
        <v>1.0269999999999999</v>
      </c>
      <c r="HT61" s="73">
        <v>8.2110000000000003</v>
      </c>
      <c r="HU61" s="73">
        <v>0.83299999999999996</v>
      </c>
      <c r="HV61" s="73">
        <v>0.39500000000000002</v>
      </c>
      <c r="HW61" s="73">
        <v>0.309</v>
      </c>
      <c r="HX61" s="73">
        <v>0.129</v>
      </c>
      <c r="HY61" s="73">
        <v>3.5710000000000002</v>
      </c>
      <c r="HZ61" s="73">
        <v>1.3959999999999999</v>
      </c>
      <c r="IA61" s="73">
        <v>0.17299999999999999</v>
      </c>
      <c r="IB61" s="73">
        <v>2.0019999999999998</v>
      </c>
      <c r="IC61" s="73">
        <v>34.314999999999998</v>
      </c>
      <c r="ID61" s="73">
        <v>1.508</v>
      </c>
      <c r="IE61" s="73">
        <v>10.451000000000001</v>
      </c>
      <c r="IF61" s="73">
        <v>17.896999999999998</v>
      </c>
      <c r="IG61" s="73">
        <v>10.97</v>
      </c>
      <c r="IH61" s="73">
        <v>1.27</v>
      </c>
      <c r="II61" s="73">
        <v>5.6580000000000004</v>
      </c>
      <c r="IJ61" s="73">
        <v>14.214</v>
      </c>
      <c r="IK61" s="73">
        <v>7.5960000000000001</v>
      </c>
      <c r="IL61" s="73">
        <v>1.081</v>
      </c>
      <c r="IM61" s="73">
        <v>5.5369999999999999</v>
      </c>
      <c r="IN61" s="73">
        <v>3.6829999999999998</v>
      </c>
      <c r="IO61" s="73">
        <v>3.3740000000000001</v>
      </c>
      <c r="IP61" s="73">
        <v>0.189</v>
      </c>
      <c r="IQ61" s="73">
        <v>0.12</v>
      </c>
    </row>
    <row r="62" spans="1:251">
      <c r="A62" s="10">
        <v>43891</v>
      </c>
      <c r="B62" s="73">
        <v>25.864000000000001</v>
      </c>
      <c r="C62" s="73">
        <v>4.5389999999999997</v>
      </c>
      <c r="D62" s="73">
        <v>2.1429999999999998</v>
      </c>
      <c r="E62" s="73">
        <v>0.99</v>
      </c>
      <c r="F62" s="73">
        <v>1.4059999999999999</v>
      </c>
      <c r="G62" s="73">
        <v>7.5590000000000002</v>
      </c>
      <c r="H62" s="73">
        <v>2.8940000000000001</v>
      </c>
      <c r="I62" s="73">
        <v>0.27300000000000002</v>
      </c>
      <c r="J62" s="73">
        <v>4.3929999999999998</v>
      </c>
      <c r="K62" s="73">
        <v>125.04300000000001</v>
      </c>
      <c r="L62" s="73">
        <v>4.8920000000000003</v>
      </c>
      <c r="M62" s="73">
        <v>31.661999999999999</v>
      </c>
      <c r="N62" s="73">
        <v>52.402999999999999</v>
      </c>
      <c r="O62" s="73">
        <v>32.402999999999999</v>
      </c>
      <c r="P62" s="73">
        <v>4.8630000000000004</v>
      </c>
      <c r="Q62" s="73">
        <v>14.686</v>
      </c>
      <c r="R62" s="73">
        <v>41.283000000000001</v>
      </c>
      <c r="S62" s="73">
        <v>23.58</v>
      </c>
      <c r="T62" s="73">
        <v>3.863</v>
      </c>
      <c r="U62" s="73">
        <v>13.621</v>
      </c>
      <c r="V62" s="73">
        <v>11.12</v>
      </c>
      <c r="W62" s="73">
        <v>8.8230000000000004</v>
      </c>
      <c r="X62" s="73">
        <v>1</v>
      </c>
      <c r="Y62" s="73">
        <v>1.0649999999999999</v>
      </c>
      <c r="Z62" s="73">
        <v>1.2190000000000001</v>
      </c>
      <c r="AA62" s="73">
        <v>0.26900000000000002</v>
      </c>
      <c r="AB62" s="73">
        <v>1.2190000000000001</v>
      </c>
      <c r="AC62" s="73">
        <v>0.26900000000000002</v>
      </c>
      <c r="AD62" s="73">
        <v>0.45100000000000001</v>
      </c>
      <c r="AE62" s="73">
        <v>134.874</v>
      </c>
      <c r="AF62" s="73">
        <v>98.977999999999994</v>
      </c>
      <c r="AG62" s="73">
        <v>128.26300000000001</v>
      </c>
      <c r="AH62" s="73">
        <v>5.6369999999999996</v>
      </c>
      <c r="AI62" s="73">
        <v>124.13</v>
      </c>
      <c r="AJ62" s="73">
        <v>98.977999999999994</v>
      </c>
      <c r="AK62" s="73">
        <v>3.3809999999999998</v>
      </c>
      <c r="AL62" s="73">
        <v>21.771000000000001</v>
      </c>
      <c r="AM62" s="73">
        <v>3.835</v>
      </c>
      <c r="AN62" s="73">
        <v>1.8979999999999999</v>
      </c>
      <c r="AO62" s="73">
        <v>0.75800000000000001</v>
      </c>
      <c r="AP62" s="73">
        <v>1.18</v>
      </c>
      <c r="AQ62" s="73">
        <v>5.9340000000000002</v>
      </c>
      <c r="AR62" s="73">
        <v>2.2360000000000002</v>
      </c>
      <c r="AS62" s="73">
        <v>0.27300000000000002</v>
      </c>
      <c r="AT62" s="73">
        <v>3.4260000000000002</v>
      </c>
      <c r="AU62" s="73">
        <v>103.81699999999999</v>
      </c>
      <c r="AV62" s="73">
        <v>4.4109999999999996</v>
      </c>
      <c r="AW62" s="73">
        <v>26.376999999999999</v>
      </c>
      <c r="AX62" s="73">
        <v>41.152000000000001</v>
      </c>
      <c r="AY62" s="73">
        <v>23.486999999999998</v>
      </c>
      <c r="AZ62" s="73">
        <v>4.5439999999999996</v>
      </c>
      <c r="BA62" s="73">
        <v>12.670999999999999</v>
      </c>
      <c r="BB62" s="73">
        <v>32.738</v>
      </c>
      <c r="BC62" s="73">
        <v>17.244</v>
      </c>
      <c r="BD62" s="73">
        <v>3.67</v>
      </c>
      <c r="BE62" s="73">
        <v>11.606</v>
      </c>
      <c r="BF62" s="73">
        <v>8.4139999999999997</v>
      </c>
      <c r="BG62" s="73">
        <v>6.242</v>
      </c>
      <c r="BH62" s="73">
        <v>0.874</v>
      </c>
      <c r="BI62" s="73">
        <v>1.0649999999999999</v>
      </c>
      <c r="BJ62" s="73">
        <v>0.97399999999999998</v>
      </c>
      <c r="BK62" s="73">
        <v>0.26900000000000002</v>
      </c>
      <c r="BL62" s="73">
        <v>0.97399999999999998</v>
      </c>
      <c r="BM62" s="73">
        <v>0.26900000000000002</v>
      </c>
      <c r="BN62" s="73">
        <v>0.45100000000000001</v>
      </c>
      <c r="BO62" s="73">
        <v>654.24800000000005</v>
      </c>
      <c r="BP62" s="73">
        <v>366.99900000000002</v>
      </c>
      <c r="BQ62" s="73">
        <v>522.04100000000005</v>
      </c>
      <c r="BR62" s="73">
        <v>121.36799999999999</v>
      </c>
      <c r="BS62" s="73">
        <v>484.61799999999999</v>
      </c>
      <c r="BT62" s="73">
        <v>366.99900000000002</v>
      </c>
      <c r="BU62" s="73">
        <v>12.173</v>
      </c>
      <c r="BV62" s="73">
        <v>103.977</v>
      </c>
      <c r="BW62" s="73">
        <v>17.143000000000001</v>
      </c>
      <c r="BX62" s="73">
        <v>10.372999999999999</v>
      </c>
      <c r="BY62" s="73">
        <v>1.06</v>
      </c>
      <c r="BZ62" s="73">
        <v>5.7089999999999996</v>
      </c>
      <c r="CA62" s="73">
        <v>143.45400000000001</v>
      </c>
      <c r="CB62" s="73">
        <v>28.518000000000001</v>
      </c>
      <c r="CC62" s="73">
        <v>2.2719999999999998</v>
      </c>
      <c r="CD62" s="73">
        <v>112.327</v>
      </c>
      <c r="CE62" s="73">
        <v>408.72</v>
      </c>
      <c r="CF62" s="73">
        <v>15.506</v>
      </c>
      <c r="CG62" s="73">
        <v>223.2</v>
      </c>
      <c r="CH62" s="73">
        <v>97.375</v>
      </c>
      <c r="CI62" s="73">
        <v>57.131999999999998</v>
      </c>
      <c r="CJ62" s="73">
        <v>5.766</v>
      </c>
      <c r="CK62" s="73">
        <v>34.104999999999997</v>
      </c>
      <c r="CL62" s="73">
        <v>79.507999999999996</v>
      </c>
      <c r="CM62" s="73">
        <v>45.557000000000002</v>
      </c>
      <c r="CN62" s="73">
        <v>5.01</v>
      </c>
      <c r="CO62" s="73">
        <v>28.568000000000001</v>
      </c>
      <c r="CP62" s="73">
        <v>17.867000000000001</v>
      </c>
      <c r="CQ62" s="73">
        <v>11.574999999999999</v>
      </c>
      <c r="CR62" s="73">
        <v>0.75600000000000001</v>
      </c>
      <c r="CS62" s="73">
        <v>5.5369999999999999</v>
      </c>
      <c r="CT62" s="73">
        <v>10.298999999999999</v>
      </c>
      <c r="CU62" s="73">
        <v>5.3659999999999997</v>
      </c>
      <c r="CV62" s="73">
        <v>0</v>
      </c>
      <c r="CW62" s="73">
        <v>3.6930000000000001</v>
      </c>
      <c r="CX62" s="73">
        <v>9.032</v>
      </c>
      <c r="CY62" s="73">
        <v>6.8220000000000001</v>
      </c>
      <c r="CZ62" s="73">
        <v>10.837999999999999</v>
      </c>
      <c r="DA62" s="73">
        <v>5.016</v>
      </c>
      <c r="DB62" s="73">
        <v>0.372</v>
      </c>
      <c r="DC62" s="73">
        <v>1.24</v>
      </c>
      <c r="DD62" s="73">
        <v>287.64699999999999</v>
      </c>
      <c r="DE62" s="73">
        <v>193.27500000000001</v>
      </c>
      <c r="DF62" s="73">
        <v>271.18299999999999</v>
      </c>
      <c r="DG62" s="73">
        <v>12.923999999999999</v>
      </c>
      <c r="DH62" s="73">
        <v>262.70699999999999</v>
      </c>
      <c r="DI62" s="73">
        <v>193.27500000000001</v>
      </c>
      <c r="DJ62" s="73">
        <v>6.6109999999999998</v>
      </c>
      <c r="DK62" s="73">
        <v>62.067</v>
      </c>
      <c r="DL62" s="73">
        <v>8.0329999999999995</v>
      </c>
      <c r="DM62" s="73">
        <v>4.2350000000000003</v>
      </c>
      <c r="DN62" s="73">
        <v>0.22800000000000001</v>
      </c>
      <c r="DO62" s="73">
        <v>3.57</v>
      </c>
      <c r="DP62" s="73">
        <v>14.121</v>
      </c>
      <c r="DQ62" s="73">
        <v>4.9950000000000001</v>
      </c>
      <c r="DR62" s="73">
        <v>0.84299999999999997</v>
      </c>
      <c r="DS62" s="73">
        <v>8.2829999999999995</v>
      </c>
      <c r="DT62" s="73">
        <v>203.96</v>
      </c>
      <c r="DU62" s="73">
        <v>7.681</v>
      </c>
      <c r="DV62" s="73">
        <v>74.322999999999993</v>
      </c>
      <c r="DW62" s="73">
        <v>63.234000000000002</v>
      </c>
      <c r="DX62" s="73">
        <v>38.759</v>
      </c>
      <c r="DY62" s="73">
        <v>4.8140000000000001</v>
      </c>
      <c r="DZ62" s="73">
        <v>19.289000000000001</v>
      </c>
      <c r="EA62" s="73">
        <v>54.45</v>
      </c>
      <c r="EB62" s="73">
        <v>33.058999999999997</v>
      </c>
      <c r="EC62" s="73">
        <v>4.4050000000000002</v>
      </c>
      <c r="ED62" s="73">
        <v>16.614000000000001</v>
      </c>
      <c r="EE62" s="73">
        <v>8.7840000000000007</v>
      </c>
      <c r="EF62" s="73">
        <v>5.7</v>
      </c>
      <c r="EG62" s="73">
        <v>0.40799999999999997</v>
      </c>
      <c r="EH62" s="73">
        <v>2.6760000000000002</v>
      </c>
      <c r="EI62" s="73">
        <v>2.7869999999999999</v>
      </c>
      <c r="EJ62" s="73">
        <v>1.6830000000000001</v>
      </c>
      <c r="EK62" s="73">
        <v>3.5409999999999999</v>
      </c>
      <c r="EL62" s="73">
        <v>0.92800000000000005</v>
      </c>
      <c r="EM62" s="73">
        <v>0.372</v>
      </c>
      <c r="EN62" s="73">
        <v>240.27199999999999</v>
      </c>
      <c r="EO62" s="73">
        <v>158.649</v>
      </c>
      <c r="EP62" s="73">
        <v>226.114</v>
      </c>
      <c r="EQ62" s="73">
        <v>11.401999999999999</v>
      </c>
      <c r="ER62" s="73">
        <v>221.768</v>
      </c>
      <c r="ES62" s="73">
        <v>158.649</v>
      </c>
      <c r="ET62" s="73">
        <v>5.8650000000000002</v>
      </c>
      <c r="EU62" s="73">
        <v>56.499000000000002</v>
      </c>
      <c r="EV62" s="73">
        <v>5.9219999999999997</v>
      </c>
      <c r="EW62" s="73">
        <v>2.1240000000000001</v>
      </c>
      <c r="EX62" s="73">
        <v>0.22800000000000001</v>
      </c>
      <c r="EY62" s="73">
        <v>3.57</v>
      </c>
      <c r="EZ62" s="73">
        <v>10.579000000000001</v>
      </c>
      <c r="FA62" s="73">
        <v>2.976</v>
      </c>
      <c r="FB62" s="73">
        <v>0.84299999999999997</v>
      </c>
      <c r="FC62" s="73">
        <v>6.7610000000000001</v>
      </c>
      <c r="FD62" s="73">
        <v>164.85900000000001</v>
      </c>
      <c r="FE62" s="73">
        <v>6.9359999999999999</v>
      </c>
      <c r="FF62" s="73">
        <v>67.233000000000004</v>
      </c>
      <c r="FG62" s="73">
        <v>52.466000000000001</v>
      </c>
      <c r="FH62" s="73">
        <v>30.097999999999999</v>
      </c>
      <c r="FI62" s="73">
        <v>3.9260000000000002</v>
      </c>
      <c r="FJ62" s="73">
        <v>18.443000000000001</v>
      </c>
      <c r="FK62" s="73">
        <v>45.353000000000002</v>
      </c>
      <c r="FL62" s="73">
        <v>25.515000000000001</v>
      </c>
      <c r="FM62" s="73">
        <v>3.5169999999999999</v>
      </c>
      <c r="FN62" s="73">
        <v>16.32</v>
      </c>
      <c r="FO62" s="73">
        <v>7.1130000000000004</v>
      </c>
      <c r="FP62" s="73">
        <v>4.5819999999999999</v>
      </c>
      <c r="FQ62" s="73">
        <v>0.40799999999999997</v>
      </c>
      <c r="FR62" s="73">
        <v>2.1219999999999999</v>
      </c>
      <c r="FS62" s="73">
        <v>2.0030000000000001</v>
      </c>
      <c r="FT62" s="73">
        <v>1.244</v>
      </c>
      <c r="FU62" s="73">
        <v>2.7570000000000001</v>
      </c>
      <c r="FV62" s="73">
        <v>0.49</v>
      </c>
      <c r="FW62" s="73">
        <v>0</v>
      </c>
      <c r="FX62" s="73">
        <v>126.32899999999999</v>
      </c>
      <c r="FY62" s="73">
        <v>68.155000000000001</v>
      </c>
      <c r="FZ62" s="73">
        <v>93.281999999999996</v>
      </c>
      <c r="GA62" s="73">
        <v>31.992000000000001</v>
      </c>
      <c r="GB62" s="73">
        <v>84.917000000000002</v>
      </c>
      <c r="GC62" s="73">
        <v>68.155000000000001</v>
      </c>
      <c r="GD62" s="73">
        <v>1.145</v>
      </c>
      <c r="GE62" s="73">
        <v>15.475</v>
      </c>
      <c r="GF62" s="73">
        <v>2.3620000000000001</v>
      </c>
      <c r="GG62" s="73">
        <v>1.708</v>
      </c>
      <c r="GH62" s="73">
        <v>0</v>
      </c>
      <c r="GI62" s="73">
        <v>0.65300000000000002</v>
      </c>
      <c r="GJ62" s="73">
        <v>38.137</v>
      </c>
      <c r="GK62" s="73">
        <v>6.7990000000000004</v>
      </c>
      <c r="GL62" s="73">
        <v>0.17799999999999999</v>
      </c>
      <c r="GM62" s="73">
        <v>31.16</v>
      </c>
      <c r="GN62" s="73">
        <v>76.864000000000004</v>
      </c>
      <c r="GO62" s="73">
        <v>1.323</v>
      </c>
      <c r="GP62" s="73">
        <v>47.389000000000003</v>
      </c>
      <c r="GQ62" s="73">
        <v>27.266999999999999</v>
      </c>
      <c r="GR62" s="73">
        <v>14.028</v>
      </c>
      <c r="GS62" s="73">
        <v>1.82</v>
      </c>
      <c r="GT62" s="73">
        <v>10.968999999999999</v>
      </c>
      <c r="GU62" s="73">
        <v>22.116</v>
      </c>
      <c r="GV62" s="73">
        <v>11.071999999999999</v>
      </c>
      <c r="GW62" s="73">
        <v>1.3</v>
      </c>
      <c r="GX62" s="73">
        <v>9.2940000000000005</v>
      </c>
      <c r="GY62" s="73">
        <v>5.1509999999999998</v>
      </c>
      <c r="GZ62" s="73">
        <v>2.956</v>
      </c>
      <c r="HA62" s="73">
        <v>0.52</v>
      </c>
      <c r="HB62" s="73">
        <v>1.6739999999999999</v>
      </c>
      <c r="HC62" s="73">
        <v>2.9769999999999999</v>
      </c>
      <c r="HD62" s="73">
        <v>0.71599999999999997</v>
      </c>
      <c r="HE62" s="73">
        <v>0</v>
      </c>
      <c r="HF62" s="73">
        <v>2.0870000000000002</v>
      </c>
      <c r="HG62" s="73">
        <v>0.91400000000000003</v>
      </c>
      <c r="HH62" s="73">
        <v>0.754</v>
      </c>
      <c r="HI62" s="73">
        <v>1.056</v>
      </c>
      <c r="HJ62" s="73">
        <v>0.61199999999999999</v>
      </c>
      <c r="HK62" s="73">
        <v>0.45</v>
      </c>
      <c r="HL62" s="73">
        <v>0.17399999999999999</v>
      </c>
      <c r="HM62" s="73">
        <v>46.936</v>
      </c>
      <c r="HN62" s="73">
        <v>33.148000000000003</v>
      </c>
      <c r="HO62" s="73">
        <v>43.762</v>
      </c>
      <c r="HP62" s="73">
        <v>2.6520000000000001</v>
      </c>
      <c r="HQ62" s="73">
        <v>42.091999999999999</v>
      </c>
      <c r="HR62" s="73">
        <v>33.148000000000003</v>
      </c>
      <c r="HS62" s="73">
        <v>0.64600000000000002</v>
      </c>
      <c r="HT62" s="73">
        <v>8.298</v>
      </c>
      <c r="HU62" s="73">
        <v>0.53600000000000003</v>
      </c>
      <c r="HV62" s="73">
        <v>0.28799999999999998</v>
      </c>
      <c r="HW62" s="73">
        <v>0</v>
      </c>
      <c r="HX62" s="73">
        <v>0.247</v>
      </c>
      <c r="HY62" s="73">
        <v>3.786</v>
      </c>
      <c r="HZ62" s="73">
        <v>1.3819999999999999</v>
      </c>
      <c r="IA62" s="73">
        <v>0</v>
      </c>
      <c r="IB62" s="73">
        <v>2.4039999999999999</v>
      </c>
      <c r="IC62" s="73">
        <v>35.020000000000003</v>
      </c>
      <c r="ID62" s="73">
        <v>0.64600000000000002</v>
      </c>
      <c r="IE62" s="73">
        <v>10.949</v>
      </c>
      <c r="IF62" s="73">
        <v>18.184000000000001</v>
      </c>
      <c r="IG62" s="73">
        <v>10.772</v>
      </c>
      <c r="IH62" s="73">
        <v>1.82</v>
      </c>
      <c r="II62" s="73">
        <v>5.4139999999999997</v>
      </c>
      <c r="IJ62" s="73">
        <v>14.244999999999999</v>
      </c>
      <c r="IK62" s="73">
        <v>8.0630000000000006</v>
      </c>
      <c r="IL62" s="73">
        <v>1.3</v>
      </c>
      <c r="IM62" s="73">
        <v>4.7039999999999997</v>
      </c>
      <c r="IN62" s="73">
        <v>3.9390000000000001</v>
      </c>
      <c r="IO62" s="73">
        <v>2.7090000000000001</v>
      </c>
      <c r="IP62" s="73">
        <v>0.52</v>
      </c>
      <c r="IQ62" s="73">
        <v>0.71</v>
      </c>
    </row>
    <row r="63" spans="1:251">
      <c r="A63" s="10">
        <v>43983</v>
      </c>
      <c r="B63" s="73">
        <v>26.012</v>
      </c>
      <c r="C63" s="73">
        <v>8.8420000000000005</v>
      </c>
      <c r="D63" s="73">
        <v>3.6080000000000001</v>
      </c>
      <c r="E63" s="73">
        <v>1.478</v>
      </c>
      <c r="F63" s="73">
        <v>3.7559999999999998</v>
      </c>
      <c r="G63" s="73">
        <v>10.586</v>
      </c>
      <c r="H63" s="73">
        <v>5.2869999999999999</v>
      </c>
      <c r="I63" s="73">
        <v>0.63100000000000001</v>
      </c>
      <c r="J63" s="73">
        <v>4.6680000000000001</v>
      </c>
      <c r="K63" s="73">
        <v>123.04</v>
      </c>
      <c r="L63" s="73">
        <v>7.8090000000000002</v>
      </c>
      <c r="M63" s="73">
        <v>34.436</v>
      </c>
      <c r="N63" s="73">
        <v>51.953000000000003</v>
      </c>
      <c r="O63" s="73">
        <v>33.658999999999999</v>
      </c>
      <c r="P63" s="73">
        <v>3.5990000000000002</v>
      </c>
      <c r="Q63" s="73">
        <v>14.695</v>
      </c>
      <c r="R63" s="73">
        <v>41.898000000000003</v>
      </c>
      <c r="S63" s="73">
        <v>25.475999999999999</v>
      </c>
      <c r="T63" s="73">
        <v>2.7370000000000001</v>
      </c>
      <c r="U63" s="73">
        <v>13.685</v>
      </c>
      <c r="V63" s="73">
        <v>10.054</v>
      </c>
      <c r="W63" s="73">
        <v>8.1839999999999993</v>
      </c>
      <c r="X63" s="73">
        <v>0.86099999999999999</v>
      </c>
      <c r="Y63" s="73">
        <v>1.0089999999999999</v>
      </c>
      <c r="Z63" s="73">
        <v>2.1920000000000002</v>
      </c>
      <c r="AA63" s="73">
        <v>0.61299999999999999</v>
      </c>
      <c r="AB63" s="73">
        <v>2.1920000000000002</v>
      </c>
      <c r="AC63" s="73">
        <v>0.61299999999999999</v>
      </c>
      <c r="AD63" s="73">
        <v>0</v>
      </c>
      <c r="AE63" s="73">
        <v>134.18299999999999</v>
      </c>
      <c r="AF63" s="73">
        <v>91.120999999999995</v>
      </c>
      <c r="AG63" s="73">
        <v>125.23399999999999</v>
      </c>
      <c r="AH63" s="73">
        <v>7.57</v>
      </c>
      <c r="AI63" s="73">
        <v>118.535</v>
      </c>
      <c r="AJ63" s="73">
        <v>91.120999999999995</v>
      </c>
      <c r="AK63" s="73">
        <v>5.0010000000000003</v>
      </c>
      <c r="AL63" s="73">
        <v>22.413</v>
      </c>
      <c r="AM63" s="73">
        <v>6.8650000000000002</v>
      </c>
      <c r="AN63" s="73">
        <v>2.4820000000000002</v>
      </c>
      <c r="AO63" s="73">
        <v>1.131</v>
      </c>
      <c r="AP63" s="73">
        <v>3.2519999999999998</v>
      </c>
      <c r="AQ63" s="73">
        <v>7.4029999999999996</v>
      </c>
      <c r="AR63" s="73">
        <v>4.2160000000000002</v>
      </c>
      <c r="AS63" s="73">
        <v>0.307</v>
      </c>
      <c r="AT63" s="73">
        <v>2.88</v>
      </c>
      <c r="AU63" s="73">
        <v>98.817999999999998</v>
      </c>
      <c r="AV63" s="73">
        <v>6.4390000000000001</v>
      </c>
      <c r="AW63" s="73">
        <v>28.545000000000002</v>
      </c>
      <c r="AX63" s="73">
        <v>41.362000000000002</v>
      </c>
      <c r="AY63" s="73">
        <v>26.097999999999999</v>
      </c>
      <c r="AZ63" s="73">
        <v>2.81</v>
      </c>
      <c r="BA63" s="73">
        <v>12.452999999999999</v>
      </c>
      <c r="BB63" s="73">
        <v>33.837000000000003</v>
      </c>
      <c r="BC63" s="73">
        <v>19.939</v>
      </c>
      <c r="BD63" s="73">
        <v>2.153</v>
      </c>
      <c r="BE63" s="73">
        <v>11.746</v>
      </c>
      <c r="BF63" s="73">
        <v>7.524</v>
      </c>
      <c r="BG63" s="73">
        <v>6.16</v>
      </c>
      <c r="BH63" s="73">
        <v>0.65700000000000003</v>
      </c>
      <c r="BI63" s="73">
        <v>0.70799999999999996</v>
      </c>
      <c r="BJ63" s="73">
        <v>1.38</v>
      </c>
      <c r="BK63" s="73">
        <v>0.38200000000000001</v>
      </c>
      <c r="BL63" s="73">
        <v>1.38</v>
      </c>
      <c r="BM63" s="73">
        <v>0.38200000000000001</v>
      </c>
      <c r="BN63" s="73">
        <v>0</v>
      </c>
      <c r="BO63" s="73">
        <v>649.322</v>
      </c>
      <c r="BP63" s="73">
        <v>355.71499999999997</v>
      </c>
      <c r="BQ63" s="73">
        <v>502.44900000000001</v>
      </c>
      <c r="BR63" s="73">
        <v>134.096</v>
      </c>
      <c r="BS63" s="73">
        <v>464.82100000000003</v>
      </c>
      <c r="BT63" s="73">
        <v>355.71499999999997</v>
      </c>
      <c r="BU63" s="73">
        <v>19.553000000000001</v>
      </c>
      <c r="BV63" s="73">
        <v>88.346999999999994</v>
      </c>
      <c r="BW63" s="73">
        <v>23.265000000000001</v>
      </c>
      <c r="BX63" s="73">
        <v>12.87</v>
      </c>
      <c r="BY63" s="73">
        <v>3.8540000000000001</v>
      </c>
      <c r="BZ63" s="73">
        <v>6.5410000000000004</v>
      </c>
      <c r="CA63" s="73">
        <v>150.809</v>
      </c>
      <c r="CB63" s="73">
        <v>25.963999999999999</v>
      </c>
      <c r="CC63" s="73">
        <v>2.81</v>
      </c>
      <c r="CD63" s="73">
        <v>120.89100000000001</v>
      </c>
      <c r="CE63" s="73">
        <v>398.90300000000002</v>
      </c>
      <c r="CF63" s="73">
        <v>26.693000000000001</v>
      </c>
      <c r="CG63" s="73">
        <v>217.648</v>
      </c>
      <c r="CH63" s="73">
        <v>99.828000000000003</v>
      </c>
      <c r="CI63" s="73">
        <v>51.311</v>
      </c>
      <c r="CJ63" s="73">
        <v>7.3819999999999997</v>
      </c>
      <c r="CK63" s="73">
        <v>40.311</v>
      </c>
      <c r="CL63" s="73">
        <v>84.093000000000004</v>
      </c>
      <c r="CM63" s="73">
        <v>42.255000000000003</v>
      </c>
      <c r="CN63" s="73">
        <v>5.39</v>
      </c>
      <c r="CO63" s="73">
        <v>35.622</v>
      </c>
      <c r="CP63" s="73">
        <v>15.736000000000001</v>
      </c>
      <c r="CQ63" s="73">
        <v>9.0549999999999997</v>
      </c>
      <c r="CR63" s="73">
        <v>1.9910000000000001</v>
      </c>
      <c r="CS63" s="73">
        <v>4.6890000000000001</v>
      </c>
      <c r="CT63" s="73">
        <v>7.3879999999999999</v>
      </c>
      <c r="CU63" s="73">
        <v>4.1660000000000004</v>
      </c>
      <c r="CV63" s="73">
        <v>0.39300000000000002</v>
      </c>
      <c r="CW63" s="73">
        <v>2.8279999999999998</v>
      </c>
      <c r="CX63" s="73">
        <v>10.427</v>
      </c>
      <c r="CY63" s="73">
        <v>6.077</v>
      </c>
      <c r="CZ63" s="73">
        <v>12.776999999999999</v>
      </c>
      <c r="DA63" s="73">
        <v>3.7269999999999999</v>
      </c>
      <c r="DB63" s="73">
        <v>0.82499999999999996</v>
      </c>
      <c r="DC63" s="73">
        <v>0</v>
      </c>
      <c r="DD63" s="73">
        <v>283.02300000000002</v>
      </c>
      <c r="DE63" s="73">
        <v>188.92</v>
      </c>
      <c r="DF63" s="73">
        <v>262.916</v>
      </c>
      <c r="DG63" s="73">
        <v>15.657999999999999</v>
      </c>
      <c r="DH63" s="73">
        <v>253.47900000000001</v>
      </c>
      <c r="DI63" s="73">
        <v>188.92</v>
      </c>
      <c r="DJ63" s="73">
        <v>10.853999999999999</v>
      </c>
      <c r="DK63" s="73">
        <v>53.704999999999998</v>
      </c>
      <c r="DL63" s="73">
        <v>8.4450000000000003</v>
      </c>
      <c r="DM63" s="73">
        <v>3.593</v>
      </c>
      <c r="DN63" s="73">
        <v>1.601</v>
      </c>
      <c r="DO63" s="73">
        <v>3.2519999999999998</v>
      </c>
      <c r="DP63" s="73">
        <v>17.126999999999999</v>
      </c>
      <c r="DQ63" s="73">
        <v>5.843</v>
      </c>
      <c r="DR63" s="73">
        <v>1.101</v>
      </c>
      <c r="DS63" s="73">
        <v>9.7050000000000001</v>
      </c>
      <c r="DT63" s="73">
        <v>200.76</v>
      </c>
      <c r="DU63" s="73">
        <v>14.032</v>
      </c>
      <c r="DV63" s="73">
        <v>66.888999999999996</v>
      </c>
      <c r="DW63" s="73">
        <v>68.23</v>
      </c>
      <c r="DX63" s="73">
        <v>37.911999999999999</v>
      </c>
      <c r="DY63" s="73">
        <v>4.5110000000000001</v>
      </c>
      <c r="DZ63" s="73">
        <v>24.981999999999999</v>
      </c>
      <c r="EA63" s="73">
        <v>59.908999999999999</v>
      </c>
      <c r="EB63" s="73">
        <v>31.954000000000001</v>
      </c>
      <c r="EC63" s="73">
        <v>3.734</v>
      </c>
      <c r="ED63" s="73">
        <v>23.395</v>
      </c>
      <c r="EE63" s="73">
        <v>8.3209999999999997</v>
      </c>
      <c r="EF63" s="73">
        <v>5.9580000000000002</v>
      </c>
      <c r="EG63" s="73">
        <v>0.77600000000000002</v>
      </c>
      <c r="EH63" s="73">
        <v>1.5880000000000001</v>
      </c>
      <c r="EI63" s="73">
        <v>3.972</v>
      </c>
      <c r="EJ63" s="73">
        <v>1.3420000000000001</v>
      </c>
      <c r="EK63" s="73">
        <v>4.45</v>
      </c>
      <c r="EL63" s="73">
        <v>0.86399999999999999</v>
      </c>
      <c r="EM63" s="73">
        <v>0.82499999999999996</v>
      </c>
      <c r="EN63" s="73">
        <v>237.37</v>
      </c>
      <c r="EO63" s="73">
        <v>156.86000000000001</v>
      </c>
      <c r="EP63" s="73">
        <v>221.58199999999999</v>
      </c>
      <c r="EQ63" s="73">
        <v>12.308999999999999</v>
      </c>
      <c r="ER63" s="73">
        <v>215.49100000000001</v>
      </c>
      <c r="ES63" s="73">
        <v>156.86000000000001</v>
      </c>
      <c r="ET63" s="73">
        <v>10.028</v>
      </c>
      <c r="EU63" s="73">
        <v>48.603000000000002</v>
      </c>
      <c r="EV63" s="73">
        <v>6.15</v>
      </c>
      <c r="EW63" s="73">
        <v>1.6140000000000001</v>
      </c>
      <c r="EX63" s="73">
        <v>1.2849999999999999</v>
      </c>
      <c r="EY63" s="73">
        <v>3.2519999999999998</v>
      </c>
      <c r="EZ63" s="73">
        <v>12.728999999999999</v>
      </c>
      <c r="FA63" s="73">
        <v>4.4779999999999998</v>
      </c>
      <c r="FB63" s="73">
        <v>0.71199999999999997</v>
      </c>
      <c r="FC63" s="73">
        <v>7.0609999999999999</v>
      </c>
      <c r="FD63" s="73">
        <v>164.86</v>
      </c>
      <c r="FE63" s="73">
        <v>12.025</v>
      </c>
      <c r="FF63" s="73">
        <v>59.143000000000001</v>
      </c>
      <c r="FG63" s="73">
        <v>55.384999999999998</v>
      </c>
      <c r="FH63" s="73">
        <v>27.837</v>
      </c>
      <c r="FI63" s="73">
        <v>3.472</v>
      </c>
      <c r="FJ63" s="73">
        <v>23.632000000000001</v>
      </c>
      <c r="FK63" s="73">
        <v>49.081000000000003</v>
      </c>
      <c r="FL63" s="73">
        <v>23.262</v>
      </c>
      <c r="FM63" s="73">
        <v>2.6960000000000002</v>
      </c>
      <c r="FN63" s="73">
        <v>22.68</v>
      </c>
      <c r="FO63" s="73">
        <v>6.3040000000000003</v>
      </c>
      <c r="FP63" s="73">
        <v>4.5750000000000002</v>
      </c>
      <c r="FQ63" s="73">
        <v>0.77600000000000002</v>
      </c>
      <c r="FR63" s="73">
        <v>0.95199999999999996</v>
      </c>
      <c r="FS63" s="73">
        <v>3</v>
      </c>
      <c r="FT63" s="73">
        <v>1.3420000000000001</v>
      </c>
      <c r="FU63" s="73">
        <v>3.4780000000000002</v>
      </c>
      <c r="FV63" s="73">
        <v>0.86399999999999999</v>
      </c>
      <c r="FW63" s="73">
        <v>0.44400000000000001</v>
      </c>
      <c r="FX63" s="73">
        <v>124.685</v>
      </c>
      <c r="FY63" s="73">
        <v>63.834000000000003</v>
      </c>
      <c r="FZ63" s="73">
        <v>90.228999999999999</v>
      </c>
      <c r="GA63" s="73">
        <v>33.540999999999997</v>
      </c>
      <c r="GB63" s="73">
        <v>81.337999999999994</v>
      </c>
      <c r="GC63" s="73">
        <v>63.834000000000003</v>
      </c>
      <c r="GD63" s="73">
        <v>1.8560000000000001</v>
      </c>
      <c r="GE63" s="73">
        <v>15.547000000000001</v>
      </c>
      <c r="GF63" s="73">
        <v>3.2</v>
      </c>
      <c r="GG63" s="73">
        <v>1.5109999999999999</v>
      </c>
      <c r="GH63" s="73">
        <v>1.0580000000000001</v>
      </c>
      <c r="GI63" s="73">
        <v>0.63200000000000001</v>
      </c>
      <c r="GJ63" s="73">
        <v>39.423000000000002</v>
      </c>
      <c r="GK63" s="73">
        <v>7.4809999999999999</v>
      </c>
      <c r="GL63" s="73">
        <v>0</v>
      </c>
      <c r="GM63" s="73">
        <v>31.850999999999999</v>
      </c>
      <c r="GN63" s="73">
        <v>73.028999999999996</v>
      </c>
      <c r="GO63" s="73">
        <v>2.9910000000000001</v>
      </c>
      <c r="GP63" s="73">
        <v>48.177</v>
      </c>
      <c r="GQ63" s="73">
        <v>28.587</v>
      </c>
      <c r="GR63" s="73">
        <v>14.929</v>
      </c>
      <c r="GS63" s="73">
        <v>1.06</v>
      </c>
      <c r="GT63" s="73">
        <v>12.504</v>
      </c>
      <c r="GU63" s="73">
        <v>21.66</v>
      </c>
      <c r="GV63" s="73">
        <v>10.709</v>
      </c>
      <c r="GW63" s="73">
        <v>0.89500000000000002</v>
      </c>
      <c r="GX63" s="73">
        <v>9.9619999999999997</v>
      </c>
      <c r="GY63" s="73">
        <v>6.9269999999999996</v>
      </c>
      <c r="GZ63" s="73">
        <v>4.22</v>
      </c>
      <c r="HA63" s="73">
        <v>0.16500000000000001</v>
      </c>
      <c r="HB63" s="73">
        <v>2.5419999999999998</v>
      </c>
      <c r="HC63" s="73">
        <v>2.484</v>
      </c>
      <c r="HD63" s="73">
        <v>0.80400000000000005</v>
      </c>
      <c r="HE63" s="73">
        <v>0</v>
      </c>
      <c r="HF63" s="73">
        <v>1.68</v>
      </c>
      <c r="HG63" s="73">
        <v>0.72299999999999998</v>
      </c>
      <c r="HH63" s="73">
        <v>0.48699999999999999</v>
      </c>
      <c r="HI63" s="73">
        <v>0.91500000000000004</v>
      </c>
      <c r="HJ63" s="73">
        <v>0.29499999999999998</v>
      </c>
      <c r="HK63" s="73">
        <v>9.4E-2</v>
      </c>
      <c r="HL63" s="73">
        <v>0</v>
      </c>
      <c r="HM63" s="73">
        <v>48.290999999999997</v>
      </c>
      <c r="HN63" s="73">
        <v>32.698999999999998</v>
      </c>
      <c r="HO63" s="73">
        <v>44.713999999999999</v>
      </c>
      <c r="HP63" s="73">
        <v>3.1739999999999999</v>
      </c>
      <c r="HQ63" s="73">
        <v>42.183999999999997</v>
      </c>
      <c r="HR63" s="73">
        <v>32.698999999999998</v>
      </c>
      <c r="HS63" s="73">
        <v>0.77300000000000002</v>
      </c>
      <c r="HT63" s="73">
        <v>8.7119999999999997</v>
      </c>
      <c r="HU63" s="73">
        <v>1.5009999999999999</v>
      </c>
      <c r="HV63" s="73">
        <v>0.67200000000000004</v>
      </c>
      <c r="HW63" s="73">
        <v>0.62</v>
      </c>
      <c r="HX63" s="73">
        <v>0.20899999999999999</v>
      </c>
      <c r="HY63" s="73">
        <v>4.2030000000000003</v>
      </c>
      <c r="HZ63" s="73">
        <v>1.8580000000000001</v>
      </c>
      <c r="IA63" s="73">
        <v>0</v>
      </c>
      <c r="IB63" s="73">
        <v>2.3450000000000002</v>
      </c>
      <c r="IC63" s="73">
        <v>35.293999999999997</v>
      </c>
      <c r="ID63" s="73">
        <v>1.3939999999999999</v>
      </c>
      <c r="IE63" s="73">
        <v>11.413</v>
      </c>
      <c r="IF63" s="73">
        <v>17.975999999999999</v>
      </c>
      <c r="IG63" s="73">
        <v>10.827999999999999</v>
      </c>
      <c r="IH63" s="73">
        <v>0.91900000000000004</v>
      </c>
      <c r="II63" s="73">
        <v>6.2290000000000001</v>
      </c>
      <c r="IJ63" s="73">
        <v>13.692</v>
      </c>
      <c r="IK63" s="73">
        <v>7.7549999999999999</v>
      </c>
      <c r="IL63" s="73">
        <v>0.755</v>
      </c>
      <c r="IM63" s="73">
        <v>5.1820000000000004</v>
      </c>
      <c r="IN63" s="73">
        <v>4.2839999999999998</v>
      </c>
      <c r="IO63" s="73">
        <v>3.073</v>
      </c>
      <c r="IP63" s="73">
        <v>0.16500000000000001</v>
      </c>
      <c r="IQ63" s="73">
        <v>1.046</v>
      </c>
    </row>
    <row r="64" spans="1:251">
      <c r="A64" s="10">
        <v>44075</v>
      </c>
      <c r="B64" s="73">
        <v>30.43</v>
      </c>
      <c r="C64" s="73">
        <v>5.9340000000000002</v>
      </c>
      <c r="D64" s="73">
        <v>3.48</v>
      </c>
      <c r="E64" s="73">
        <v>0.36399999999999999</v>
      </c>
      <c r="F64" s="73">
        <v>2.09</v>
      </c>
      <c r="G64" s="73">
        <v>9.3510000000000009</v>
      </c>
      <c r="H64" s="73">
        <v>4.2050000000000001</v>
      </c>
      <c r="I64" s="73">
        <v>0.746</v>
      </c>
      <c r="J64" s="73">
        <v>4.4000000000000004</v>
      </c>
      <c r="K64" s="73">
        <v>119.48399999999999</v>
      </c>
      <c r="L64" s="73">
        <v>5.1529999999999996</v>
      </c>
      <c r="M64" s="73">
        <v>37.220999999999997</v>
      </c>
      <c r="N64" s="73">
        <v>52.039000000000001</v>
      </c>
      <c r="O64" s="73">
        <v>31.238</v>
      </c>
      <c r="P64" s="73">
        <v>3.5960000000000001</v>
      </c>
      <c r="Q64" s="73">
        <v>16.597999999999999</v>
      </c>
      <c r="R64" s="73">
        <v>43.207999999999998</v>
      </c>
      <c r="S64" s="73">
        <v>24.591999999999999</v>
      </c>
      <c r="T64" s="73">
        <v>3.3929999999999998</v>
      </c>
      <c r="U64" s="73">
        <v>14.616</v>
      </c>
      <c r="V64" s="73">
        <v>8.83</v>
      </c>
      <c r="W64" s="73">
        <v>6.6459999999999999</v>
      </c>
      <c r="X64" s="73">
        <v>0.20300000000000001</v>
      </c>
      <c r="Y64" s="73">
        <v>1.982</v>
      </c>
      <c r="Z64" s="73">
        <v>2.145</v>
      </c>
      <c r="AA64" s="73">
        <v>1.544</v>
      </c>
      <c r="AB64" s="73">
        <v>2.4430000000000001</v>
      </c>
      <c r="AC64" s="73">
        <v>1.246</v>
      </c>
      <c r="AD64" s="73">
        <v>0.60699999999999998</v>
      </c>
      <c r="AE64" s="73">
        <v>135.41800000000001</v>
      </c>
      <c r="AF64" s="73">
        <v>90.566000000000003</v>
      </c>
      <c r="AG64" s="73">
        <v>128.00800000000001</v>
      </c>
      <c r="AH64" s="73">
        <v>5.5590000000000002</v>
      </c>
      <c r="AI64" s="73">
        <v>121.121</v>
      </c>
      <c r="AJ64" s="73">
        <v>90.566000000000003</v>
      </c>
      <c r="AK64" s="73">
        <v>3.5840000000000001</v>
      </c>
      <c r="AL64" s="73">
        <v>26.672000000000001</v>
      </c>
      <c r="AM64" s="73">
        <v>5.0910000000000002</v>
      </c>
      <c r="AN64" s="73">
        <v>3.2330000000000001</v>
      </c>
      <c r="AO64" s="73">
        <v>0</v>
      </c>
      <c r="AP64" s="73">
        <v>1.857</v>
      </c>
      <c r="AQ64" s="73">
        <v>7.6539999999999999</v>
      </c>
      <c r="AR64" s="73">
        <v>3.952</v>
      </c>
      <c r="AS64" s="73">
        <v>0.20499999999999999</v>
      </c>
      <c r="AT64" s="73">
        <v>3.4969999999999999</v>
      </c>
      <c r="AU64" s="73">
        <v>98.108000000000004</v>
      </c>
      <c r="AV64" s="73">
        <v>4.032</v>
      </c>
      <c r="AW64" s="73">
        <v>32.027000000000001</v>
      </c>
      <c r="AX64" s="73">
        <v>40.341000000000001</v>
      </c>
      <c r="AY64" s="73">
        <v>22.241</v>
      </c>
      <c r="AZ64" s="73">
        <v>2.88</v>
      </c>
      <c r="BA64" s="73">
        <v>14.613</v>
      </c>
      <c r="BB64" s="73">
        <v>34.418999999999997</v>
      </c>
      <c r="BC64" s="73">
        <v>17.821000000000002</v>
      </c>
      <c r="BD64" s="73">
        <v>2.88</v>
      </c>
      <c r="BE64" s="73">
        <v>13.11</v>
      </c>
      <c r="BF64" s="73">
        <v>5.9210000000000003</v>
      </c>
      <c r="BG64" s="73">
        <v>4.4189999999999996</v>
      </c>
      <c r="BH64" s="73">
        <v>0</v>
      </c>
      <c r="BI64" s="73">
        <v>1.502</v>
      </c>
      <c r="BJ64" s="73">
        <v>1.552</v>
      </c>
      <c r="BK64" s="73">
        <v>1.2509999999999999</v>
      </c>
      <c r="BL64" s="73">
        <v>1.851</v>
      </c>
      <c r="BM64" s="73">
        <v>0.95299999999999996</v>
      </c>
      <c r="BN64" s="73">
        <v>0.60699999999999998</v>
      </c>
      <c r="BO64" s="73">
        <v>632.28499999999997</v>
      </c>
      <c r="BP64" s="73">
        <v>348.75099999999998</v>
      </c>
      <c r="BQ64" s="73">
        <v>502.01799999999997</v>
      </c>
      <c r="BR64" s="73">
        <v>121.57899999999999</v>
      </c>
      <c r="BS64" s="73">
        <v>460.74</v>
      </c>
      <c r="BT64" s="73">
        <v>348.75099999999998</v>
      </c>
      <c r="BU64" s="73">
        <v>11.558999999999999</v>
      </c>
      <c r="BV64" s="73">
        <v>99.605000000000004</v>
      </c>
      <c r="BW64" s="73">
        <v>16.509</v>
      </c>
      <c r="BX64" s="73">
        <v>9.2390000000000008</v>
      </c>
      <c r="BY64" s="73">
        <v>2.2130000000000001</v>
      </c>
      <c r="BZ64" s="73">
        <v>5.056</v>
      </c>
      <c r="CA64" s="73">
        <v>148.297</v>
      </c>
      <c r="CB64" s="73">
        <v>32.863999999999997</v>
      </c>
      <c r="CC64" s="73">
        <v>1.9550000000000001</v>
      </c>
      <c r="CD64" s="73">
        <v>112.355</v>
      </c>
      <c r="CE64" s="73">
        <v>394.30099999999999</v>
      </c>
      <c r="CF64" s="73">
        <v>15.727</v>
      </c>
      <c r="CG64" s="73">
        <v>217.768</v>
      </c>
      <c r="CH64" s="73">
        <v>108.49</v>
      </c>
      <c r="CI64" s="73">
        <v>59.753</v>
      </c>
      <c r="CJ64" s="73">
        <v>11.032</v>
      </c>
      <c r="CK64" s="73">
        <v>37.454000000000001</v>
      </c>
      <c r="CL64" s="73">
        <v>91.915999999999997</v>
      </c>
      <c r="CM64" s="73">
        <v>49.39</v>
      </c>
      <c r="CN64" s="73">
        <v>10.506</v>
      </c>
      <c r="CO64" s="73">
        <v>32.020000000000003</v>
      </c>
      <c r="CP64" s="73">
        <v>16.574000000000002</v>
      </c>
      <c r="CQ64" s="73">
        <v>10.363</v>
      </c>
      <c r="CR64" s="73">
        <v>0.52600000000000002</v>
      </c>
      <c r="CS64" s="73">
        <v>5.4340000000000002</v>
      </c>
      <c r="CT64" s="73">
        <v>11.753</v>
      </c>
      <c r="CU64" s="73">
        <v>8.298</v>
      </c>
      <c r="CV64" s="73">
        <v>1.022</v>
      </c>
      <c r="CW64" s="73">
        <v>2.4329999999999998</v>
      </c>
      <c r="CX64" s="73">
        <v>6.7389999999999999</v>
      </c>
      <c r="CY64" s="73">
        <v>4.4880000000000004</v>
      </c>
      <c r="CZ64" s="73">
        <v>8.6869999999999994</v>
      </c>
      <c r="DA64" s="73">
        <v>2.54</v>
      </c>
      <c r="DB64" s="73">
        <v>0.25</v>
      </c>
      <c r="DC64" s="73">
        <v>0</v>
      </c>
      <c r="DD64" s="73">
        <v>282.46800000000002</v>
      </c>
      <c r="DE64" s="73">
        <v>189.87899999999999</v>
      </c>
      <c r="DF64" s="73">
        <v>266.95499999999998</v>
      </c>
      <c r="DG64" s="73">
        <v>11.868</v>
      </c>
      <c r="DH64" s="73">
        <v>254.81</v>
      </c>
      <c r="DI64" s="73">
        <v>189.87899999999999</v>
      </c>
      <c r="DJ64" s="73">
        <v>7.1669999999999998</v>
      </c>
      <c r="DK64" s="73">
        <v>57.765000000000001</v>
      </c>
      <c r="DL64" s="73">
        <v>9.5860000000000003</v>
      </c>
      <c r="DM64" s="73">
        <v>5.3360000000000003</v>
      </c>
      <c r="DN64" s="73">
        <v>1.2829999999999999</v>
      </c>
      <c r="DO64" s="73">
        <v>2.9670000000000001</v>
      </c>
      <c r="DP64" s="73">
        <v>14.426</v>
      </c>
      <c r="DQ64" s="73">
        <v>6.8079999999999998</v>
      </c>
      <c r="DR64" s="73">
        <v>0</v>
      </c>
      <c r="DS64" s="73">
        <v>7.6180000000000003</v>
      </c>
      <c r="DT64" s="73">
        <v>204.012</v>
      </c>
      <c r="DU64" s="73">
        <v>8.4499999999999993</v>
      </c>
      <c r="DV64" s="73">
        <v>68.736000000000004</v>
      </c>
      <c r="DW64" s="73">
        <v>71.94</v>
      </c>
      <c r="DX64" s="73">
        <v>43.640999999999998</v>
      </c>
      <c r="DY64" s="73">
        <v>8.1999999999999993</v>
      </c>
      <c r="DZ64" s="73">
        <v>19.849</v>
      </c>
      <c r="EA64" s="73">
        <v>62.713000000000001</v>
      </c>
      <c r="EB64" s="73">
        <v>36.933999999999997</v>
      </c>
      <c r="EC64" s="73">
        <v>7.6740000000000004</v>
      </c>
      <c r="ED64" s="73">
        <v>18.106000000000002</v>
      </c>
      <c r="EE64" s="73">
        <v>9.2270000000000003</v>
      </c>
      <c r="EF64" s="73">
        <v>6.7069999999999999</v>
      </c>
      <c r="EG64" s="73">
        <v>0.52600000000000002</v>
      </c>
      <c r="EH64" s="73">
        <v>1.7430000000000001</v>
      </c>
      <c r="EI64" s="73">
        <v>3.6459999999999999</v>
      </c>
      <c r="EJ64" s="73">
        <v>1.27</v>
      </c>
      <c r="EK64" s="73">
        <v>3.6459999999999999</v>
      </c>
      <c r="EL64" s="73">
        <v>1.27</v>
      </c>
      <c r="EM64" s="73">
        <v>0.25</v>
      </c>
      <c r="EN64" s="73">
        <v>235.43</v>
      </c>
      <c r="EO64" s="73">
        <v>158.96899999999999</v>
      </c>
      <c r="EP64" s="73">
        <v>223.74799999999999</v>
      </c>
      <c r="EQ64" s="73">
        <v>9.0909999999999993</v>
      </c>
      <c r="ER64" s="73">
        <v>214.416</v>
      </c>
      <c r="ES64" s="73">
        <v>158.96899999999999</v>
      </c>
      <c r="ET64" s="73">
        <v>6.0960000000000001</v>
      </c>
      <c r="EU64" s="73">
        <v>49.350999999999999</v>
      </c>
      <c r="EV64" s="73">
        <v>7.8659999999999997</v>
      </c>
      <c r="EW64" s="73">
        <v>3.9740000000000002</v>
      </c>
      <c r="EX64" s="73">
        <v>1.2829999999999999</v>
      </c>
      <c r="EY64" s="73">
        <v>2.609</v>
      </c>
      <c r="EZ64" s="73">
        <v>10.558</v>
      </c>
      <c r="FA64" s="73">
        <v>5.3579999999999997</v>
      </c>
      <c r="FB64" s="73">
        <v>0</v>
      </c>
      <c r="FC64" s="73">
        <v>5.1989999999999998</v>
      </c>
      <c r="FD64" s="73">
        <v>170.29</v>
      </c>
      <c r="FE64" s="73">
        <v>7.3789999999999996</v>
      </c>
      <c r="FF64" s="73">
        <v>57.158999999999999</v>
      </c>
      <c r="FG64" s="73">
        <v>57.265999999999998</v>
      </c>
      <c r="FH64" s="73">
        <v>31.091999999999999</v>
      </c>
      <c r="FI64" s="73">
        <v>7.8879999999999999</v>
      </c>
      <c r="FJ64" s="73">
        <v>18.036000000000001</v>
      </c>
      <c r="FK64" s="73">
        <v>50.802</v>
      </c>
      <c r="FL64" s="73">
        <v>26.466999999999999</v>
      </c>
      <c r="FM64" s="73">
        <v>7.3609999999999998</v>
      </c>
      <c r="FN64" s="73">
        <v>16.974</v>
      </c>
      <c r="FO64" s="73">
        <v>6.4640000000000004</v>
      </c>
      <c r="FP64" s="73">
        <v>4.625</v>
      </c>
      <c r="FQ64" s="73">
        <v>0.52600000000000002</v>
      </c>
      <c r="FR64" s="73">
        <v>1.0629999999999999</v>
      </c>
      <c r="FS64" s="73">
        <v>2.5910000000000002</v>
      </c>
      <c r="FT64" s="73">
        <v>0.60199999999999998</v>
      </c>
      <c r="FU64" s="73">
        <v>2.5910000000000002</v>
      </c>
      <c r="FV64" s="73">
        <v>0.60199999999999998</v>
      </c>
      <c r="FW64" s="73">
        <v>0.25</v>
      </c>
      <c r="FX64" s="73">
        <v>125.819</v>
      </c>
      <c r="FY64" s="73">
        <v>63.997</v>
      </c>
      <c r="FZ64" s="73">
        <v>92.120999999999995</v>
      </c>
      <c r="GA64" s="73">
        <v>32.290999999999997</v>
      </c>
      <c r="GB64" s="73">
        <v>82.343999999999994</v>
      </c>
      <c r="GC64" s="73">
        <v>63.997</v>
      </c>
      <c r="GD64" s="73">
        <v>2.5409999999999999</v>
      </c>
      <c r="GE64" s="73">
        <v>15.538</v>
      </c>
      <c r="GF64" s="73">
        <v>2.8370000000000002</v>
      </c>
      <c r="GG64" s="73">
        <v>1.3260000000000001</v>
      </c>
      <c r="GH64" s="73">
        <v>0.64100000000000001</v>
      </c>
      <c r="GI64" s="73">
        <v>0.87</v>
      </c>
      <c r="GJ64" s="73">
        <v>39.707000000000001</v>
      </c>
      <c r="GK64" s="73">
        <v>8.7189999999999994</v>
      </c>
      <c r="GL64" s="73">
        <v>8.5999999999999993E-2</v>
      </c>
      <c r="GM64" s="73">
        <v>30.693000000000001</v>
      </c>
      <c r="GN64" s="73">
        <v>74.372</v>
      </c>
      <c r="GO64" s="73">
        <v>3.2690000000000001</v>
      </c>
      <c r="GP64" s="73">
        <v>47.100999999999999</v>
      </c>
      <c r="GQ64" s="73">
        <v>27.895</v>
      </c>
      <c r="GR64" s="73">
        <v>13.09</v>
      </c>
      <c r="GS64" s="73">
        <v>1.1160000000000001</v>
      </c>
      <c r="GT64" s="73">
        <v>13.542999999999999</v>
      </c>
      <c r="GU64" s="73">
        <v>21.414000000000001</v>
      </c>
      <c r="GV64" s="73">
        <v>9.5630000000000006</v>
      </c>
      <c r="GW64" s="73">
        <v>0.75800000000000001</v>
      </c>
      <c r="GX64" s="73">
        <v>10.948</v>
      </c>
      <c r="GY64" s="73">
        <v>6.4809999999999999</v>
      </c>
      <c r="GZ64" s="73">
        <v>3.528</v>
      </c>
      <c r="HA64" s="73">
        <v>0.35799999999999998</v>
      </c>
      <c r="HB64" s="73">
        <v>2.5950000000000002</v>
      </c>
      <c r="HC64" s="73">
        <v>2.2370000000000001</v>
      </c>
      <c r="HD64" s="73">
        <v>1.097</v>
      </c>
      <c r="HE64" s="73">
        <v>8.4000000000000005E-2</v>
      </c>
      <c r="HF64" s="73">
        <v>1.056</v>
      </c>
      <c r="HG64" s="73">
        <v>0.93200000000000005</v>
      </c>
      <c r="HH64" s="73">
        <v>1.077</v>
      </c>
      <c r="HI64" s="73">
        <v>1.4079999999999999</v>
      </c>
      <c r="HJ64" s="73">
        <v>0.60099999999999998</v>
      </c>
      <c r="HK64" s="73">
        <v>0.14699999999999999</v>
      </c>
      <c r="HL64" s="73">
        <v>0</v>
      </c>
      <c r="HM64" s="73">
        <v>45.962000000000003</v>
      </c>
      <c r="HN64" s="73">
        <v>31.561</v>
      </c>
      <c r="HO64" s="73">
        <v>43.442</v>
      </c>
      <c r="HP64" s="73">
        <v>2.137</v>
      </c>
      <c r="HQ64" s="73">
        <v>40.972000000000001</v>
      </c>
      <c r="HR64" s="73">
        <v>31.561</v>
      </c>
      <c r="HS64" s="73">
        <v>1.72</v>
      </c>
      <c r="HT64" s="73">
        <v>7.6139999999999999</v>
      </c>
      <c r="HU64" s="73">
        <v>1.1930000000000001</v>
      </c>
      <c r="HV64" s="73">
        <v>0.60499999999999998</v>
      </c>
      <c r="HW64" s="73">
        <v>0.123</v>
      </c>
      <c r="HX64" s="73">
        <v>0.46500000000000002</v>
      </c>
      <c r="HY64" s="73">
        <v>3.4910000000000001</v>
      </c>
      <c r="HZ64" s="73">
        <v>1.9419999999999999</v>
      </c>
      <c r="IA64" s="73">
        <v>8.5999999999999993E-2</v>
      </c>
      <c r="IB64" s="73">
        <v>1.4630000000000001</v>
      </c>
      <c r="IC64" s="73">
        <v>34.107999999999997</v>
      </c>
      <c r="ID64" s="73">
        <v>1.929</v>
      </c>
      <c r="IE64" s="73">
        <v>9.5419999999999998</v>
      </c>
      <c r="IF64" s="73">
        <v>18.262</v>
      </c>
      <c r="IG64" s="73">
        <v>9.8689999999999998</v>
      </c>
      <c r="IH64" s="73">
        <v>0.97499999999999998</v>
      </c>
      <c r="II64" s="73">
        <v>7.4169999999999998</v>
      </c>
      <c r="IJ64" s="73">
        <v>14.57</v>
      </c>
      <c r="IK64" s="73">
        <v>7.585</v>
      </c>
      <c r="IL64" s="73">
        <v>0.61699999999999999</v>
      </c>
      <c r="IM64" s="73">
        <v>6.367</v>
      </c>
      <c r="IN64" s="73">
        <v>3.6920000000000002</v>
      </c>
      <c r="IO64" s="73">
        <v>2.2829999999999999</v>
      </c>
      <c r="IP64" s="73">
        <v>0.35799999999999998</v>
      </c>
      <c r="IQ64" s="73">
        <v>1.0509999999999999</v>
      </c>
    </row>
    <row r="65" spans="1:251">
      <c r="A65" s="10">
        <v>44166</v>
      </c>
      <c r="B65" s="73">
        <v>29.306000000000001</v>
      </c>
      <c r="C65" s="73">
        <v>4.8520000000000003</v>
      </c>
      <c r="D65" s="73">
        <v>2.0019999999999998</v>
      </c>
      <c r="E65" s="73">
        <v>0.38200000000000001</v>
      </c>
      <c r="F65" s="73">
        <v>2.468</v>
      </c>
      <c r="G65" s="73">
        <v>9.7680000000000007</v>
      </c>
      <c r="H65" s="73">
        <v>4.4870000000000001</v>
      </c>
      <c r="I65" s="73">
        <v>1.097</v>
      </c>
      <c r="J65" s="73">
        <v>4.1840000000000002</v>
      </c>
      <c r="K65" s="73">
        <v>128.39599999999999</v>
      </c>
      <c r="L65" s="73">
        <v>4.4400000000000004</v>
      </c>
      <c r="M65" s="73">
        <v>36.25</v>
      </c>
      <c r="N65" s="73">
        <v>50.768000000000001</v>
      </c>
      <c r="O65" s="73">
        <v>34.959000000000003</v>
      </c>
      <c r="P65" s="73">
        <v>2.1669999999999998</v>
      </c>
      <c r="Q65" s="73">
        <v>12.644</v>
      </c>
      <c r="R65" s="73">
        <v>43.615000000000002</v>
      </c>
      <c r="S65" s="73">
        <v>29.169</v>
      </c>
      <c r="T65" s="73">
        <v>2.1669999999999998</v>
      </c>
      <c r="U65" s="73">
        <v>11.281000000000001</v>
      </c>
      <c r="V65" s="73">
        <v>7.1529999999999996</v>
      </c>
      <c r="W65" s="73">
        <v>5.79</v>
      </c>
      <c r="X65" s="73">
        <v>0</v>
      </c>
      <c r="Y65" s="73">
        <v>1.363</v>
      </c>
      <c r="Z65" s="73">
        <v>1.198</v>
      </c>
      <c r="AA65" s="73">
        <v>0.22700000000000001</v>
      </c>
      <c r="AB65" s="73">
        <v>1.198</v>
      </c>
      <c r="AC65" s="73">
        <v>0.22700000000000001</v>
      </c>
      <c r="AD65" s="73">
        <v>0.997</v>
      </c>
      <c r="AE65" s="73">
        <v>138.16999999999999</v>
      </c>
      <c r="AF65" s="73">
        <v>98.616</v>
      </c>
      <c r="AG65" s="73">
        <v>131.49199999999999</v>
      </c>
      <c r="AH65" s="73">
        <v>6.0149999999999997</v>
      </c>
      <c r="AI65" s="73">
        <v>126.806</v>
      </c>
      <c r="AJ65" s="73">
        <v>98.616</v>
      </c>
      <c r="AK65" s="73">
        <v>2.7069999999999999</v>
      </c>
      <c r="AL65" s="73">
        <v>25.483000000000001</v>
      </c>
      <c r="AM65" s="73">
        <v>3.919</v>
      </c>
      <c r="AN65" s="73">
        <v>1.474</v>
      </c>
      <c r="AO65" s="73">
        <v>0.20399999999999999</v>
      </c>
      <c r="AP65" s="73">
        <v>2.2410000000000001</v>
      </c>
      <c r="AQ65" s="73">
        <v>6.782</v>
      </c>
      <c r="AR65" s="73">
        <v>3.2120000000000002</v>
      </c>
      <c r="AS65" s="73">
        <v>0.63</v>
      </c>
      <c r="AT65" s="73">
        <v>2.94</v>
      </c>
      <c r="AU65" s="73">
        <v>103.738</v>
      </c>
      <c r="AV65" s="73">
        <v>3.5419999999999998</v>
      </c>
      <c r="AW65" s="73">
        <v>30.663</v>
      </c>
      <c r="AX65" s="73">
        <v>37.463000000000001</v>
      </c>
      <c r="AY65" s="73">
        <v>23.134</v>
      </c>
      <c r="AZ65" s="73">
        <v>1.633</v>
      </c>
      <c r="BA65" s="73">
        <v>11.698</v>
      </c>
      <c r="BB65" s="73">
        <v>33.241</v>
      </c>
      <c r="BC65" s="73">
        <v>19.832000000000001</v>
      </c>
      <c r="BD65" s="73">
        <v>1.633</v>
      </c>
      <c r="BE65" s="73">
        <v>10.779</v>
      </c>
      <c r="BF65" s="73">
        <v>4.2210000000000001</v>
      </c>
      <c r="BG65" s="73">
        <v>3.3029999999999999</v>
      </c>
      <c r="BH65" s="73">
        <v>0</v>
      </c>
      <c r="BI65" s="73">
        <v>0.91900000000000004</v>
      </c>
      <c r="BJ65" s="73">
        <v>0.66300000000000003</v>
      </c>
      <c r="BK65" s="73">
        <v>0.22700000000000001</v>
      </c>
      <c r="BL65" s="73">
        <v>0.66300000000000003</v>
      </c>
      <c r="BM65" s="73">
        <v>0.22700000000000001</v>
      </c>
      <c r="BN65" s="73">
        <v>0.997</v>
      </c>
      <c r="BO65" s="73">
        <v>637.774</v>
      </c>
      <c r="BP65" s="73">
        <v>359.339</v>
      </c>
      <c r="BQ65" s="73">
        <v>503.91800000000001</v>
      </c>
      <c r="BR65" s="73">
        <v>123.523</v>
      </c>
      <c r="BS65" s="73">
        <v>468.80099999999999</v>
      </c>
      <c r="BT65" s="73">
        <v>359.339</v>
      </c>
      <c r="BU65" s="73">
        <v>13.678000000000001</v>
      </c>
      <c r="BV65" s="73">
        <v>95.134</v>
      </c>
      <c r="BW65" s="73">
        <v>14.339</v>
      </c>
      <c r="BX65" s="73">
        <v>6.6070000000000002</v>
      </c>
      <c r="BY65" s="73">
        <v>3.335</v>
      </c>
      <c r="BZ65" s="73">
        <v>4.3970000000000002</v>
      </c>
      <c r="CA65" s="73">
        <v>146.19</v>
      </c>
      <c r="CB65" s="73">
        <v>29.158999999999999</v>
      </c>
      <c r="CC65" s="73">
        <v>3.419</v>
      </c>
      <c r="CD65" s="73">
        <v>112.372</v>
      </c>
      <c r="CE65" s="73">
        <v>398.73500000000001</v>
      </c>
      <c r="CF65" s="73">
        <v>20.431999999999999</v>
      </c>
      <c r="CG65" s="73">
        <v>213.89400000000001</v>
      </c>
      <c r="CH65" s="73">
        <v>103.56</v>
      </c>
      <c r="CI65" s="73">
        <v>59.307000000000002</v>
      </c>
      <c r="CJ65" s="73">
        <v>5.9980000000000002</v>
      </c>
      <c r="CK65" s="73">
        <v>38.255000000000003</v>
      </c>
      <c r="CL65" s="73">
        <v>81.72</v>
      </c>
      <c r="CM65" s="73">
        <v>45.018999999999998</v>
      </c>
      <c r="CN65" s="73">
        <v>3.6320000000000001</v>
      </c>
      <c r="CO65" s="73">
        <v>33.069000000000003</v>
      </c>
      <c r="CP65" s="73">
        <v>21.84</v>
      </c>
      <c r="CQ65" s="73">
        <v>14.288</v>
      </c>
      <c r="CR65" s="73">
        <v>2.3660000000000001</v>
      </c>
      <c r="CS65" s="73">
        <v>5.1859999999999999</v>
      </c>
      <c r="CT65" s="73">
        <v>16.463000000000001</v>
      </c>
      <c r="CU65" s="73">
        <v>9.8360000000000003</v>
      </c>
      <c r="CV65" s="73">
        <v>1.296</v>
      </c>
      <c r="CW65" s="73">
        <v>5.0039999999999996</v>
      </c>
      <c r="CX65" s="73">
        <v>8.4440000000000008</v>
      </c>
      <c r="CY65" s="73">
        <v>4.7119999999999997</v>
      </c>
      <c r="CZ65" s="73">
        <v>10.333</v>
      </c>
      <c r="DA65" s="73">
        <v>2.823</v>
      </c>
      <c r="DB65" s="73">
        <v>0</v>
      </c>
      <c r="DC65" s="73">
        <v>0.32700000000000001</v>
      </c>
      <c r="DD65" s="73">
        <v>287.70499999999998</v>
      </c>
      <c r="DE65" s="73">
        <v>197.90299999999999</v>
      </c>
      <c r="DF65" s="73">
        <v>272.726</v>
      </c>
      <c r="DG65" s="73">
        <v>10.912000000000001</v>
      </c>
      <c r="DH65" s="73">
        <v>262.92200000000003</v>
      </c>
      <c r="DI65" s="73">
        <v>197.90299999999999</v>
      </c>
      <c r="DJ65" s="73">
        <v>8.3230000000000004</v>
      </c>
      <c r="DK65" s="73">
        <v>56.695</v>
      </c>
      <c r="DL65" s="73">
        <v>5.93</v>
      </c>
      <c r="DM65" s="73">
        <v>2.411</v>
      </c>
      <c r="DN65" s="73">
        <v>1.252</v>
      </c>
      <c r="DO65" s="73">
        <v>2.2669999999999999</v>
      </c>
      <c r="DP65" s="73">
        <v>15.07</v>
      </c>
      <c r="DQ65" s="73">
        <v>7.3929999999999998</v>
      </c>
      <c r="DR65" s="73">
        <v>0.94399999999999995</v>
      </c>
      <c r="DS65" s="73">
        <v>6.4489999999999998</v>
      </c>
      <c r="DT65" s="73">
        <v>208.44499999999999</v>
      </c>
      <c r="DU65" s="73">
        <v>10.519</v>
      </c>
      <c r="DV65" s="73">
        <v>67.096000000000004</v>
      </c>
      <c r="DW65" s="73">
        <v>70.028999999999996</v>
      </c>
      <c r="DX65" s="73">
        <v>43.72</v>
      </c>
      <c r="DY65" s="73">
        <v>4.7759999999999998</v>
      </c>
      <c r="DZ65" s="73">
        <v>21.533000000000001</v>
      </c>
      <c r="EA65" s="73">
        <v>56.499000000000002</v>
      </c>
      <c r="EB65" s="73">
        <v>33.249000000000002</v>
      </c>
      <c r="EC65" s="73">
        <v>2.6789999999999998</v>
      </c>
      <c r="ED65" s="73">
        <v>20.57</v>
      </c>
      <c r="EE65" s="73">
        <v>13.53</v>
      </c>
      <c r="EF65" s="73">
        <v>10.47</v>
      </c>
      <c r="EG65" s="73">
        <v>2.0960000000000001</v>
      </c>
      <c r="EH65" s="73">
        <v>0.96299999999999997</v>
      </c>
      <c r="EI65" s="73">
        <v>3.7829999999999999</v>
      </c>
      <c r="EJ65" s="73">
        <v>1.645</v>
      </c>
      <c r="EK65" s="73">
        <v>4.0670000000000002</v>
      </c>
      <c r="EL65" s="73">
        <v>1.361</v>
      </c>
      <c r="EM65" s="73">
        <v>0</v>
      </c>
      <c r="EN65" s="73">
        <v>239.494</v>
      </c>
      <c r="EO65" s="73">
        <v>162.45599999999999</v>
      </c>
      <c r="EP65" s="73">
        <v>228.08500000000001</v>
      </c>
      <c r="EQ65" s="73">
        <v>8.7530000000000001</v>
      </c>
      <c r="ER65" s="73">
        <v>219.94200000000001</v>
      </c>
      <c r="ES65" s="73">
        <v>162.45599999999999</v>
      </c>
      <c r="ET65" s="73">
        <v>7.39</v>
      </c>
      <c r="EU65" s="73">
        <v>50.095999999999997</v>
      </c>
      <c r="EV65" s="73">
        <v>5.4169999999999998</v>
      </c>
      <c r="EW65" s="73">
        <v>2.411</v>
      </c>
      <c r="EX65" s="73">
        <v>0.99399999999999999</v>
      </c>
      <c r="EY65" s="73">
        <v>2.012</v>
      </c>
      <c r="EZ65" s="73">
        <v>11.762</v>
      </c>
      <c r="FA65" s="73">
        <v>5.7309999999999999</v>
      </c>
      <c r="FB65" s="73">
        <v>0.61899999999999999</v>
      </c>
      <c r="FC65" s="73">
        <v>5.1280000000000001</v>
      </c>
      <c r="FD65" s="73">
        <v>171.33600000000001</v>
      </c>
      <c r="FE65" s="73">
        <v>9.0030000000000001</v>
      </c>
      <c r="FF65" s="73">
        <v>58.197000000000003</v>
      </c>
      <c r="FG65" s="73">
        <v>55.045000000000002</v>
      </c>
      <c r="FH65" s="73">
        <v>31.844000000000001</v>
      </c>
      <c r="FI65" s="73">
        <v>4.5339999999999998</v>
      </c>
      <c r="FJ65" s="73">
        <v>18.667000000000002</v>
      </c>
      <c r="FK65" s="73">
        <v>43.957000000000001</v>
      </c>
      <c r="FL65" s="73">
        <v>23.532</v>
      </c>
      <c r="FM65" s="73">
        <v>2.4369999999999998</v>
      </c>
      <c r="FN65" s="73">
        <v>17.986999999999998</v>
      </c>
      <c r="FO65" s="73">
        <v>11.087999999999999</v>
      </c>
      <c r="FP65" s="73">
        <v>8.3119999999999994</v>
      </c>
      <c r="FQ65" s="73">
        <v>2.0960000000000001</v>
      </c>
      <c r="FR65" s="73">
        <v>0.68</v>
      </c>
      <c r="FS65" s="73">
        <v>2.3730000000000002</v>
      </c>
      <c r="FT65" s="73">
        <v>0.95799999999999996</v>
      </c>
      <c r="FU65" s="73">
        <v>2.6560000000000001</v>
      </c>
      <c r="FV65" s="73">
        <v>0.67400000000000004</v>
      </c>
      <c r="FW65" s="73">
        <v>0</v>
      </c>
      <c r="FX65" s="73">
        <v>127.878</v>
      </c>
      <c r="FY65" s="73">
        <v>67.311999999999998</v>
      </c>
      <c r="FZ65" s="73">
        <v>92.997</v>
      </c>
      <c r="GA65" s="73">
        <v>33.284999999999997</v>
      </c>
      <c r="GB65" s="73">
        <v>83.296000000000006</v>
      </c>
      <c r="GC65" s="73">
        <v>67.311999999999998</v>
      </c>
      <c r="GD65" s="73">
        <v>1.702</v>
      </c>
      <c r="GE65" s="73">
        <v>14.179</v>
      </c>
      <c r="GF65" s="73">
        <v>3.6459999999999999</v>
      </c>
      <c r="GG65" s="73">
        <v>2.29</v>
      </c>
      <c r="GH65" s="73">
        <v>0.27400000000000002</v>
      </c>
      <c r="GI65" s="73">
        <v>0.98499999999999999</v>
      </c>
      <c r="GJ65" s="73">
        <v>39.89</v>
      </c>
      <c r="GK65" s="73">
        <v>7.5140000000000002</v>
      </c>
      <c r="GL65" s="73">
        <v>0.48499999999999999</v>
      </c>
      <c r="GM65" s="73">
        <v>31.541</v>
      </c>
      <c r="GN65" s="73">
        <v>77.418999999999997</v>
      </c>
      <c r="GO65" s="73">
        <v>2.4609999999999999</v>
      </c>
      <c r="GP65" s="73">
        <v>46.944000000000003</v>
      </c>
      <c r="GQ65" s="73">
        <v>27.31</v>
      </c>
      <c r="GR65" s="73">
        <v>13.673999999999999</v>
      </c>
      <c r="GS65" s="73">
        <v>1.2709999999999999</v>
      </c>
      <c r="GT65" s="73">
        <v>12.29</v>
      </c>
      <c r="GU65" s="73">
        <v>21.731000000000002</v>
      </c>
      <c r="GV65" s="73">
        <v>10.348000000000001</v>
      </c>
      <c r="GW65" s="73">
        <v>1.1890000000000001</v>
      </c>
      <c r="GX65" s="73">
        <v>10.118</v>
      </c>
      <c r="GY65" s="73">
        <v>5.5789999999999997</v>
      </c>
      <c r="GZ65" s="73">
        <v>3.3260000000000001</v>
      </c>
      <c r="HA65" s="73">
        <v>8.1000000000000003E-2</v>
      </c>
      <c r="HB65" s="73">
        <v>2.1720000000000002</v>
      </c>
      <c r="HC65" s="73">
        <v>2.254</v>
      </c>
      <c r="HD65" s="73">
        <v>1.079</v>
      </c>
      <c r="HE65" s="73">
        <v>0.13400000000000001</v>
      </c>
      <c r="HF65" s="73">
        <v>1.04</v>
      </c>
      <c r="HG65" s="73">
        <v>1.0449999999999999</v>
      </c>
      <c r="HH65" s="73">
        <v>1.0549999999999999</v>
      </c>
      <c r="HI65" s="73">
        <v>1.5960000000000001</v>
      </c>
      <c r="HJ65" s="73">
        <v>0.504</v>
      </c>
      <c r="HK65" s="73">
        <v>7.4999999999999997E-2</v>
      </c>
      <c r="HL65" s="73">
        <v>0</v>
      </c>
      <c r="HM65" s="73">
        <v>45.628999999999998</v>
      </c>
      <c r="HN65" s="73">
        <v>32.152999999999999</v>
      </c>
      <c r="HO65" s="73">
        <v>42.366</v>
      </c>
      <c r="HP65" s="73">
        <v>3.008</v>
      </c>
      <c r="HQ65" s="73">
        <v>40.048999999999999</v>
      </c>
      <c r="HR65" s="73">
        <v>32.152999999999999</v>
      </c>
      <c r="HS65" s="73">
        <v>1.113</v>
      </c>
      <c r="HT65" s="73">
        <v>6.7830000000000004</v>
      </c>
      <c r="HU65" s="73">
        <v>1.256</v>
      </c>
      <c r="HV65" s="73">
        <v>0.93400000000000005</v>
      </c>
      <c r="HW65" s="73">
        <v>0</v>
      </c>
      <c r="HX65" s="73">
        <v>0.32200000000000001</v>
      </c>
      <c r="HY65" s="73">
        <v>4.069</v>
      </c>
      <c r="HZ65" s="73">
        <v>1.383</v>
      </c>
      <c r="IA65" s="73">
        <v>0.30499999999999999</v>
      </c>
      <c r="IB65" s="73">
        <v>2.3809999999999998</v>
      </c>
      <c r="IC65" s="73">
        <v>34.543999999999997</v>
      </c>
      <c r="ID65" s="73">
        <v>1.4179999999999999</v>
      </c>
      <c r="IE65" s="73">
        <v>9.5619999999999994</v>
      </c>
      <c r="IF65" s="73">
        <v>18.337</v>
      </c>
      <c r="IG65" s="73">
        <v>9.9079999999999995</v>
      </c>
      <c r="IH65" s="73">
        <v>1.163</v>
      </c>
      <c r="II65" s="73">
        <v>7.266</v>
      </c>
      <c r="IJ65" s="73">
        <v>15.151</v>
      </c>
      <c r="IK65" s="73">
        <v>7.569</v>
      </c>
      <c r="IL65" s="73">
        <v>1.0820000000000001</v>
      </c>
      <c r="IM65" s="73">
        <v>6.5010000000000003</v>
      </c>
      <c r="IN65" s="73">
        <v>3.1859999999999999</v>
      </c>
      <c r="IO65" s="73">
        <v>2.339</v>
      </c>
      <c r="IP65" s="73">
        <v>8.1000000000000003E-2</v>
      </c>
      <c r="IQ65" s="73">
        <v>0.76500000000000001</v>
      </c>
    </row>
    <row r="66" spans="1:251">
      <c r="A66" s="10">
        <v>44256</v>
      </c>
      <c r="B66" s="73">
        <v>26.722000000000001</v>
      </c>
      <c r="C66" s="73">
        <v>4.7569999999999997</v>
      </c>
      <c r="D66" s="73">
        <v>2.5049999999999999</v>
      </c>
      <c r="E66" s="73">
        <v>0.248</v>
      </c>
      <c r="F66" s="73">
        <v>2.004</v>
      </c>
      <c r="G66" s="73">
        <v>12.285</v>
      </c>
      <c r="H66" s="73">
        <v>6.5620000000000003</v>
      </c>
      <c r="I66" s="73">
        <v>0.437</v>
      </c>
      <c r="J66" s="73">
        <v>5.2859999999999996</v>
      </c>
      <c r="K66" s="73">
        <v>125.73399999999999</v>
      </c>
      <c r="L66" s="73">
        <v>4.8769999999999998</v>
      </c>
      <c r="M66" s="73">
        <v>34.252000000000002</v>
      </c>
      <c r="N66" s="73">
        <v>52.115000000000002</v>
      </c>
      <c r="O66" s="73">
        <v>32.423000000000002</v>
      </c>
      <c r="P66" s="73">
        <v>3.6850000000000001</v>
      </c>
      <c r="Q66" s="73">
        <v>16.007000000000001</v>
      </c>
      <c r="R66" s="73">
        <v>43.448</v>
      </c>
      <c r="S66" s="73">
        <v>25.495000000000001</v>
      </c>
      <c r="T66" s="73">
        <v>3.4430000000000001</v>
      </c>
      <c r="U66" s="73">
        <v>14.51</v>
      </c>
      <c r="V66" s="73">
        <v>8.6669999999999998</v>
      </c>
      <c r="W66" s="73">
        <v>6.9279999999999999</v>
      </c>
      <c r="X66" s="73">
        <v>0.24199999999999999</v>
      </c>
      <c r="Y66" s="73">
        <v>1.4970000000000001</v>
      </c>
      <c r="Z66" s="73">
        <v>2.2440000000000002</v>
      </c>
      <c r="AA66" s="73">
        <v>2.3769999999999998</v>
      </c>
      <c r="AB66" s="73">
        <v>3.6549999999999998</v>
      </c>
      <c r="AC66" s="73">
        <v>0.96599999999999997</v>
      </c>
      <c r="AD66" s="73">
        <v>0</v>
      </c>
      <c r="AE66" s="73">
        <v>138.191</v>
      </c>
      <c r="AF66" s="73">
        <v>95.242999999999995</v>
      </c>
      <c r="AG66" s="73">
        <v>129.03399999999999</v>
      </c>
      <c r="AH66" s="73">
        <v>6.4470000000000001</v>
      </c>
      <c r="AI66" s="73">
        <v>123.999</v>
      </c>
      <c r="AJ66" s="73">
        <v>95.242999999999995</v>
      </c>
      <c r="AK66" s="73">
        <v>3.4159999999999999</v>
      </c>
      <c r="AL66" s="73">
        <v>24.398</v>
      </c>
      <c r="AM66" s="73">
        <v>3.6819999999999999</v>
      </c>
      <c r="AN66" s="73">
        <v>1.7450000000000001</v>
      </c>
      <c r="AO66" s="73">
        <v>0.248</v>
      </c>
      <c r="AP66" s="73">
        <v>1.6890000000000001</v>
      </c>
      <c r="AQ66" s="73">
        <v>8.7409999999999997</v>
      </c>
      <c r="AR66" s="73">
        <v>4.2300000000000004</v>
      </c>
      <c r="AS66" s="73">
        <v>0.192</v>
      </c>
      <c r="AT66" s="73">
        <v>4.319</v>
      </c>
      <c r="AU66" s="73">
        <v>102.256</v>
      </c>
      <c r="AV66" s="73">
        <v>3.8559999999999999</v>
      </c>
      <c r="AW66" s="73">
        <v>30.407</v>
      </c>
      <c r="AX66" s="73">
        <v>37.847000000000001</v>
      </c>
      <c r="AY66" s="73">
        <v>22.295000000000002</v>
      </c>
      <c r="AZ66" s="73">
        <v>3.1230000000000002</v>
      </c>
      <c r="BA66" s="73">
        <v>12.428000000000001</v>
      </c>
      <c r="BB66" s="73">
        <v>33.097000000000001</v>
      </c>
      <c r="BC66" s="73">
        <v>18.288</v>
      </c>
      <c r="BD66" s="73">
        <v>3.1230000000000002</v>
      </c>
      <c r="BE66" s="73">
        <v>11.686</v>
      </c>
      <c r="BF66" s="73">
        <v>4.75</v>
      </c>
      <c r="BG66" s="73">
        <v>4.008</v>
      </c>
      <c r="BH66" s="73">
        <v>0</v>
      </c>
      <c r="BI66" s="73">
        <v>0.74299999999999999</v>
      </c>
      <c r="BJ66" s="73">
        <v>1.768</v>
      </c>
      <c r="BK66" s="73">
        <v>1.673</v>
      </c>
      <c r="BL66" s="73">
        <v>2.71</v>
      </c>
      <c r="BM66" s="73">
        <v>0.73199999999999998</v>
      </c>
      <c r="BN66" s="73">
        <v>0</v>
      </c>
      <c r="BO66" s="73">
        <v>630.00300000000004</v>
      </c>
      <c r="BP66" s="73">
        <v>357.30500000000001</v>
      </c>
      <c r="BQ66" s="73">
        <v>501.50200000000001</v>
      </c>
      <c r="BR66" s="73">
        <v>120.47199999999999</v>
      </c>
      <c r="BS66" s="73">
        <v>466.44600000000003</v>
      </c>
      <c r="BT66" s="73">
        <v>357.30500000000001</v>
      </c>
      <c r="BU66" s="73">
        <v>14.127000000000001</v>
      </c>
      <c r="BV66" s="73">
        <v>93.756</v>
      </c>
      <c r="BW66" s="73">
        <v>14.25</v>
      </c>
      <c r="BX66" s="73">
        <v>7.5309999999999997</v>
      </c>
      <c r="BY66" s="73">
        <v>1.111</v>
      </c>
      <c r="BZ66" s="73">
        <v>5.3150000000000004</v>
      </c>
      <c r="CA66" s="73">
        <v>143.464</v>
      </c>
      <c r="CB66" s="73">
        <v>28.783000000000001</v>
      </c>
      <c r="CC66" s="73">
        <v>0.92300000000000004</v>
      </c>
      <c r="CD66" s="73">
        <v>113.123</v>
      </c>
      <c r="CE66" s="73">
        <v>395.762</v>
      </c>
      <c r="CF66" s="73">
        <v>16.161999999999999</v>
      </c>
      <c r="CG66" s="73">
        <v>215.07900000000001</v>
      </c>
      <c r="CH66" s="73">
        <v>110.22799999999999</v>
      </c>
      <c r="CI66" s="73">
        <v>66.617000000000004</v>
      </c>
      <c r="CJ66" s="73">
        <v>4.0659999999999998</v>
      </c>
      <c r="CK66" s="73">
        <v>38.651000000000003</v>
      </c>
      <c r="CL66" s="73">
        <v>88.239000000000004</v>
      </c>
      <c r="CM66" s="73">
        <v>50.271999999999998</v>
      </c>
      <c r="CN66" s="73">
        <v>4.0350000000000001</v>
      </c>
      <c r="CO66" s="73">
        <v>33.039000000000001</v>
      </c>
      <c r="CP66" s="73">
        <v>21.989000000000001</v>
      </c>
      <c r="CQ66" s="73">
        <v>16.346</v>
      </c>
      <c r="CR66" s="73">
        <v>3.1E-2</v>
      </c>
      <c r="CS66" s="73">
        <v>5.6120000000000001</v>
      </c>
      <c r="CT66" s="73">
        <v>12.279</v>
      </c>
      <c r="CU66" s="73">
        <v>7.5910000000000002</v>
      </c>
      <c r="CV66" s="73">
        <v>0.35</v>
      </c>
      <c r="CW66" s="73">
        <v>4.3380000000000001</v>
      </c>
      <c r="CX66" s="73">
        <v>5.843</v>
      </c>
      <c r="CY66" s="73">
        <v>3.0009999999999999</v>
      </c>
      <c r="CZ66" s="73">
        <v>8.0299999999999994</v>
      </c>
      <c r="DA66" s="73">
        <v>0.81399999999999995</v>
      </c>
      <c r="DB66" s="73">
        <v>0.89400000000000002</v>
      </c>
      <c r="DC66" s="73">
        <v>0</v>
      </c>
      <c r="DD66" s="73">
        <v>280.63799999999998</v>
      </c>
      <c r="DE66" s="73">
        <v>187.971</v>
      </c>
      <c r="DF66" s="73">
        <v>265.62299999999999</v>
      </c>
      <c r="DG66" s="73">
        <v>11.472</v>
      </c>
      <c r="DH66" s="73">
        <v>255.76599999999999</v>
      </c>
      <c r="DI66" s="73">
        <v>187.971</v>
      </c>
      <c r="DJ66" s="73">
        <v>8.968</v>
      </c>
      <c r="DK66" s="73">
        <v>58.226999999999997</v>
      </c>
      <c r="DL66" s="73">
        <v>7.9790000000000001</v>
      </c>
      <c r="DM66" s="73">
        <v>4.0830000000000002</v>
      </c>
      <c r="DN66" s="73">
        <v>0</v>
      </c>
      <c r="DO66" s="73">
        <v>3.8959999999999999</v>
      </c>
      <c r="DP66" s="73">
        <v>13.95</v>
      </c>
      <c r="DQ66" s="73">
        <v>6.3739999999999997</v>
      </c>
      <c r="DR66" s="73">
        <v>0.33900000000000002</v>
      </c>
      <c r="DS66" s="73">
        <v>7.2370000000000001</v>
      </c>
      <c r="DT66" s="73">
        <v>199.785</v>
      </c>
      <c r="DU66" s="73">
        <v>9.3070000000000004</v>
      </c>
      <c r="DV66" s="73">
        <v>70.637</v>
      </c>
      <c r="DW66" s="73">
        <v>73.72</v>
      </c>
      <c r="DX66" s="73">
        <v>47.3</v>
      </c>
      <c r="DY66" s="73">
        <v>3.827</v>
      </c>
      <c r="DZ66" s="73">
        <v>22.074000000000002</v>
      </c>
      <c r="EA66" s="73">
        <v>60.667999999999999</v>
      </c>
      <c r="EB66" s="73">
        <v>35.531999999999996</v>
      </c>
      <c r="EC66" s="73">
        <v>3.7959999999999998</v>
      </c>
      <c r="ED66" s="73">
        <v>20.82</v>
      </c>
      <c r="EE66" s="73">
        <v>13.053000000000001</v>
      </c>
      <c r="EF66" s="73">
        <v>11.766999999999999</v>
      </c>
      <c r="EG66" s="73">
        <v>3.1E-2</v>
      </c>
      <c r="EH66" s="73">
        <v>1.254</v>
      </c>
      <c r="EI66" s="73">
        <v>2.9430000000000001</v>
      </c>
      <c r="EJ66" s="73">
        <v>0.90900000000000003</v>
      </c>
      <c r="EK66" s="73">
        <v>3.5430000000000001</v>
      </c>
      <c r="EL66" s="73">
        <v>0.309</v>
      </c>
      <c r="EM66" s="73">
        <v>0.52</v>
      </c>
      <c r="EN66" s="73">
        <v>232.245</v>
      </c>
      <c r="EO66" s="73">
        <v>149.65199999999999</v>
      </c>
      <c r="EP66" s="73">
        <v>219.52199999999999</v>
      </c>
      <c r="EQ66" s="73">
        <v>9.9749999999999996</v>
      </c>
      <c r="ER66" s="73">
        <v>212.255</v>
      </c>
      <c r="ES66" s="73">
        <v>149.65199999999999</v>
      </c>
      <c r="ET66" s="73">
        <v>8.3539999999999992</v>
      </c>
      <c r="EU66" s="73">
        <v>53.649000000000001</v>
      </c>
      <c r="EV66" s="73">
        <v>7.9790000000000001</v>
      </c>
      <c r="EW66" s="73">
        <v>4.0830000000000002</v>
      </c>
      <c r="EX66" s="73">
        <v>0</v>
      </c>
      <c r="EY66" s="73">
        <v>3.8959999999999999</v>
      </c>
      <c r="EZ66" s="73">
        <v>9.8640000000000008</v>
      </c>
      <c r="FA66" s="73">
        <v>3.7850000000000001</v>
      </c>
      <c r="FB66" s="73">
        <v>0.33900000000000002</v>
      </c>
      <c r="FC66" s="73">
        <v>5.74</v>
      </c>
      <c r="FD66" s="73">
        <v>158.46700000000001</v>
      </c>
      <c r="FE66" s="73">
        <v>8.6929999999999996</v>
      </c>
      <c r="FF66" s="73">
        <v>64.176000000000002</v>
      </c>
      <c r="FG66" s="73">
        <v>58.927999999999997</v>
      </c>
      <c r="FH66" s="73">
        <v>36.68</v>
      </c>
      <c r="FI66" s="73">
        <v>3.1080000000000001</v>
      </c>
      <c r="FJ66" s="73">
        <v>18.879000000000001</v>
      </c>
      <c r="FK66" s="73">
        <v>48.113999999999997</v>
      </c>
      <c r="FL66" s="73">
        <v>26.818999999999999</v>
      </c>
      <c r="FM66" s="73">
        <v>3.1080000000000001</v>
      </c>
      <c r="FN66" s="73">
        <v>17.925000000000001</v>
      </c>
      <c r="FO66" s="73">
        <v>10.814</v>
      </c>
      <c r="FP66" s="73">
        <v>9.8610000000000007</v>
      </c>
      <c r="FQ66" s="73">
        <v>0</v>
      </c>
      <c r="FR66" s="73">
        <v>0.95399999999999996</v>
      </c>
      <c r="FS66" s="73">
        <v>2.1480000000000001</v>
      </c>
      <c r="FT66" s="73">
        <v>0.90900000000000003</v>
      </c>
      <c r="FU66" s="73">
        <v>2.7480000000000002</v>
      </c>
      <c r="FV66" s="73">
        <v>0.309</v>
      </c>
      <c r="FW66" s="73">
        <v>0.26100000000000001</v>
      </c>
      <c r="FX66" s="73">
        <v>128.05799999999999</v>
      </c>
      <c r="FY66" s="73">
        <v>68.661000000000001</v>
      </c>
      <c r="FZ66" s="73">
        <v>94.231999999999999</v>
      </c>
      <c r="GA66" s="73">
        <v>32.883000000000003</v>
      </c>
      <c r="GB66" s="73">
        <v>85.828000000000003</v>
      </c>
      <c r="GC66" s="73">
        <v>68.661000000000001</v>
      </c>
      <c r="GD66" s="73">
        <v>2.202</v>
      </c>
      <c r="GE66" s="73">
        <v>14.79</v>
      </c>
      <c r="GF66" s="73">
        <v>2.15</v>
      </c>
      <c r="GG66" s="73">
        <v>1.155</v>
      </c>
      <c r="GH66" s="73">
        <v>0.20799999999999999</v>
      </c>
      <c r="GI66" s="73">
        <v>0.78600000000000003</v>
      </c>
      <c r="GJ66" s="73">
        <v>39.472999999999999</v>
      </c>
      <c r="GK66" s="73">
        <v>7.4240000000000004</v>
      </c>
      <c r="GL66" s="73">
        <v>0.435</v>
      </c>
      <c r="GM66" s="73">
        <v>31.452999999999999</v>
      </c>
      <c r="GN66" s="73">
        <v>77.393000000000001</v>
      </c>
      <c r="GO66" s="73">
        <v>2.8450000000000002</v>
      </c>
      <c r="GP66" s="73">
        <v>47.192999999999998</v>
      </c>
      <c r="GQ66" s="73">
        <v>26.965</v>
      </c>
      <c r="GR66" s="73">
        <v>13.359</v>
      </c>
      <c r="GS66" s="73">
        <v>1.65</v>
      </c>
      <c r="GT66" s="73">
        <v>11.956</v>
      </c>
      <c r="GU66" s="73">
        <v>21.51</v>
      </c>
      <c r="GV66" s="73">
        <v>10.228</v>
      </c>
      <c r="GW66" s="73">
        <v>1.4359999999999999</v>
      </c>
      <c r="GX66" s="73">
        <v>9.8450000000000006</v>
      </c>
      <c r="GY66" s="73">
        <v>5.4550000000000001</v>
      </c>
      <c r="GZ66" s="73">
        <v>3.13</v>
      </c>
      <c r="HA66" s="73">
        <v>0.214</v>
      </c>
      <c r="HB66" s="73">
        <v>2.1110000000000002</v>
      </c>
      <c r="HC66" s="73">
        <v>1.667</v>
      </c>
      <c r="HD66" s="73">
        <v>0.82699999999999996</v>
      </c>
      <c r="HE66" s="73">
        <v>0</v>
      </c>
      <c r="HF66" s="73">
        <v>0.84</v>
      </c>
      <c r="HG66" s="73">
        <v>0.60699999999999998</v>
      </c>
      <c r="HH66" s="73">
        <v>0.626</v>
      </c>
      <c r="HI66" s="73">
        <v>0.94299999999999995</v>
      </c>
      <c r="HJ66" s="73">
        <v>0.28999999999999998</v>
      </c>
      <c r="HK66" s="73">
        <v>0</v>
      </c>
      <c r="HL66" s="73">
        <v>0</v>
      </c>
      <c r="HM66" s="73">
        <v>46.231999999999999</v>
      </c>
      <c r="HN66" s="73">
        <v>31.702999999999999</v>
      </c>
      <c r="HO66" s="73">
        <v>43.192</v>
      </c>
      <c r="HP66" s="73">
        <v>2.8210000000000002</v>
      </c>
      <c r="HQ66" s="73">
        <v>41.665999999999997</v>
      </c>
      <c r="HR66" s="73">
        <v>31.702999999999999</v>
      </c>
      <c r="HS66" s="73">
        <v>1.24</v>
      </c>
      <c r="HT66" s="73">
        <v>8.6560000000000006</v>
      </c>
      <c r="HU66" s="73">
        <v>0.80200000000000005</v>
      </c>
      <c r="HV66" s="73">
        <v>0.48099999999999998</v>
      </c>
      <c r="HW66" s="73">
        <v>0</v>
      </c>
      <c r="HX66" s="73">
        <v>0.32100000000000001</v>
      </c>
      <c r="HY66" s="73">
        <v>3.6120000000000001</v>
      </c>
      <c r="HZ66" s="73">
        <v>1.111</v>
      </c>
      <c r="IA66" s="73">
        <v>7.1999999999999995E-2</v>
      </c>
      <c r="IB66" s="73">
        <v>2.4279999999999999</v>
      </c>
      <c r="IC66" s="73">
        <v>33.448999999999998</v>
      </c>
      <c r="ID66" s="73">
        <v>1.3120000000000001</v>
      </c>
      <c r="IE66" s="73">
        <v>11.404999999999999</v>
      </c>
      <c r="IF66" s="73">
        <v>18.260999999999999</v>
      </c>
      <c r="IG66" s="73">
        <v>10.183999999999999</v>
      </c>
      <c r="IH66" s="73">
        <v>1.5680000000000001</v>
      </c>
      <c r="II66" s="73">
        <v>6.5090000000000003</v>
      </c>
      <c r="IJ66" s="73">
        <v>15.102</v>
      </c>
      <c r="IK66" s="73">
        <v>7.8920000000000003</v>
      </c>
      <c r="IL66" s="73">
        <v>1.4359999999999999</v>
      </c>
      <c r="IM66" s="73">
        <v>5.774</v>
      </c>
      <c r="IN66" s="73">
        <v>3.16</v>
      </c>
      <c r="IO66" s="73">
        <v>2.2930000000000001</v>
      </c>
      <c r="IP66" s="73">
        <v>0.13100000000000001</v>
      </c>
      <c r="IQ66" s="73">
        <v>0.73599999999999999</v>
      </c>
    </row>
    <row r="67" spans="1:251">
      <c r="A67" s="10">
        <v>44348</v>
      </c>
      <c r="B67" s="73">
        <v>27.282</v>
      </c>
      <c r="C67" s="73">
        <v>3.6150000000000002</v>
      </c>
      <c r="D67" s="73">
        <v>2.4079999999999999</v>
      </c>
      <c r="E67" s="73">
        <v>0.26600000000000001</v>
      </c>
      <c r="F67" s="73">
        <v>0.94099999999999995</v>
      </c>
      <c r="G67" s="73">
        <v>12.618</v>
      </c>
      <c r="H67" s="73">
        <v>5.4829999999999997</v>
      </c>
      <c r="I67" s="73">
        <v>0.189</v>
      </c>
      <c r="J67" s="73">
        <v>6.9459999999999997</v>
      </c>
      <c r="K67" s="73">
        <v>129.845</v>
      </c>
      <c r="L67" s="73">
        <v>3.0920000000000001</v>
      </c>
      <c r="M67" s="73">
        <v>35.17</v>
      </c>
      <c r="N67" s="73">
        <v>50.59</v>
      </c>
      <c r="O67" s="73">
        <v>32.101999999999997</v>
      </c>
      <c r="P67" s="73">
        <v>2.827</v>
      </c>
      <c r="Q67" s="73">
        <v>15.66</v>
      </c>
      <c r="R67" s="73">
        <v>41.497999999999998</v>
      </c>
      <c r="S67" s="73">
        <v>24.818000000000001</v>
      </c>
      <c r="T67" s="73">
        <v>2.2930000000000001</v>
      </c>
      <c r="U67" s="73">
        <v>14.387</v>
      </c>
      <c r="V67" s="73">
        <v>9.0909999999999993</v>
      </c>
      <c r="W67" s="73">
        <v>7.2839999999999998</v>
      </c>
      <c r="X67" s="73">
        <v>0.53400000000000003</v>
      </c>
      <c r="Y67" s="73">
        <v>1.2729999999999999</v>
      </c>
      <c r="Z67" s="73">
        <v>1.2609999999999999</v>
      </c>
      <c r="AA67" s="73">
        <v>1.3480000000000001</v>
      </c>
      <c r="AB67" s="73">
        <v>1.802</v>
      </c>
      <c r="AC67" s="73">
        <v>0.80700000000000005</v>
      </c>
      <c r="AD67" s="73">
        <v>0</v>
      </c>
      <c r="AE67" s="73">
        <v>138.49700000000001</v>
      </c>
      <c r="AF67" s="73">
        <v>99.629000000000005</v>
      </c>
      <c r="AG67" s="73">
        <v>130.97800000000001</v>
      </c>
      <c r="AH67" s="73">
        <v>6.18</v>
      </c>
      <c r="AI67" s="73">
        <v>125.81699999999999</v>
      </c>
      <c r="AJ67" s="73">
        <v>99.629000000000005</v>
      </c>
      <c r="AK67" s="73">
        <v>1.829</v>
      </c>
      <c r="AL67" s="73">
        <v>24.055</v>
      </c>
      <c r="AM67" s="73">
        <v>2.774</v>
      </c>
      <c r="AN67" s="73">
        <v>1.8420000000000001</v>
      </c>
      <c r="AO67" s="73">
        <v>0.26600000000000001</v>
      </c>
      <c r="AP67" s="73">
        <v>0.66600000000000004</v>
      </c>
      <c r="AQ67" s="73">
        <v>8.8710000000000004</v>
      </c>
      <c r="AR67" s="73">
        <v>3.6230000000000002</v>
      </c>
      <c r="AS67" s="73">
        <v>0.189</v>
      </c>
      <c r="AT67" s="73">
        <v>5.0590000000000002</v>
      </c>
      <c r="AU67" s="73">
        <v>105.322</v>
      </c>
      <c r="AV67" s="73">
        <v>2.2829999999999999</v>
      </c>
      <c r="AW67" s="73">
        <v>29.78</v>
      </c>
      <c r="AX67" s="73">
        <v>37.47</v>
      </c>
      <c r="AY67" s="73">
        <v>23.06</v>
      </c>
      <c r="AZ67" s="73">
        <v>2.0590000000000002</v>
      </c>
      <c r="BA67" s="73">
        <v>12.35</v>
      </c>
      <c r="BB67" s="73">
        <v>32.567999999999998</v>
      </c>
      <c r="BC67" s="73">
        <v>19.152000000000001</v>
      </c>
      <c r="BD67" s="73">
        <v>2.0590000000000002</v>
      </c>
      <c r="BE67" s="73">
        <v>11.356999999999999</v>
      </c>
      <c r="BF67" s="73">
        <v>4.9020000000000001</v>
      </c>
      <c r="BG67" s="73">
        <v>3.9079999999999999</v>
      </c>
      <c r="BH67" s="73">
        <v>0</v>
      </c>
      <c r="BI67" s="73">
        <v>0.99299999999999999</v>
      </c>
      <c r="BJ67" s="73">
        <v>1.0349999999999999</v>
      </c>
      <c r="BK67" s="73">
        <v>1.1120000000000001</v>
      </c>
      <c r="BL67" s="73">
        <v>1.339</v>
      </c>
      <c r="BM67" s="73">
        <v>0.80700000000000005</v>
      </c>
      <c r="BN67" s="73">
        <v>0</v>
      </c>
      <c r="BO67" s="73">
        <v>630.18100000000004</v>
      </c>
      <c r="BP67" s="73">
        <v>365.303</v>
      </c>
      <c r="BQ67" s="73">
        <v>502.48099999999999</v>
      </c>
      <c r="BR67" s="73">
        <v>119.011</v>
      </c>
      <c r="BS67" s="73">
        <v>470.322</v>
      </c>
      <c r="BT67" s="73">
        <v>365.303</v>
      </c>
      <c r="BU67" s="73">
        <v>9.9220000000000006</v>
      </c>
      <c r="BV67" s="73">
        <v>93.647000000000006</v>
      </c>
      <c r="BW67" s="73">
        <v>10.015000000000001</v>
      </c>
      <c r="BX67" s="73">
        <v>4.92</v>
      </c>
      <c r="BY67" s="73">
        <v>2.61</v>
      </c>
      <c r="BZ67" s="73">
        <v>2.4849999999999999</v>
      </c>
      <c r="CA67" s="73">
        <v>142.98099999999999</v>
      </c>
      <c r="CB67" s="73">
        <v>28.687999999999999</v>
      </c>
      <c r="CC67" s="73">
        <v>1.601</v>
      </c>
      <c r="CD67" s="73">
        <v>112.315</v>
      </c>
      <c r="CE67" s="73">
        <v>401.69499999999999</v>
      </c>
      <c r="CF67" s="73">
        <v>14.132999999999999</v>
      </c>
      <c r="CG67" s="73">
        <v>211.102</v>
      </c>
      <c r="CH67" s="73">
        <v>124.092</v>
      </c>
      <c r="CI67" s="73">
        <v>72.11</v>
      </c>
      <c r="CJ67" s="73">
        <v>5.8639999999999999</v>
      </c>
      <c r="CK67" s="73">
        <v>45.807000000000002</v>
      </c>
      <c r="CL67" s="73">
        <v>98.016999999999996</v>
      </c>
      <c r="CM67" s="73">
        <v>54.978999999999999</v>
      </c>
      <c r="CN67" s="73">
        <v>4.03</v>
      </c>
      <c r="CO67" s="73">
        <v>38.697000000000003</v>
      </c>
      <c r="CP67" s="73">
        <v>26.074999999999999</v>
      </c>
      <c r="CQ67" s="73">
        <v>17.131</v>
      </c>
      <c r="CR67" s="73">
        <v>1.8340000000000001</v>
      </c>
      <c r="CS67" s="73">
        <v>7.11</v>
      </c>
      <c r="CT67" s="73">
        <v>12.172000000000001</v>
      </c>
      <c r="CU67" s="73">
        <v>7.9889999999999999</v>
      </c>
      <c r="CV67" s="73">
        <v>0.67200000000000004</v>
      </c>
      <c r="CW67" s="73">
        <v>3.5110000000000001</v>
      </c>
      <c r="CX67" s="73">
        <v>6.8639999999999999</v>
      </c>
      <c r="CY67" s="73">
        <v>3.2509999999999999</v>
      </c>
      <c r="CZ67" s="73">
        <v>8.69</v>
      </c>
      <c r="DA67" s="73">
        <v>1.425</v>
      </c>
      <c r="DB67" s="73">
        <v>0.312</v>
      </c>
      <c r="DC67" s="73">
        <v>0</v>
      </c>
      <c r="DD67" s="73">
        <v>283.24599999999998</v>
      </c>
      <c r="DE67" s="73">
        <v>194.76</v>
      </c>
      <c r="DF67" s="73">
        <v>268.68799999999999</v>
      </c>
      <c r="DG67" s="73">
        <v>11.364000000000001</v>
      </c>
      <c r="DH67" s="73">
        <v>258.18799999999999</v>
      </c>
      <c r="DI67" s="73">
        <v>194.76</v>
      </c>
      <c r="DJ67" s="73">
        <v>6.57</v>
      </c>
      <c r="DK67" s="73">
        <v>56.856999999999999</v>
      </c>
      <c r="DL67" s="73">
        <v>6.64</v>
      </c>
      <c r="DM67" s="73">
        <v>2.54</v>
      </c>
      <c r="DN67" s="73">
        <v>2.61</v>
      </c>
      <c r="DO67" s="73">
        <v>1.49</v>
      </c>
      <c r="DP67" s="73">
        <v>15.224</v>
      </c>
      <c r="DQ67" s="73">
        <v>7.96</v>
      </c>
      <c r="DR67" s="73">
        <v>0.42199999999999999</v>
      </c>
      <c r="DS67" s="73">
        <v>6.843</v>
      </c>
      <c r="DT67" s="73">
        <v>205.60900000000001</v>
      </c>
      <c r="DU67" s="73">
        <v>9.6020000000000003</v>
      </c>
      <c r="DV67" s="73">
        <v>67.097999999999999</v>
      </c>
      <c r="DW67" s="73">
        <v>75.549000000000007</v>
      </c>
      <c r="DX67" s="73">
        <v>46.292000000000002</v>
      </c>
      <c r="DY67" s="73">
        <v>3.964</v>
      </c>
      <c r="DZ67" s="73">
        <v>25.292999999999999</v>
      </c>
      <c r="EA67" s="73">
        <v>58.57</v>
      </c>
      <c r="EB67" s="73">
        <v>33.618000000000002</v>
      </c>
      <c r="EC67" s="73">
        <v>2.13</v>
      </c>
      <c r="ED67" s="73">
        <v>22.821000000000002</v>
      </c>
      <c r="EE67" s="73">
        <v>16.978999999999999</v>
      </c>
      <c r="EF67" s="73">
        <v>12.673</v>
      </c>
      <c r="EG67" s="73">
        <v>1.8340000000000001</v>
      </c>
      <c r="EH67" s="73">
        <v>2.472</v>
      </c>
      <c r="EI67" s="73">
        <v>3.194</v>
      </c>
      <c r="EJ67" s="73">
        <v>0.93700000000000006</v>
      </c>
      <c r="EK67" s="73">
        <v>3.194</v>
      </c>
      <c r="EL67" s="73">
        <v>0.93700000000000006</v>
      </c>
      <c r="EM67" s="73">
        <v>0</v>
      </c>
      <c r="EN67" s="73">
        <v>235.976</v>
      </c>
      <c r="EO67" s="73">
        <v>158.58600000000001</v>
      </c>
      <c r="EP67" s="73">
        <v>225.226</v>
      </c>
      <c r="EQ67" s="73">
        <v>7.99</v>
      </c>
      <c r="ER67" s="73">
        <v>217.84800000000001</v>
      </c>
      <c r="ES67" s="73">
        <v>158.58600000000001</v>
      </c>
      <c r="ET67" s="73">
        <v>5.8259999999999996</v>
      </c>
      <c r="EU67" s="73">
        <v>53.436</v>
      </c>
      <c r="EV67" s="73">
        <v>4.1820000000000004</v>
      </c>
      <c r="EW67" s="73">
        <v>1.3520000000000001</v>
      </c>
      <c r="EX67" s="73">
        <v>1.34</v>
      </c>
      <c r="EY67" s="73">
        <v>1.49</v>
      </c>
      <c r="EZ67" s="73">
        <v>11.185</v>
      </c>
      <c r="FA67" s="73">
        <v>6.0259999999999998</v>
      </c>
      <c r="FB67" s="73">
        <v>0</v>
      </c>
      <c r="FC67" s="73">
        <v>5.1589999999999998</v>
      </c>
      <c r="FD67" s="73">
        <v>166.31200000000001</v>
      </c>
      <c r="FE67" s="73">
        <v>7.1669999999999998</v>
      </c>
      <c r="FF67" s="73">
        <v>61.56</v>
      </c>
      <c r="FG67" s="73">
        <v>59.993000000000002</v>
      </c>
      <c r="FH67" s="73">
        <v>34.744999999999997</v>
      </c>
      <c r="FI67" s="73">
        <v>2.1030000000000002</v>
      </c>
      <c r="FJ67" s="73">
        <v>23.143999999999998</v>
      </c>
      <c r="FK67" s="73">
        <v>48.225999999999999</v>
      </c>
      <c r="FL67" s="73">
        <v>25.465</v>
      </c>
      <c r="FM67" s="73">
        <v>1.784</v>
      </c>
      <c r="FN67" s="73">
        <v>20.977</v>
      </c>
      <c r="FO67" s="73">
        <v>11.766999999999999</v>
      </c>
      <c r="FP67" s="73">
        <v>9.2810000000000006</v>
      </c>
      <c r="FQ67" s="73">
        <v>0.31900000000000001</v>
      </c>
      <c r="FR67" s="73">
        <v>2.1680000000000001</v>
      </c>
      <c r="FS67" s="73">
        <v>2.7610000000000001</v>
      </c>
      <c r="FT67" s="73">
        <v>0.93700000000000006</v>
      </c>
      <c r="FU67" s="73">
        <v>2.7610000000000001</v>
      </c>
      <c r="FV67" s="73">
        <v>0.93700000000000006</v>
      </c>
      <c r="FW67" s="73">
        <v>0</v>
      </c>
      <c r="FX67" s="73">
        <v>128.16999999999999</v>
      </c>
      <c r="FY67" s="73">
        <v>67.656000000000006</v>
      </c>
      <c r="FZ67" s="73">
        <v>94.483999999999995</v>
      </c>
      <c r="GA67" s="73">
        <v>32.087000000000003</v>
      </c>
      <c r="GB67" s="73">
        <v>85.596999999999994</v>
      </c>
      <c r="GC67" s="73">
        <v>67.656000000000006</v>
      </c>
      <c r="GD67" s="73">
        <v>1.6240000000000001</v>
      </c>
      <c r="GE67" s="73">
        <v>16.059999999999999</v>
      </c>
      <c r="GF67" s="73">
        <v>1.22</v>
      </c>
      <c r="GG67" s="73">
        <v>0.52100000000000002</v>
      </c>
      <c r="GH67" s="73">
        <v>0.34599999999999997</v>
      </c>
      <c r="GI67" s="73">
        <v>0.35299999999999998</v>
      </c>
      <c r="GJ67" s="73">
        <v>40.22</v>
      </c>
      <c r="GK67" s="73">
        <v>8.6229999999999993</v>
      </c>
      <c r="GL67" s="73">
        <v>0.32700000000000001</v>
      </c>
      <c r="GM67" s="73">
        <v>31.061</v>
      </c>
      <c r="GN67" s="73">
        <v>77.129000000000005</v>
      </c>
      <c r="GO67" s="73">
        <v>2.2970000000000002</v>
      </c>
      <c r="GP67" s="73">
        <v>47.567999999999998</v>
      </c>
      <c r="GQ67" s="73">
        <v>27.521000000000001</v>
      </c>
      <c r="GR67" s="73">
        <v>14.185</v>
      </c>
      <c r="GS67" s="73">
        <v>1.0349999999999999</v>
      </c>
      <c r="GT67" s="73">
        <v>12.179</v>
      </c>
      <c r="GU67" s="73">
        <v>22.347000000000001</v>
      </c>
      <c r="GV67" s="73">
        <v>11.497</v>
      </c>
      <c r="GW67" s="73">
        <v>0.89700000000000002</v>
      </c>
      <c r="GX67" s="73">
        <v>9.9529999999999994</v>
      </c>
      <c r="GY67" s="73">
        <v>5.1740000000000004</v>
      </c>
      <c r="GZ67" s="73">
        <v>2.6880000000000002</v>
      </c>
      <c r="HA67" s="73">
        <v>0.13800000000000001</v>
      </c>
      <c r="HB67" s="73">
        <v>2.226</v>
      </c>
      <c r="HC67" s="73">
        <v>1.637</v>
      </c>
      <c r="HD67" s="73">
        <v>0.97699999999999998</v>
      </c>
      <c r="HE67" s="73">
        <v>0</v>
      </c>
      <c r="HF67" s="73">
        <v>0.66</v>
      </c>
      <c r="HG67" s="73">
        <v>1.1319999999999999</v>
      </c>
      <c r="HH67" s="73">
        <v>1.1759999999999999</v>
      </c>
      <c r="HI67" s="73">
        <v>1.599</v>
      </c>
      <c r="HJ67" s="73">
        <v>0.71</v>
      </c>
      <c r="HK67" s="73">
        <v>0.123</v>
      </c>
      <c r="HL67" s="73">
        <v>0</v>
      </c>
      <c r="HM67" s="73">
        <v>46.811</v>
      </c>
      <c r="HN67" s="73">
        <v>31.846</v>
      </c>
      <c r="HO67" s="73">
        <v>44.027000000000001</v>
      </c>
      <c r="HP67" s="73">
        <v>2.2000000000000002</v>
      </c>
      <c r="HQ67" s="73">
        <v>41.881999999999998</v>
      </c>
      <c r="HR67" s="73">
        <v>31.846</v>
      </c>
      <c r="HS67" s="73">
        <v>0.83</v>
      </c>
      <c r="HT67" s="73">
        <v>9.2059999999999995</v>
      </c>
      <c r="HU67" s="73">
        <v>0.51600000000000001</v>
      </c>
      <c r="HV67" s="73">
        <v>0.17799999999999999</v>
      </c>
      <c r="HW67" s="73">
        <v>0.125</v>
      </c>
      <c r="HX67" s="73">
        <v>0.21299999999999999</v>
      </c>
      <c r="HY67" s="73">
        <v>3.8290000000000002</v>
      </c>
      <c r="HZ67" s="73">
        <v>1.9670000000000001</v>
      </c>
      <c r="IA67" s="73">
        <v>7.0000000000000007E-2</v>
      </c>
      <c r="IB67" s="73">
        <v>1.7929999999999999</v>
      </c>
      <c r="IC67" s="73">
        <v>34.32</v>
      </c>
      <c r="ID67" s="73">
        <v>1.024</v>
      </c>
      <c r="IE67" s="73">
        <v>11.211</v>
      </c>
      <c r="IF67" s="73">
        <v>17.094000000000001</v>
      </c>
      <c r="IG67" s="73">
        <v>9.5939999999999994</v>
      </c>
      <c r="IH67" s="73">
        <v>1.0349999999999999</v>
      </c>
      <c r="II67" s="73">
        <v>6.3419999999999996</v>
      </c>
      <c r="IJ67" s="73">
        <v>13.625999999999999</v>
      </c>
      <c r="IK67" s="73">
        <v>7.3630000000000004</v>
      </c>
      <c r="IL67" s="73">
        <v>0.89700000000000002</v>
      </c>
      <c r="IM67" s="73">
        <v>5.3659999999999997</v>
      </c>
      <c r="IN67" s="73">
        <v>3.468</v>
      </c>
      <c r="IO67" s="73">
        <v>2.2309999999999999</v>
      </c>
      <c r="IP67" s="73">
        <v>0.13800000000000001</v>
      </c>
      <c r="IQ67" s="73">
        <v>0.97599999999999998</v>
      </c>
    </row>
    <row r="68" spans="1:251">
      <c r="A68" s="10">
        <v>44440</v>
      </c>
      <c r="B68" s="73">
        <v>29.655000000000001</v>
      </c>
      <c r="C68" s="73">
        <v>2.2749999999999999</v>
      </c>
      <c r="D68" s="73">
        <v>1.5469999999999999</v>
      </c>
      <c r="E68" s="73">
        <v>0.51200000000000001</v>
      </c>
      <c r="F68" s="73">
        <v>0.216</v>
      </c>
      <c r="G68" s="73">
        <v>10.099</v>
      </c>
      <c r="H68" s="73">
        <v>5.23</v>
      </c>
      <c r="I68" s="73">
        <v>0.28399999999999997</v>
      </c>
      <c r="J68" s="73">
        <v>4.5839999999999996</v>
      </c>
      <c r="K68" s="73">
        <v>130.74299999999999</v>
      </c>
      <c r="L68" s="73">
        <v>2.6240000000000001</v>
      </c>
      <c r="M68" s="73">
        <v>35.415999999999997</v>
      </c>
      <c r="N68" s="73">
        <v>53.383000000000003</v>
      </c>
      <c r="O68" s="73">
        <v>34.384</v>
      </c>
      <c r="P68" s="73">
        <v>3.1480000000000001</v>
      </c>
      <c r="Q68" s="73">
        <v>15.851000000000001</v>
      </c>
      <c r="R68" s="73">
        <v>42.643000000000001</v>
      </c>
      <c r="S68" s="73">
        <v>26.329000000000001</v>
      </c>
      <c r="T68" s="73">
        <v>2.5659999999999998</v>
      </c>
      <c r="U68" s="73">
        <v>13.749000000000001</v>
      </c>
      <c r="V68" s="73">
        <v>10.74</v>
      </c>
      <c r="W68" s="73">
        <v>8.0549999999999997</v>
      </c>
      <c r="X68" s="73">
        <v>0.58199999999999996</v>
      </c>
      <c r="Y68" s="73">
        <v>2.1030000000000002</v>
      </c>
      <c r="Z68" s="73">
        <v>3.2290000000000001</v>
      </c>
      <c r="AA68" s="73">
        <v>1.014</v>
      </c>
      <c r="AB68" s="73">
        <v>3.4729999999999999</v>
      </c>
      <c r="AC68" s="73">
        <v>0.77</v>
      </c>
      <c r="AD68" s="73">
        <v>0</v>
      </c>
      <c r="AE68" s="73">
        <v>135.81299999999999</v>
      </c>
      <c r="AF68" s="73">
        <v>95.009</v>
      </c>
      <c r="AG68" s="73">
        <v>128.34200000000001</v>
      </c>
      <c r="AH68" s="73">
        <v>4.7910000000000004</v>
      </c>
      <c r="AI68" s="73">
        <v>122.64700000000001</v>
      </c>
      <c r="AJ68" s="73">
        <v>95.009</v>
      </c>
      <c r="AK68" s="73">
        <v>1.8280000000000001</v>
      </c>
      <c r="AL68" s="73">
        <v>25.81</v>
      </c>
      <c r="AM68" s="73">
        <v>1.9890000000000001</v>
      </c>
      <c r="AN68" s="73">
        <v>1.5469999999999999</v>
      </c>
      <c r="AO68" s="73">
        <v>0.22600000000000001</v>
      </c>
      <c r="AP68" s="73">
        <v>0.216</v>
      </c>
      <c r="AQ68" s="73">
        <v>8.4969999999999999</v>
      </c>
      <c r="AR68" s="73">
        <v>4.1479999999999997</v>
      </c>
      <c r="AS68" s="73">
        <v>0.28399999999999997</v>
      </c>
      <c r="AT68" s="73">
        <v>4.0659999999999998</v>
      </c>
      <c r="AU68" s="73">
        <v>101.652</v>
      </c>
      <c r="AV68" s="73">
        <v>2.3380000000000001</v>
      </c>
      <c r="AW68" s="73">
        <v>31.053000000000001</v>
      </c>
      <c r="AX68" s="73">
        <v>40.411999999999999</v>
      </c>
      <c r="AY68" s="73">
        <v>24.991</v>
      </c>
      <c r="AZ68" s="73">
        <v>2.4209999999999998</v>
      </c>
      <c r="BA68" s="73">
        <v>12.999000000000001</v>
      </c>
      <c r="BB68" s="73">
        <v>34.183</v>
      </c>
      <c r="BC68" s="73">
        <v>20.215</v>
      </c>
      <c r="BD68" s="73">
        <v>2.0619999999999998</v>
      </c>
      <c r="BE68" s="73">
        <v>11.906000000000001</v>
      </c>
      <c r="BF68" s="73">
        <v>6.2290000000000001</v>
      </c>
      <c r="BG68" s="73">
        <v>4.7759999999999998</v>
      </c>
      <c r="BH68" s="73">
        <v>0.35899999999999999</v>
      </c>
      <c r="BI68" s="73">
        <v>1.0940000000000001</v>
      </c>
      <c r="BJ68" s="73">
        <v>2.6789999999999998</v>
      </c>
      <c r="BK68" s="73">
        <v>0.77</v>
      </c>
      <c r="BL68" s="73">
        <v>2.6789999999999998</v>
      </c>
      <c r="BM68" s="73">
        <v>0.77</v>
      </c>
      <c r="BN68" s="73">
        <v>0</v>
      </c>
      <c r="BO68" s="73">
        <v>640.77800000000002</v>
      </c>
      <c r="BP68" s="73">
        <v>376.46100000000001</v>
      </c>
      <c r="BQ68" s="73">
        <v>510.96499999999997</v>
      </c>
      <c r="BR68" s="73">
        <v>119.90300000000001</v>
      </c>
      <c r="BS68" s="73">
        <v>482.178</v>
      </c>
      <c r="BT68" s="73">
        <v>376.46100000000001</v>
      </c>
      <c r="BU68" s="73">
        <v>9.8670000000000009</v>
      </c>
      <c r="BV68" s="73">
        <v>94.75</v>
      </c>
      <c r="BW68" s="73">
        <v>8.3439999999999994</v>
      </c>
      <c r="BX68" s="73">
        <v>4.7830000000000004</v>
      </c>
      <c r="BY68" s="73">
        <v>0.69299999999999995</v>
      </c>
      <c r="BZ68" s="73">
        <v>2.8679999999999999</v>
      </c>
      <c r="CA68" s="73">
        <v>142.29499999999999</v>
      </c>
      <c r="CB68" s="73">
        <v>25.103999999999999</v>
      </c>
      <c r="CC68" s="73">
        <v>1.6220000000000001</v>
      </c>
      <c r="CD68" s="73">
        <v>114.721</v>
      </c>
      <c r="CE68" s="73">
        <v>410.12700000000001</v>
      </c>
      <c r="CF68" s="73">
        <v>12.182</v>
      </c>
      <c r="CG68" s="73">
        <v>214.74199999999999</v>
      </c>
      <c r="CH68" s="73">
        <v>118.867</v>
      </c>
      <c r="CI68" s="73">
        <v>75.117999999999995</v>
      </c>
      <c r="CJ68" s="73">
        <v>5.4420000000000002</v>
      </c>
      <c r="CK68" s="73">
        <v>37.920999999999999</v>
      </c>
      <c r="CL68" s="73">
        <v>92.248999999999995</v>
      </c>
      <c r="CM68" s="73">
        <v>57.756999999999998</v>
      </c>
      <c r="CN68" s="73">
        <v>2.9220000000000002</v>
      </c>
      <c r="CO68" s="73">
        <v>31.183</v>
      </c>
      <c r="CP68" s="73">
        <v>26.619</v>
      </c>
      <c r="CQ68" s="73">
        <v>17.361000000000001</v>
      </c>
      <c r="CR68" s="73">
        <v>2.52</v>
      </c>
      <c r="CS68" s="73">
        <v>6.7380000000000004</v>
      </c>
      <c r="CT68" s="73">
        <v>9.9730000000000008</v>
      </c>
      <c r="CU68" s="73">
        <v>6.7640000000000002</v>
      </c>
      <c r="CV68" s="73">
        <v>0.42099999999999999</v>
      </c>
      <c r="CW68" s="73">
        <v>2.3929999999999998</v>
      </c>
      <c r="CX68" s="73">
        <v>7.9610000000000003</v>
      </c>
      <c r="CY68" s="73">
        <v>3.7280000000000002</v>
      </c>
      <c r="CZ68" s="73">
        <v>9.9090000000000007</v>
      </c>
      <c r="DA68" s="73">
        <v>1.7789999999999999</v>
      </c>
      <c r="DB68" s="73">
        <v>0.38700000000000001</v>
      </c>
      <c r="DC68" s="73">
        <v>0.39500000000000002</v>
      </c>
      <c r="DD68" s="73">
        <v>289.34800000000001</v>
      </c>
      <c r="DE68" s="73">
        <v>202.761</v>
      </c>
      <c r="DF68" s="73">
        <v>272.12099999999998</v>
      </c>
      <c r="DG68" s="73">
        <v>12.766999999999999</v>
      </c>
      <c r="DH68" s="73">
        <v>262.51</v>
      </c>
      <c r="DI68" s="73">
        <v>202.761</v>
      </c>
      <c r="DJ68" s="73">
        <v>6.8819999999999997</v>
      </c>
      <c r="DK68" s="73">
        <v>52.106999999999999</v>
      </c>
      <c r="DL68" s="73">
        <v>5.8449999999999998</v>
      </c>
      <c r="DM68" s="73">
        <v>3.5739999999999998</v>
      </c>
      <c r="DN68" s="73">
        <v>0.32300000000000001</v>
      </c>
      <c r="DO68" s="73">
        <v>1.948</v>
      </c>
      <c r="DP68" s="73">
        <v>17.294</v>
      </c>
      <c r="DQ68" s="73">
        <v>6.798</v>
      </c>
      <c r="DR68" s="73">
        <v>0.873</v>
      </c>
      <c r="DS68" s="73">
        <v>9.6229999999999993</v>
      </c>
      <c r="DT68" s="73">
        <v>214.202</v>
      </c>
      <c r="DU68" s="73">
        <v>8.0779999999999994</v>
      </c>
      <c r="DV68" s="73">
        <v>65.236999999999995</v>
      </c>
      <c r="DW68" s="73">
        <v>75.325000000000003</v>
      </c>
      <c r="DX68" s="73">
        <v>52.238</v>
      </c>
      <c r="DY68" s="73">
        <v>4.2679999999999998</v>
      </c>
      <c r="DZ68" s="73">
        <v>18.431999999999999</v>
      </c>
      <c r="EA68" s="73">
        <v>56.741999999999997</v>
      </c>
      <c r="EB68" s="73">
        <v>38.25</v>
      </c>
      <c r="EC68" s="73">
        <v>1.748</v>
      </c>
      <c r="ED68" s="73">
        <v>16.356999999999999</v>
      </c>
      <c r="EE68" s="73">
        <v>18.582999999999998</v>
      </c>
      <c r="EF68" s="73">
        <v>13.988</v>
      </c>
      <c r="EG68" s="73">
        <v>2.52</v>
      </c>
      <c r="EH68" s="73">
        <v>2.0739999999999998</v>
      </c>
      <c r="EI68" s="73">
        <v>3.7</v>
      </c>
      <c r="EJ68" s="73">
        <v>1.8320000000000001</v>
      </c>
      <c r="EK68" s="73">
        <v>4.46</v>
      </c>
      <c r="EL68" s="73">
        <v>1.071</v>
      </c>
      <c r="EM68" s="73">
        <v>0.38700000000000001</v>
      </c>
      <c r="EN68" s="73">
        <v>242.29400000000001</v>
      </c>
      <c r="EO68" s="73">
        <v>169.13900000000001</v>
      </c>
      <c r="EP68" s="73">
        <v>228.76499999999999</v>
      </c>
      <c r="EQ68" s="73">
        <v>9.8119999999999994</v>
      </c>
      <c r="ER68" s="73">
        <v>222.3</v>
      </c>
      <c r="ES68" s="73">
        <v>169.13900000000001</v>
      </c>
      <c r="ET68" s="73">
        <v>6.12</v>
      </c>
      <c r="EU68" s="73">
        <v>46.68</v>
      </c>
      <c r="EV68" s="73">
        <v>5.0579999999999998</v>
      </c>
      <c r="EW68" s="73">
        <v>3.1680000000000001</v>
      </c>
      <c r="EX68" s="73">
        <v>0.32300000000000001</v>
      </c>
      <c r="EY68" s="73">
        <v>1.5669999999999999</v>
      </c>
      <c r="EZ68" s="73">
        <v>11.581</v>
      </c>
      <c r="FA68" s="73">
        <v>3.6579999999999999</v>
      </c>
      <c r="FB68" s="73">
        <v>0.36199999999999999</v>
      </c>
      <c r="FC68" s="73">
        <v>7.5609999999999999</v>
      </c>
      <c r="FD68" s="73">
        <v>177.03399999999999</v>
      </c>
      <c r="FE68" s="73">
        <v>6.8049999999999997</v>
      </c>
      <c r="FF68" s="73">
        <v>57.366</v>
      </c>
      <c r="FG68" s="73">
        <v>54.131999999999998</v>
      </c>
      <c r="FH68" s="73">
        <v>37.345999999999997</v>
      </c>
      <c r="FI68" s="73">
        <v>3.2440000000000002</v>
      </c>
      <c r="FJ68" s="73">
        <v>13.154999999999999</v>
      </c>
      <c r="FK68" s="73">
        <v>42.805999999999997</v>
      </c>
      <c r="FL68" s="73">
        <v>29.222999999999999</v>
      </c>
      <c r="FM68" s="73">
        <v>1.08</v>
      </c>
      <c r="FN68" s="73">
        <v>12.116</v>
      </c>
      <c r="FO68" s="73">
        <v>11.326000000000001</v>
      </c>
      <c r="FP68" s="73">
        <v>8.1229999999999993</v>
      </c>
      <c r="FQ68" s="73">
        <v>2.1640000000000001</v>
      </c>
      <c r="FR68" s="73">
        <v>1.0389999999999999</v>
      </c>
      <c r="FS68" s="73">
        <v>3.3559999999999999</v>
      </c>
      <c r="FT68" s="73">
        <v>1.089</v>
      </c>
      <c r="FU68" s="73">
        <v>3.7170000000000001</v>
      </c>
      <c r="FV68" s="73">
        <v>0.72699999999999998</v>
      </c>
      <c r="FW68" s="73">
        <v>0.38700000000000001</v>
      </c>
      <c r="FX68" s="73">
        <v>129.15199999999999</v>
      </c>
      <c r="FY68" s="73">
        <v>68.314999999999998</v>
      </c>
      <c r="FZ68" s="73">
        <v>95.039000000000001</v>
      </c>
      <c r="GA68" s="73">
        <v>32.463000000000001</v>
      </c>
      <c r="GB68" s="73">
        <v>86.453999999999994</v>
      </c>
      <c r="GC68" s="73">
        <v>68.314999999999998</v>
      </c>
      <c r="GD68" s="73">
        <v>2.1469999999999998</v>
      </c>
      <c r="GE68" s="73">
        <v>15.893000000000001</v>
      </c>
      <c r="GF68" s="73">
        <v>1.03</v>
      </c>
      <c r="GG68" s="73">
        <v>0.73799999999999999</v>
      </c>
      <c r="GH68" s="73">
        <v>0.10100000000000001</v>
      </c>
      <c r="GI68" s="73">
        <v>0.191</v>
      </c>
      <c r="GJ68" s="73">
        <v>40.319000000000003</v>
      </c>
      <c r="GK68" s="73">
        <v>7.9459999999999997</v>
      </c>
      <c r="GL68" s="73">
        <v>0.75</v>
      </c>
      <c r="GM68" s="73">
        <v>31.42</v>
      </c>
      <c r="GN68" s="73">
        <v>77.697999999999993</v>
      </c>
      <c r="GO68" s="73">
        <v>2.9980000000000002</v>
      </c>
      <c r="GP68" s="73">
        <v>47.503999999999998</v>
      </c>
      <c r="GQ68" s="73">
        <v>27.309000000000001</v>
      </c>
      <c r="GR68" s="73">
        <v>16.257000000000001</v>
      </c>
      <c r="GS68" s="73">
        <v>0.68600000000000005</v>
      </c>
      <c r="GT68" s="73">
        <v>10.366</v>
      </c>
      <c r="GU68" s="73">
        <v>22.757999999999999</v>
      </c>
      <c r="GV68" s="73">
        <v>13.411</v>
      </c>
      <c r="GW68" s="73">
        <v>0.54700000000000004</v>
      </c>
      <c r="GX68" s="73">
        <v>8.8000000000000007</v>
      </c>
      <c r="GY68" s="73">
        <v>4.5519999999999996</v>
      </c>
      <c r="GZ68" s="73">
        <v>2.8460000000000001</v>
      </c>
      <c r="HA68" s="73">
        <v>0.13900000000000001</v>
      </c>
      <c r="HB68" s="73">
        <v>1.5660000000000001</v>
      </c>
      <c r="HC68" s="73">
        <v>1.43</v>
      </c>
      <c r="HD68" s="73">
        <v>0.59699999999999998</v>
      </c>
      <c r="HE68" s="73">
        <v>0</v>
      </c>
      <c r="HF68" s="73">
        <v>0.73</v>
      </c>
      <c r="HG68" s="73">
        <v>1.3480000000000001</v>
      </c>
      <c r="HH68" s="73">
        <v>0.95099999999999996</v>
      </c>
      <c r="HI68" s="73">
        <v>1.65</v>
      </c>
      <c r="HJ68" s="73">
        <v>0.64900000000000002</v>
      </c>
      <c r="HK68" s="73">
        <v>0</v>
      </c>
      <c r="HL68" s="73">
        <v>0.10299999999999999</v>
      </c>
      <c r="HM68" s="73">
        <v>46.317</v>
      </c>
      <c r="HN68" s="73">
        <v>32.375999999999998</v>
      </c>
      <c r="HO68" s="73">
        <v>44.091999999999999</v>
      </c>
      <c r="HP68" s="73">
        <v>1.615</v>
      </c>
      <c r="HQ68" s="73">
        <v>41.941000000000003</v>
      </c>
      <c r="HR68" s="73">
        <v>32.375999999999998</v>
      </c>
      <c r="HS68" s="73">
        <v>1.244</v>
      </c>
      <c r="HT68" s="73">
        <v>8.32</v>
      </c>
      <c r="HU68" s="73">
        <v>0.439</v>
      </c>
      <c r="HV68" s="73">
        <v>0.439</v>
      </c>
      <c r="HW68" s="73">
        <v>0</v>
      </c>
      <c r="HX68" s="73">
        <v>0</v>
      </c>
      <c r="HY68" s="73">
        <v>3.327</v>
      </c>
      <c r="HZ68" s="73">
        <v>1.712</v>
      </c>
      <c r="IA68" s="73">
        <v>0.38800000000000001</v>
      </c>
      <c r="IB68" s="73">
        <v>1.2270000000000001</v>
      </c>
      <c r="IC68" s="73">
        <v>34.749000000000002</v>
      </c>
      <c r="ID68" s="73">
        <v>1.6319999999999999</v>
      </c>
      <c r="IE68" s="73">
        <v>9.5470000000000006</v>
      </c>
      <c r="IF68" s="73">
        <v>17.785</v>
      </c>
      <c r="IG68" s="73">
        <v>11.74</v>
      </c>
      <c r="IH68" s="73">
        <v>0.57699999999999996</v>
      </c>
      <c r="II68" s="73">
        <v>5.4669999999999996</v>
      </c>
      <c r="IJ68" s="73">
        <v>15.085000000000001</v>
      </c>
      <c r="IK68" s="73">
        <v>9.9250000000000007</v>
      </c>
      <c r="IL68" s="73">
        <v>0.438</v>
      </c>
      <c r="IM68" s="73">
        <v>4.7220000000000004</v>
      </c>
      <c r="IN68" s="73">
        <v>2.6989999999999998</v>
      </c>
      <c r="IO68" s="73">
        <v>1.8149999999999999</v>
      </c>
      <c r="IP68" s="73">
        <v>0.13900000000000001</v>
      </c>
      <c r="IQ68" s="73">
        <v>0.745</v>
      </c>
    </row>
    <row r="69" spans="1:251">
      <c r="A69" s="10">
        <v>44531</v>
      </c>
      <c r="B69" s="73">
        <v>29.949000000000002</v>
      </c>
      <c r="C69" s="73">
        <v>3.278</v>
      </c>
      <c r="D69" s="73">
        <v>2.4279999999999999</v>
      </c>
      <c r="E69" s="73">
        <v>0</v>
      </c>
      <c r="F69" s="73">
        <v>0.85</v>
      </c>
      <c r="G69" s="73">
        <v>9.7560000000000002</v>
      </c>
      <c r="H69" s="73">
        <v>5.2480000000000002</v>
      </c>
      <c r="I69" s="73">
        <v>0.29799999999999999</v>
      </c>
      <c r="J69" s="73">
        <v>4.21</v>
      </c>
      <c r="K69" s="73">
        <v>128.58099999999999</v>
      </c>
      <c r="L69" s="73">
        <v>2.4420000000000002</v>
      </c>
      <c r="M69" s="73">
        <v>35.920999999999999</v>
      </c>
      <c r="N69" s="73">
        <v>50.206000000000003</v>
      </c>
      <c r="O69" s="73">
        <v>33.523000000000003</v>
      </c>
      <c r="P69" s="73">
        <v>1.1619999999999999</v>
      </c>
      <c r="Q69" s="73">
        <v>15.52</v>
      </c>
      <c r="R69" s="73">
        <v>41.085999999999999</v>
      </c>
      <c r="S69" s="73">
        <v>26.199000000000002</v>
      </c>
      <c r="T69" s="73">
        <v>1.1619999999999999</v>
      </c>
      <c r="U69" s="73">
        <v>13.725</v>
      </c>
      <c r="V69" s="73">
        <v>9.1199999999999992</v>
      </c>
      <c r="W69" s="73">
        <v>7.3250000000000002</v>
      </c>
      <c r="X69" s="73">
        <v>0</v>
      </c>
      <c r="Y69" s="73">
        <v>1.7949999999999999</v>
      </c>
      <c r="Z69" s="73">
        <v>2.3769999999999998</v>
      </c>
      <c r="AA69" s="73">
        <v>1.4039999999999999</v>
      </c>
      <c r="AB69" s="73">
        <v>2.8439999999999999</v>
      </c>
      <c r="AC69" s="73">
        <v>0.93799999999999994</v>
      </c>
      <c r="AD69" s="73">
        <v>0</v>
      </c>
      <c r="AE69" s="73">
        <v>136.76599999999999</v>
      </c>
      <c r="AF69" s="73">
        <v>95.427000000000007</v>
      </c>
      <c r="AG69" s="73">
        <v>130.214</v>
      </c>
      <c r="AH69" s="73">
        <v>3.972</v>
      </c>
      <c r="AI69" s="73">
        <v>124.416</v>
      </c>
      <c r="AJ69" s="73">
        <v>95.427000000000007</v>
      </c>
      <c r="AK69" s="73">
        <v>2.1440000000000001</v>
      </c>
      <c r="AL69" s="73">
        <v>26.379000000000001</v>
      </c>
      <c r="AM69" s="73">
        <v>2.4710000000000001</v>
      </c>
      <c r="AN69" s="73">
        <v>1.901</v>
      </c>
      <c r="AO69" s="73">
        <v>0</v>
      </c>
      <c r="AP69" s="73">
        <v>0.56999999999999995</v>
      </c>
      <c r="AQ69" s="73">
        <v>7.7640000000000002</v>
      </c>
      <c r="AR69" s="73">
        <v>4.3620000000000001</v>
      </c>
      <c r="AS69" s="73">
        <v>0</v>
      </c>
      <c r="AT69" s="73">
        <v>3.4020000000000001</v>
      </c>
      <c r="AU69" s="73">
        <v>101.953</v>
      </c>
      <c r="AV69" s="73">
        <v>2.1440000000000001</v>
      </c>
      <c r="AW69" s="73">
        <v>31.263999999999999</v>
      </c>
      <c r="AX69" s="73">
        <v>39.088999999999999</v>
      </c>
      <c r="AY69" s="73">
        <v>24.494</v>
      </c>
      <c r="AZ69" s="73">
        <v>1.1619999999999999</v>
      </c>
      <c r="BA69" s="73">
        <v>13.432</v>
      </c>
      <c r="BB69" s="73">
        <v>34.145000000000003</v>
      </c>
      <c r="BC69" s="73">
        <v>20.568999999999999</v>
      </c>
      <c r="BD69" s="73">
        <v>1.1619999999999999</v>
      </c>
      <c r="BE69" s="73">
        <v>12.414</v>
      </c>
      <c r="BF69" s="73">
        <v>4.944</v>
      </c>
      <c r="BG69" s="73">
        <v>3.9249999999999998</v>
      </c>
      <c r="BH69" s="73">
        <v>0</v>
      </c>
      <c r="BI69" s="73">
        <v>1.0189999999999999</v>
      </c>
      <c r="BJ69" s="73">
        <v>2.1139999999999999</v>
      </c>
      <c r="BK69" s="73">
        <v>1.4039999999999999</v>
      </c>
      <c r="BL69" s="73">
        <v>2.58</v>
      </c>
      <c r="BM69" s="73">
        <v>0.93799999999999994</v>
      </c>
      <c r="BN69" s="73">
        <v>0</v>
      </c>
      <c r="BO69" s="73">
        <v>643.447</v>
      </c>
      <c r="BP69" s="73">
        <v>384.791</v>
      </c>
      <c r="BQ69" s="73">
        <v>515.61699999999996</v>
      </c>
      <c r="BR69" s="73">
        <v>115.866</v>
      </c>
      <c r="BS69" s="73">
        <v>487.09100000000001</v>
      </c>
      <c r="BT69" s="73">
        <v>384.791</v>
      </c>
      <c r="BU69" s="73">
        <v>5.77</v>
      </c>
      <c r="BV69" s="73">
        <v>95.397999999999996</v>
      </c>
      <c r="BW69" s="73">
        <v>5.8550000000000004</v>
      </c>
      <c r="BX69" s="73">
        <v>4.085</v>
      </c>
      <c r="BY69" s="73">
        <v>0.85099999999999998</v>
      </c>
      <c r="BZ69" s="73">
        <v>0.91800000000000004</v>
      </c>
      <c r="CA69" s="73">
        <v>139.66900000000001</v>
      </c>
      <c r="CB69" s="73">
        <v>25.571999999999999</v>
      </c>
      <c r="CC69" s="73">
        <v>0.69599999999999995</v>
      </c>
      <c r="CD69" s="73">
        <v>113.401</v>
      </c>
      <c r="CE69" s="73">
        <v>420.01499999999999</v>
      </c>
      <c r="CF69" s="73">
        <v>7.3179999999999996</v>
      </c>
      <c r="CG69" s="73">
        <v>211.26400000000001</v>
      </c>
      <c r="CH69" s="73">
        <v>121.503</v>
      </c>
      <c r="CI69" s="73">
        <v>79.869</v>
      </c>
      <c r="CJ69" s="73">
        <v>3.375</v>
      </c>
      <c r="CK69" s="73">
        <v>38.26</v>
      </c>
      <c r="CL69" s="73">
        <v>94.96</v>
      </c>
      <c r="CM69" s="73">
        <v>58.645000000000003</v>
      </c>
      <c r="CN69" s="73">
        <v>3.0219999999999998</v>
      </c>
      <c r="CO69" s="73">
        <v>33.292999999999999</v>
      </c>
      <c r="CP69" s="73">
        <v>26.542999999999999</v>
      </c>
      <c r="CQ69" s="73">
        <v>21.224</v>
      </c>
      <c r="CR69" s="73">
        <v>0.35299999999999998</v>
      </c>
      <c r="CS69" s="73">
        <v>4.9660000000000002</v>
      </c>
      <c r="CT69" s="73">
        <v>11.433</v>
      </c>
      <c r="CU69" s="73">
        <v>8.5239999999999991</v>
      </c>
      <c r="CV69" s="73">
        <v>0.83799999999999997</v>
      </c>
      <c r="CW69" s="73">
        <v>2.0710000000000002</v>
      </c>
      <c r="CX69" s="73">
        <v>10.832000000000001</v>
      </c>
      <c r="CY69" s="73">
        <v>4.8499999999999996</v>
      </c>
      <c r="CZ69" s="73">
        <v>11.964</v>
      </c>
      <c r="DA69" s="73">
        <v>3.718</v>
      </c>
      <c r="DB69" s="73">
        <v>0</v>
      </c>
      <c r="DC69" s="73">
        <v>0</v>
      </c>
      <c r="DD69" s="73">
        <v>279.25400000000002</v>
      </c>
      <c r="DE69" s="73">
        <v>200.26900000000001</v>
      </c>
      <c r="DF69" s="73">
        <v>265.32799999999997</v>
      </c>
      <c r="DG69" s="73">
        <v>9.1430000000000007</v>
      </c>
      <c r="DH69" s="73">
        <v>255.07</v>
      </c>
      <c r="DI69" s="73">
        <v>200.26900000000001</v>
      </c>
      <c r="DJ69" s="73">
        <v>3.415</v>
      </c>
      <c r="DK69" s="73">
        <v>51.386000000000003</v>
      </c>
      <c r="DL69" s="73">
        <v>3.883</v>
      </c>
      <c r="DM69" s="73">
        <v>2.5190000000000001</v>
      </c>
      <c r="DN69" s="73">
        <v>0.44600000000000001</v>
      </c>
      <c r="DO69" s="73">
        <v>0.91800000000000004</v>
      </c>
      <c r="DP69" s="73">
        <v>15.519</v>
      </c>
      <c r="DQ69" s="73">
        <v>7.7389999999999999</v>
      </c>
      <c r="DR69" s="73">
        <v>0</v>
      </c>
      <c r="DS69" s="73">
        <v>7.78</v>
      </c>
      <c r="DT69" s="73">
        <v>212.59200000000001</v>
      </c>
      <c r="DU69" s="73">
        <v>3.86</v>
      </c>
      <c r="DV69" s="73">
        <v>60.981000000000002</v>
      </c>
      <c r="DW69" s="73">
        <v>74.512</v>
      </c>
      <c r="DX69" s="73">
        <v>52.591000000000001</v>
      </c>
      <c r="DY69" s="73">
        <v>2.7919999999999998</v>
      </c>
      <c r="DZ69" s="73">
        <v>19.13</v>
      </c>
      <c r="EA69" s="73">
        <v>56.32</v>
      </c>
      <c r="EB69" s="73">
        <v>37.008000000000003</v>
      </c>
      <c r="EC69" s="73">
        <v>2.7919999999999998</v>
      </c>
      <c r="ED69" s="73">
        <v>16.52</v>
      </c>
      <c r="EE69" s="73">
        <v>18.192</v>
      </c>
      <c r="EF69" s="73">
        <v>15.583</v>
      </c>
      <c r="EG69" s="73">
        <v>0</v>
      </c>
      <c r="EH69" s="73">
        <v>2.61</v>
      </c>
      <c r="EI69" s="73">
        <v>4.7830000000000004</v>
      </c>
      <c r="EJ69" s="73">
        <v>1.82</v>
      </c>
      <c r="EK69" s="73">
        <v>4.7830000000000004</v>
      </c>
      <c r="EL69" s="73">
        <v>1.82</v>
      </c>
      <c r="EM69" s="73">
        <v>0</v>
      </c>
      <c r="EN69" s="73">
        <v>238.494</v>
      </c>
      <c r="EO69" s="73">
        <v>165.52799999999999</v>
      </c>
      <c r="EP69" s="73">
        <v>225.84700000000001</v>
      </c>
      <c r="EQ69" s="73">
        <v>8.109</v>
      </c>
      <c r="ER69" s="73">
        <v>217.029</v>
      </c>
      <c r="ES69" s="73">
        <v>165.52799999999999</v>
      </c>
      <c r="ET69" s="73">
        <v>3.415</v>
      </c>
      <c r="EU69" s="73">
        <v>48.087000000000003</v>
      </c>
      <c r="EV69" s="73">
        <v>3.4079999999999999</v>
      </c>
      <c r="EW69" s="73">
        <v>2.044</v>
      </c>
      <c r="EX69" s="73">
        <v>0.44600000000000001</v>
      </c>
      <c r="EY69" s="73">
        <v>0.91800000000000004</v>
      </c>
      <c r="EZ69" s="73">
        <v>13.519</v>
      </c>
      <c r="FA69" s="73">
        <v>6.774</v>
      </c>
      <c r="FB69" s="73">
        <v>0</v>
      </c>
      <c r="FC69" s="73">
        <v>6.7460000000000004</v>
      </c>
      <c r="FD69" s="73">
        <v>176.411</v>
      </c>
      <c r="FE69" s="73">
        <v>3.86</v>
      </c>
      <c r="FF69" s="73">
        <v>56.648000000000003</v>
      </c>
      <c r="FG69" s="73">
        <v>57.238999999999997</v>
      </c>
      <c r="FH69" s="73">
        <v>38.944000000000003</v>
      </c>
      <c r="FI69" s="73">
        <v>2.7919999999999998</v>
      </c>
      <c r="FJ69" s="73">
        <v>15.504</v>
      </c>
      <c r="FK69" s="73">
        <v>46.133000000000003</v>
      </c>
      <c r="FL69" s="73">
        <v>28.922999999999998</v>
      </c>
      <c r="FM69" s="73">
        <v>2.7919999999999998</v>
      </c>
      <c r="FN69" s="73">
        <v>14.419</v>
      </c>
      <c r="FO69" s="73">
        <v>11.106</v>
      </c>
      <c r="FP69" s="73">
        <v>10.021000000000001</v>
      </c>
      <c r="FQ69" s="73">
        <v>0</v>
      </c>
      <c r="FR69" s="73">
        <v>1.085</v>
      </c>
      <c r="FS69" s="73">
        <v>4.5369999999999999</v>
      </c>
      <c r="FT69" s="73">
        <v>1.5740000000000001</v>
      </c>
      <c r="FU69" s="73">
        <v>4.5369999999999999</v>
      </c>
      <c r="FV69" s="73">
        <v>1.5740000000000001</v>
      </c>
      <c r="FW69" s="73">
        <v>0</v>
      </c>
      <c r="FX69" s="73">
        <v>125.483</v>
      </c>
      <c r="FY69" s="73">
        <v>66.010000000000005</v>
      </c>
      <c r="FZ69" s="73">
        <v>92.498000000000005</v>
      </c>
      <c r="GA69" s="73">
        <v>32.08</v>
      </c>
      <c r="GB69" s="73">
        <v>83.995000000000005</v>
      </c>
      <c r="GC69" s="73">
        <v>66.010000000000005</v>
      </c>
      <c r="GD69" s="73">
        <v>1.1890000000000001</v>
      </c>
      <c r="GE69" s="73">
        <v>16.437000000000001</v>
      </c>
      <c r="GF69" s="73">
        <v>0.38300000000000001</v>
      </c>
      <c r="GG69" s="73">
        <v>0.28899999999999998</v>
      </c>
      <c r="GH69" s="73">
        <v>0</v>
      </c>
      <c r="GI69" s="73">
        <v>9.4E-2</v>
      </c>
      <c r="GJ69" s="73">
        <v>40.56</v>
      </c>
      <c r="GK69" s="73">
        <v>8.5749999999999993</v>
      </c>
      <c r="GL69" s="73">
        <v>0.441</v>
      </c>
      <c r="GM69" s="73">
        <v>31.545000000000002</v>
      </c>
      <c r="GN69" s="73">
        <v>75.16</v>
      </c>
      <c r="GO69" s="73">
        <v>1.629</v>
      </c>
      <c r="GP69" s="73">
        <v>48.268000000000001</v>
      </c>
      <c r="GQ69" s="73">
        <v>28.841000000000001</v>
      </c>
      <c r="GR69" s="73">
        <v>16.635999999999999</v>
      </c>
      <c r="GS69" s="73">
        <v>0.64200000000000002</v>
      </c>
      <c r="GT69" s="73">
        <v>11.561999999999999</v>
      </c>
      <c r="GU69" s="73">
        <v>23.506</v>
      </c>
      <c r="GV69" s="73">
        <v>12.999000000000001</v>
      </c>
      <c r="GW69" s="73">
        <v>0.33500000000000002</v>
      </c>
      <c r="GX69" s="73">
        <v>10.172000000000001</v>
      </c>
      <c r="GY69" s="73">
        <v>5.335</v>
      </c>
      <c r="GZ69" s="73">
        <v>3.637</v>
      </c>
      <c r="HA69" s="73">
        <v>0.307</v>
      </c>
      <c r="HB69" s="73">
        <v>1.39</v>
      </c>
      <c r="HC69" s="73">
        <v>2.153</v>
      </c>
      <c r="HD69" s="73">
        <v>0.72299999999999998</v>
      </c>
      <c r="HE69" s="73">
        <v>0</v>
      </c>
      <c r="HF69" s="73">
        <v>1.3029999999999999</v>
      </c>
      <c r="HG69" s="73">
        <v>0.54400000000000004</v>
      </c>
      <c r="HH69" s="73">
        <v>0.42499999999999999</v>
      </c>
      <c r="HI69" s="73">
        <v>0.90500000000000003</v>
      </c>
      <c r="HJ69" s="73">
        <v>6.4000000000000001E-2</v>
      </c>
      <c r="HK69" s="73">
        <v>0</v>
      </c>
      <c r="HL69" s="73">
        <v>0.127</v>
      </c>
      <c r="HM69" s="73">
        <v>44.454000000000001</v>
      </c>
      <c r="HN69" s="73">
        <v>31.864999999999998</v>
      </c>
      <c r="HO69" s="73">
        <v>41.915999999999997</v>
      </c>
      <c r="HP69" s="73">
        <v>2.097</v>
      </c>
      <c r="HQ69" s="73">
        <v>40.595999999999997</v>
      </c>
      <c r="HR69" s="73">
        <v>31.864999999999998</v>
      </c>
      <c r="HS69" s="73">
        <v>0.79900000000000004</v>
      </c>
      <c r="HT69" s="73">
        <v>7.8010000000000002</v>
      </c>
      <c r="HU69" s="73">
        <v>0.27100000000000002</v>
      </c>
      <c r="HV69" s="73">
        <v>0.17699999999999999</v>
      </c>
      <c r="HW69" s="73">
        <v>0</v>
      </c>
      <c r="HX69" s="73">
        <v>9.4E-2</v>
      </c>
      <c r="HY69" s="73">
        <v>3.2759999999999998</v>
      </c>
      <c r="HZ69" s="73">
        <v>1.274</v>
      </c>
      <c r="IA69" s="73">
        <v>0</v>
      </c>
      <c r="IB69" s="73">
        <v>2.0019999999999998</v>
      </c>
      <c r="IC69" s="73">
        <v>33.459000000000003</v>
      </c>
      <c r="ID69" s="73">
        <v>0.79900000000000004</v>
      </c>
      <c r="IE69" s="73">
        <v>10.002000000000001</v>
      </c>
      <c r="IF69" s="73">
        <v>18.561</v>
      </c>
      <c r="IG69" s="73">
        <v>12.124000000000001</v>
      </c>
      <c r="IH69" s="73">
        <v>0.53500000000000003</v>
      </c>
      <c r="II69" s="73">
        <v>5.9020000000000001</v>
      </c>
      <c r="IJ69" s="73">
        <v>15.816000000000001</v>
      </c>
      <c r="IK69" s="73">
        <v>10.087999999999999</v>
      </c>
      <c r="IL69" s="73">
        <v>0.22700000000000001</v>
      </c>
      <c r="IM69" s="73">
        <v>5.5</v>
      </c>
      <c r="IN69" s="73">
        <v>2.7450000000000001</v>
      </c>
      <c r="IO69" s="73">
        <v>2.036</v>
      </c>
      <c r="IP69" s="73">
        <v>0.307</v>
      </c>
      <c r="IQ69" s="73">
        <v>0.40300000000000002</v>
      </c>
    </row>
    <row r="70" spans="1:251">
      <c r="A70" s="10">
        <v>44621</v>
      </c>
      <c r="B70" s="73">
        <v>25.739000000000001</v>
      </c>
      <c r="C70" s="73">
        <v>4.4569999999999999</v>
      </c>
      <c r="D70" s="73">
        <v>2.7189999999999999</v>
      </c>
      <c r="E70" s="73">
        <v>0.81899999999999995</v>
      </c>
      <c r="F70" s="73">
        <v>0.91900000000000004</v>
      </c>
      <c r="G70" s="73">
        <v>8.8819999999999997</v>
      </c>
      <c r="H70" s="73">
        <v>2.847</v>
      </c>
      <c r="I70" s="73">
        <v>0.28100000000000003</v>
      </c>
      <c r="J70" s="73">
        <v>5.7539999999999996</v>
      </c>
      <c r="K70" s="73">
        <v>132.97399999999999</v>
      </c>
      <c r="L70" s="73">
        <v>3.28</v>
      </c>
      <c r="M70" s="73">
        <v>32.673999999999999</v>
      </c>
      <c r="N70" s="73">
        <v>52.561999999999998</v>
      </c>
      <c r="O70" s="73">
        <v>32.137999999999998</v>
      </c>
      <c r="P70" s="73">
        <v>2.1520000000000001</v>
      </c>
      <c r="Q70" s="73">
        <v>17.954999999999998</v>
      </c>
      <c r="R70" s="73">
        <v>42.881999999999998</v>
      </c>
      <c r="S70" s="73">
        <v>26.92</v>
      </c>
      <c r="T70" s="73">
        <v>0.84</v>
      </c>
      <c r="U70" s="73">
        <v>14.805999999999999</v>
      </c>
      <c r="V70" s="73">
        <v>9.68</v>
      </c>
      <c r="W70" s="73">
        <v>5.218</v>
      </c>
      <c r="X70" s="73">
        <v>1.3129999999999999</v>
      </c>
      <c r="Y70" s="73">
        <v>3.149</v>
      </c>
      <c r="Z70" s="73">
        <v>2.2120000000000002</v>
      </c>
      <c r="AA70" s="73">
        <v>0.48499999999999999</v>
      </c>
      <c r="AB70" s="73">
        <v>2.2120000000000002</v>
      </c>
      <c r="AC70" s="73">
        <v>0.48499999999999999</v>
      </c>
      <c r="AD70" s="73">
        <v>0.317</v>
      </c>
      <c r="AE70" s="73">
        <v>137.67500000000001</v>
      </c>
      <c r="AF70" s="73">
        <v>100.48399999999999</v>
      </c>
      <c r="AG70" s="73">
        <v>130.83500000000001</v>
      </c>
      <c r="AH70" s="73">
        <v>5.3639999999999999</v>
      </c>
      <c r="AI70" s="73">
        <v>126.265</v>
      </c>
      <c r="AJ70" s="73">
        <v>100.48399999999999</v>
      </c>
      <c r="AK70" s="73">
        <v>1.6890000000000001</v>
      </c>
      <c r="AL70" s="73">
        <v>24.091999999999999</v>
      </c>
      <c r="AM70" s="73">
        <v>3.6520000000000001</v>
      </c>
      <c r="AN70" s="73">
        <v>2.2109999999999999</v>
      </c>
      <c r="AO70" s="73">
        <v>0.52200000000000002</v>
      </c>
      <c r="AP70" s="73">
        <v>0.91900000000000004</v>
      </c>
      <c r="AQ70" s="73">
        <v>6.282</v>
      </c>
      <c r="AR70" s="73">
        <v>2.359</v>
      </c>
      <c r="AS70" s="73">
        <v>0.28100000000000003</v>
      </c>
      <c r="AT70" s="73">
        <v>3.6419999999999999</v>
      </c>
      <c r="AU70" s="73">
        <v>105.55800000000001</v>
      </c>
      <c r="AV70" s="73">
        <v>2.7170000000000001</v>
      </c>
      <c r="AW70" s="73">
        <v>28.914999999999999</v>
      </c>
      <c r="AX70" s="73">
        <v>37.783000000000001</v>
      </c>
      <c r="AY70" s="73">
        <v>20.893000000000001</v>
      </c>
      <c r="AZ70" s="73">
        <v>2.1520000000000001</v>
      </c>
      <c r="BA70" s="73">
        <v>14.737</v>
      </c>
      <c r="BB70" s="73">
        <v>32.253</v>
      </c>
      <c r="BC70" s="73">
        <v>18.814</v>
      </c>
      <c r="BD70" s="73">
        <v>0.84</v>
      </c>
      <c r="BE70" s="73">
        <v>12.6</v>
      </c>
      <c r="BF70" s="73">
        <v>5.53</v>
      </c>
      <c r="BG70" s="73">
        <v>2.0790000000000002</v>
      </c>
      <c r="BH70" s="73">
        <v>1.3129999999999999</v>
      </c>
      <c r="BI70" s="73">
        <v>2.137</v>
      </c>
      <c r="BJ70" s="73">
        <v>1.4750000000000001</v>
      </c>
      <c r="BK70" s="73">
        <v>0.48499999999999999</v>
      </c>
      <c r="BL70" s="73">
        <v>1.4750000000000001</v>
      </c>
      <c r="BM70" s="73">
        <v>0.48499999999999999</v>
      </c>
      <c r="BN70" s="73">
        <v>0</v>
      </c>
      <c r="BO70" s="73">
        <v>647.17100000000005</v>
      </c>
      <c r="BP70" s="73">
        <v>370.91899999999998</v>
      </c>
      <c r="BQ70" s="73">
        <v>521.22799999999995</v>
      </c>
      <c r="BR70" s="73">
        <v>112.224</v>
      </c>
      <c r="BS70" s="73">
        <v>477.387</v>
      </c>
      <c r="BT70" s="73">
        <v>370.91899999999998</v>
      </c>
      <c r="BU70" s="73">
        <v>3.8980000000000001</v>
      </c>
      <c r="BV70" s="73">
        <v>101.58199999999999</v>
      </c>
      <c r="BW70" s="73">
        <v>11.664999999999999</v>
      </c>
      <c r="BX70" s="73">
        <v>8.3610000000000007</v>
      </c>
      <c r="BY70" s="73">
        <v>0.72</v>
      </c>
      <c r="BZ70" s="73">
        <v>2.585</v>
      </c>
      <c r="CA70" s="73">
        <v>145.79599999999999</v>
      </c>
      <c r="CB70" s="73">
        <v>36.469000000000001</v>
      </c>
      <c r="CC70" s="73">
        <v>1.3420000000000001</v>
      </c>
      <c r="CD70" s="73">
        <v>107.577</v>
      </c>
      <c r="CE70" s="73">
        <v>422.08199999999999</v>
      </c>
      <c r="CF70" s="73">
        <v>5.9589999999999996</v>
      </c>
      <c r="CG70" s="73">
        <v>214.35400000000001</v>
      </c>
      <c r="CH70" s="73">
        <v>115.083</v>
      </c>
      <c r="CI70" s="73">
        <v>74.201999999999998</v>
      </c>
      <c r="CJ70" s="73">
        <v>3.9620000000000002</v>
      </c>
      <c r="CK70" s="73">
        <v>36.17</v>
      </c>
      <c r="CL70" s="73">
        <v>90.563999999999993</v>
      </c>
      <c r="CM70" s="73">
        <v>57.113</v>
      </c>
      <c r="CN70" s="73">
        <v>2.7189999999999999</v>
      </c>
      <c r="CO70" s="73">
        <v>29.981999999999999</v>
      </c>
      <c r="CP70" s="73">
        <v>24.52</v>
      </c>
      <c r="CQ70" s="73">
        <v>17.088999999999999</v>
      </c>
      <c r="CR70" s="73">
        <v>1.2430000000000001</v>
      </c>
      <c r="CS70" s="73">
        <v>6.1870000000000003</v>
      </c>
      <c r="CT70" s="73">
        <v>10.608000000000001</v>
      </c>
      <c r="CU70" s="73">
        <v>5.4029999999999996</v>
      </c>
      <c r="CV70" s="73">
        <v>0.35099999999999998</v>
      </c>
      <c r="CW70" s="73">
        <v>4.12</v>
      </c>
      <c r="CX70" s="73">
        <v>12.321999999999999</v>
      </c>
      <c r="CY70" s="73">
        <v>4.7750000000000004</v>
      </c>
      <c r="CZ70" s="73">
        <v>13.718999999999999</v>
      </c>
      <c r="DA70" s="73">
        <v>3.3780000000000001</v>
      </c>
      <c r="DB70" s="73">
        <v>0.75</v>
      </c>
      <c r="DC70" s="73">
        <v>0.73499999999999999</v>
      </c>
      <c r="DD70" s="73">
        <v>288.803</v>
      </c>
      <c r="DE70" s="73">
        <v>197.78700000000001</v>
      </c>
      <c r="DF70" s="73">
        <v>273.678</v>
      </c>
      <c r="DG70" s="73">
        <v>8.1219999999999999</v>
      </c>
      <c r="DH70" s="73">
        <v>255.739</v>
      </c>
      <c r="DI70" s="73">
        <v>197.78700000000001</v>
      </c>
      <c r="DJ70" s="73">
        <v>3.125</v>
      </c>
      <c r="DK70" s="73">
        <v>54.826999999999998</v>
      </c>
      <c r="DL70" s="73">
        <v>7.7240000000000002</v>
      </c>
      <c r="DM70" s="73">
        <v>5.7910000000000004</v>
      </c>
      <c r="DN70" s="73">
        <v>0</v>
      </c>
      <c r="DO70" s="73">
        <v>1.9319999999999999</v>
      </c>
      <c r="DP70" s="73">
        <v>18.338000000000001</v>
      </c>
      <c r="DQ70" s="73">
        <v>12.148</v>
      </c>
      <c r="DR70" s="73">
        <v>0</v>
      </c>
      <c r="DS70" s="73">
        <v>6.19</v>
      </c>
      <c r="DT70" s="73">
        <v>219.86199999999999</v>
      </c>
      <c r="DU70" s="73">
        <v>3.125</v>
      </c>
      <c r="DV70" s="73">
        <v>64.501000000000005</v>
      </c>
      <c r="DW70" s="73">
        <v>73.582999999999998</v>
      </c>
      <c r="DX70" s="73">
        <v>49.337000000000003</v>
      </c>
      <c r="DY70" s="73">
        <v>2.7810000000000001</v>
      </c>
      <c r="DZ70" s="73">
        <v>21.463999999999999</v>
      </c>
      <c r="EA70" s="73">
        <v>58.871000000000002</v>
      </c>
      <c r="EB70" s="73">
        <v>37.087000000000003</v>
      </c>
      <c r="EC70" s="73">
        <v>2.3940000000000001</v>
      </c>
      <c r="ED70" s="73">
        <v>19.39</v>
      </c>
      <c r="EE70" s="73">
        <v>14.712</v>
      </c>
      <c r="EF70" s="73">
        <v>12.250999999999999</v>
      </c>
      <c r="EG70" s="73">
        <v>0.38700000000000001</v>
      </c>
      <c r="EH70" s="73">
        <v>2.0739999999999998</v>
      </c>
      <c r="EI70" s="73">
        <v>7.0039999999999996</v>
      </c>
      <c r="EJ70" s="73">
        <v>1.3160000000000001</v>
      </c>
      <c r="EK70" s="73">
        <v>7.0039999999999996</v>
      </c>
      <c r="EL70" s="73">
        <v>1.3160000000000001</v>
      </c>
      <c r="EM70" s="73">
        <v>0</v>
      </c>
      <c r="EN70" s="73">
        <v>240.08799999999999</v>
      </c>
      <c r="EO70" s="73">
        <v>160.71</v>
      </c>
      <c r="EP70" s="73">
        <v>227.374</v>
      </c>
      <c r="EQ70" s="73">
        <v>6.4189999999999996</v>
      </c>
      <c r="ER70" s="73">
        <v>212.41900000000001</v>
      </c>
      <c r="ES70" s="73">
        <v>160.71</v>
      </c>
      <c r="ET70" s="73">
        <v>2.3730000000000002</v>
      </c>
      <c r="EU70" s="73">
        <v>49.335999999999999</v>
      </c>
      <c r="EV70" s="73">
        <v>6.9459999999999997</v>
      </c>
      <c r="EW70" s="73">
        <v>5.0140000000000002</v>
      </c>
      <c r="EX70" s="73">
        <v>0</v>
      </c>
      <c r="EY70" s="73">
        <v>1.9319999999999999</v>
      </c>
      <c r="EZ70" s="73">
        <v>14.428000000000001</v>
      </c>
      <c r="FA70" s="73">
        <v>9.9410000000000007</v>
      </c>
      <c r="FB70" s="73">
        <v>0</v>
      </c>
      <c r="FC70" s="73">
        <v>4.4870000000000001</v>
      </c>
      <c r="FD70" s="73">
        <v>179.09299999999999</v>
      </c>
      <c r="FE70" s="73">
        <v>2.3730000000000002</v>
      </c>
      <c r="FF70" s="73">
        <v>57.307000000000002</v>
      </c>
      <c r="FG70" s="73">
        <v>57.026000000000003</v>
      </c>
      <c r="FH70" s="73">
        <v>35.380000000000003</v>
      </c>
      <c r="FI70" s="73">
        <v>2.4089999999999998</v>
      </c>
      <c r="FJ70" s="73">
        <v>19.236999999999998</v>
      </c>
      <c r="FK70" s="73">
        <v>48.079000000000001</v>
      </c>
      <c r="FL70" s="73">
        <v>28.542000000000002</v>
      </c>
      <c r="FM70" s="73">
        <v>2.0219999999999998</v>
      </c>
      <c r="FN70" s="73">
        <v>17.515000000000001</v>
      </c>
      <c r="FO70" s="73">
        <v>8.9469999999999992</v>
      </c>
      <c r="FP70" s="73">
        <v>6.8380000000000001</v>
      </c>
      <c r="FQ70" s="73">
        <v>0.38700000000000001</v>
      </c>
      <c r="FR70" s="73">
        <v>1.722</v>
      </c>
      <c r="FS70" s="73">
        <v>6.2949999999999999</v>
      </c>
      <c r="FT70" s="73">
        <v>1.3160000000000001</v>
      </c>
      <c r="FU70" s="73">
        <v>6.2949999999999999</v>
      </c>
      <c r="FV70" s="73">
        <v>1.3160000000000001</v>
      </c>
      <c r="FW70" s="73">
        <v>0</v>
      </c>
      <c r="FX70" s="73">
        <v>128.24199999999999</v>
      </c>
      <c r="FY70" s="73">
        <v>69.908000000000001</v>
      </c>
      <c r="FZ70" s="73">
        <v>95.08</v>
      </c>
      <c r="GA70" s="73">
        <v>32</v>
      </c>
      <c r="GB70" s="73">
        <v>86.831000000000003</v>
      </c>
      <c r="GC70" s="73">
        <v>69.908000000000001</v>
      </c>
      <c r="GD70" s="73">
        <v>1.2909999999999999</v>
      </c>
      <c r="GE70" s="73">
        <v>15.523999999999999</v>
      </c>
      <c r="GF70" s="73">
        <v>0.70699999999999996</v>
      </c>
      <c r="GG70" s="73">
        <v>0.39600000000000002</v>
      </c>
      <c r="GH70" s="73">
        <v>0.311</v>
      </c>
      <c r="GI70" s="73">
        <v>0</v>
      </c>
      <c r="GJ70" s="73">
        <v>39.908000000000001</v>
      </c>
      <c r="GK70" s="73">
        <v>7.96</v>
      </c>
      <c r="GL70" s="73">
        <v>0.44</v>
      </c>
      <c r="GM70" s="73">
        <v>31.248999999999999</v>
      </c>
      <c r="GN70" s="73">
        <v>78.564999999999998</v>
      </c>
      <c r="GO70" s="73">
        <v>2.0419999999999998</v>
      </c>
      <c r="GP70" s="73">
        <v>47.143999999999998</v>
      </c>
      <c r="GQ70" s="73">
        <v>26.547999999999998</v>
      </c>
      <c r="GR70" s="73">
        <v>14.85</v>
      </c>
      <c r="GS70" s="73">
        <v>1.266</v>
      </c>
      <c r="GT70" s="73">
        <v>10.432</v>
      </c>
      <c r="GU70" s="73">
        <v>20.513000000000002</v>
      </c>
      <c r="GV70" s="73">
        <v>11.471</v>
      </c>
      <c r="GW70" s="73">
        <v>0.55700000000000005</v>
      </c>
      <c r="GX70" s="73">
        <v>8.4849999999999994</v>
      </c>
      <c r="GY70" s="73">
        <v>6.0339999999999998</v>
      </c>
      <c r="GZ70" s="73">
        <v>3.3780000000000001</v>
      </c>
      <c r="HA70" s="73">
        <v>0.71</v>
      </c>
      <c r="HB70" s="73">
        <v>1.9470000000000001</v>
      </c>
      <c r="HC70" s="73">
        <v>1.87</v>
      </c>
      <c r="HD70" s="73">
        <v>0.872</v>
      </c>
      <c r="HE70" s="73">
        <v>0</v>
      </c>
      <c r="HF70" s="73">
        <v>0.998</v>
      </c>
      <c r="HG70" s="73">
        <v>0.79700000000000004</v>
      </c>
      <c r="HH70" s="73">
        <v>0.49099999999999999</v>
      </c>
      <c r="HI70" s="73">
        <v>1.163</v>
      </c>
      <c r="HJ70" s="73">
        <v>0.125</v>
      </c>
      <c r="HK70" s="73">
        <v>0</v>
      </c>
      <c r="HL70" s="73">
        <v>0</v>
      </c>
      <c r="HM70" s="73">
        <v>45.307000000000002</v>
      </c>
      <c r="HN70" s="73">
        <v>34.130000000000003</v>
      </c>
      <c r="HO70" s="73">
        <v>43.354999999999997</v>
      </c>
      <c r="HP70" s="73">
        <v>1.6140000000000001</v>
      </c>
      <c r="HQ70" s="73">
        <v>42.192999999999998</v>
      </c>
      <c r="HR70" s="73">
        <v>34.130000000000003</v>
      </c>
      <c r="HS70" s="73">
        <v>0.76100000000000001</v>
      </c>
      <c r="HT70" s="73">
        <v>7.3010000000000002</v>
      </c>
      <c r="HU70" s="73">
        <v>0.123</v>
      </c>
      <c r="HV70" s="73">
        <v>0.123</v>
      </c>
      <c r="HW70" s="73">
        <v>0</v>
      </c>
      <c r="HX70" s="73">
        <v>0</v>
      </c>
      <c r="HY70" s="73">
        <v>2.653</v>
      </c>
      <c r="HZ70" s="73">
        <v>1.0389999999999999</v>
      </c>
      <c r="IA70" s="73">
        <v>0</v>
      </c>
      <c r="IB70" s="73">
        <v>1.6140000000000001</v>
      </c>
      <c r="IC70" s="73">
        <v>35.393999999999998</v>
      </c>
      <c r="ID70" s="73">
        <v>0.76100000000000001</v>
      </c>
      <c r="IE70" s="73">
        <v>9.0269999999999992</v>
      </c>
      <c r="IF70" s="73">
        <v>18.427</v>
      </c>
      <c r="IG70" s="73">
        <v>10.907999999999999</v>
      </c>
      <c r="IH70" s="73">
        <v>1.147</v>
      </c>
      <c r="II70" s="73">
        <v>6.3719999999999999</v>
      </c>
      <c r="IJ70" s="73">
        <v>14.298999999999999</v>
      </c>
      <c r="IK70" s="73">
        <v>8.7590000000000003</v>
      </c>
      <c r="IL70" s="73">
        <v>0.438</v>
      </c>
      <c r="IM70" s="73">
        <v>5.1020000000000003</v>
      </c>
      <c r="IN70" s="73">
        <v>4.1280000000000001</v>
      </c>
      <c r="IO70" s="73">
        <v>2.149</v>
      </c>
      <c r="IP70" s="73">
        <v>0.71</v>
      </c>
      <c r="IQ70" s="73">
        <v>1.27</v>
      </c>
    </row>
    <row r="71" spans="1:251">
      <c r="A71" s="10">
        <v>44713</v>
      </c>
      <c r="B71" s="73">
        <v>28.09</v>
      </c>
      <c r="C71" s="73">
        <v>3.17</v>
      </c>
      <c r="D71" s="73">
        <v>1.2350000000000001</v>
      </c>
      <c r="E71" s="73">
        <v>0.16600000000000001</v>
      </c>
      <c r="F71" s="73">
        <v>1.77</v>
      </c>
      <c r="G71" s="73">
        <v>12</v>
      </c>
      <c r="H71" s="73">
        <v>5.8579999999999997</v>
      </c>
      <c r="I71" s="73">
        <v>0.29299999999999998</v>
      </c>
      <c r="J71" s="73">
        <v>5.85</v>
      </c>
      <c r="K71" s="73">
        <v>127.90600000000001</v>
      </c>
      <c r="L71" s="73">
        <v>2.2080000000000002</v>
      </c>
      <c r="M71" s="73">
        <v>36.798000000000002</v>
      </c>
      <c r="N71" s="73">
        <v>52.491</v>
      </c>
      <c r="O71" s="73">
        <v>36.487000000000002</v>
      </c>
      <c r="P71" s="73">
        <v>2.0510000000000002</v>
      </c>
      <c r="Q71" s="73">
        <v>13.654999999999999</v>
      </c>
      <c r="R71" s="73">
        <v>43.470999999999997</v>
      </c>
      <c r="S71" s="73">
        <v>29.26</v>
      </c>
      <c r="T71" s="73">
        <v>1.7609999999999999</v>
      </c>
      <c r="U71" s="73">
        <v>12.151999999999999</v>
      </c>
      <c r="V71" s="73">
        <v>9.0210000000000008</v>
      </c>
      <c r="W71" s="73">
        <v>7.2270000000000003</v>
      </c>
      <c r="X71" s="73">
        <v>0.28899999999999998</v>
      </c>
      <c r="Y71" s="73">
        <v>1.504</v>
      </c>
      <c r="Z71" s="73">
        <v>4.0810000000000004</v>
      </c>
      <c r="AA71" s="73">
        <v>1.236</v>
      </c>
      <c r="AB71" s="73">
        <v>4.3090000000000002</v>
      </c>
      <c r="AC71" s="73">
        <v>1.008</v>
      </c>
      <c r="AD71" s="73">
        <v>0.29799999999999999</v>
      </c>
      <c r="AE71" s="73">
        <v>135.303</v>
      </c>
      <c r="AF71" s="73">
        <v>94.293999999999997</v>
      </c>
      <c r="AG71" s="73">
        <v>126.28100000000001</v>
      </c>
      <c r="AH71" s="73">
        <v>6.1959999999999997</v>
      </c>
      <c r="AI71" s="73">
        <v>121.137</v>
      </c>
      <c r="AJ71" s="73">
        <v>94.293999999999997</v>
      </c>
      <c r="AK71" s="73">
        <v>1.3979999999999999</v>
      </c>
      <c r="AL71" s="73">
        <v>25.218</v>
      </c>
      <c r="AM71" s="73">
        <v>2.4279999999999999</v>
      </c>
      <c r="AN71" s="73">
        <v>0.79400000000000004</v>
      </c>
      <c r="AO71" s="73">
        <v>0.16600000000000001</v>
      </c>
      <c r="AP71" s="73">
        <v>1.468</v>
      </c>
      <c r="AQ71" s="73">
        <v>9.14</v>
      </c>
      <c r="AR71" s="73">
        <v>4.577</v>
      </c>
      <c r="AS71" s="73">
        <v>0.29299999999999998</v>
      </c>
      <c r="AT71" s="73">
        <v>4.2699999999999996</v>
      </c>
      <c r="AU71" s="73">
        <v>101.038</v>
      </c>
      <c r="AV71" s="73">
        <v>1.8560000000000001</v>
      </c>
      <c r="AW71" s="73">
        <v>31.443999999999999</v>
      </c>
      <c r="AX71" s="73">
        <v>40.829000000000001</v>
      </c>
      <c r="AY71" s="73">
        <v>26.212</v>
      </c>
      <c r="AZ71" s="73">
        <v>2.0510000000000002</v>
      </c>
      <c r="BA71" s="73">
        <v>12.567</v>
      </c>
      <c r="BB71" s="73">
        <v>35.277999999999999</v>
      </c>
      <c r="BC71" s="73">
        <v>21.908999999999999</v>
      </c>
      <c r="BD71" s="73">
        <v>1.7609999999999999</v>
      </c>
      <c r="BE71" s="73">
        <v>11.606999999999999</v>
      </c>
      <c r="BF71" s="73">
        <v>5.5519999999999996</v>
      </c>
      <c r="BG71" s="73">
        <v>4.3029999999999999</v>
      </c>
      <c r="BH71" s="73">
        <v>0.28899999999999998</v>
      </c>
      <c r="BI71" s="73">
        <v>0.96</v>
      </c>
      <c r="BJ71" s="73">
        <v>2.5979999999999999</v>
      </c>
      <c r="BK71" s="73">
        <v>0.96499999999999997</v>
      </c>
      <c r="BL71" s="73">
        <v>2.8260000000000001</v>
      </c>
      <c r="BM71" s="73">
        <v>0.73699999999999999</v>
      </c>
      <c r="BN71" s="73">
        <v>0</v>
      </c>
      <c r="BO71" s="73">
        <v>649.56200000000001</v>
      </c>
      <c r="BP71" s="73">
        <v>385.19499999999999</v>
      </c>
      <c r="BQ71" s="73">
        <v>534.24400000000003</v>
      </c>
      <c r="BR71" s="73">
        <v>107.494</v>
      </c>
      <c r="BS71" s="73">
        <v>492.387</v>
      </c>
      <c r="BT71" s="73">
        <v>385.19499999999999</v>
      </c>
      <c r="BU71" s="73">
        <v>5.0339999999999998</v>
      </c>
      <c r="BV71" s="73">
        <v>101.358</v>
      </c>
      <c r="BW71" s="73">
        <v>6.3440000000000003</v>
      </c>
      <c r="BX71" s="73">
        <v>4.5410000000000004</v>
      </c>
      <c r="BY71" s="73">
        <v>0.91600000000000004</v>
      </c>
      <c r="BZ71" s="73">
        <v>0.88700000000000001</v>
      </c>
      <c r="CA71" s="73">
        <v>145.035</v>
      </c>
      <c r="CB71" s="73">
        <v>38.116999999999997</v>
      </c>
      <c r="CC71" s="73">
        <v>1.9019999999999999</v>
      </c>
      <c r="CD71" s="73">
        <v>103.788</v>
      </c>
      <c r="CE71" s="73">
        <v>430.06</v>
      </c>
      <c r="CF71" s="73">
        <v>7.8520000000000003</v>
      </c>
      <c r="CG71" s="73">
        <v>207.078</v>
      </c>
      <c r="CH71" s="73">
        <v>115.01600000000001</v>
      </c>
      <c r="CI71" s="73">
        <v>68.463999999999999</v>
      </c>
      <c r="CJ71" s="73">
        <v>5.8380000000000001</v>
      </c>
      <c r="CK71" s="73">
        <v>39.606000000000002</v>
      </c>
      <c r="CL71" s="73">
        <v>91.643000000000001</v>
      </c>
      <c r="CM71" s="73">
        <v>52.848999999999997</v>
      </c>
      <c r="CN71" s="73">
        <v>5.0590000000000002</v>
      </c>
      <c r="CO71" s="73">
        <v>32.627000000000002</v>
      </c>
      <c r="CP71" s="73">
        <v>23.373000000000001</v>
      </c>
      <c r="CQ71" s="73">
        <v>15.614000000000001</v>
      </c>
      <c r="CR71" s="73">
        <v>0.77900000000000003</v>
      </c>
      <c r="CS71" s="73">
        <v>6.98</v>
      </c>
      <c r="CT71" s="73">
        <v>8.8119999999999994</v>
      </c>
      <c r="CU71" s="73">
        <v>4.68</v>
      </c>
      <c r="CV71" s="73">
        <v>1.159</v>
      </c>
      <c r="CW71" s="73">
        <v>2.9729999999999999</v>
      </c>
      <c r="CX71" s="73">
        <v>5.7969999999999997</v>
      </c>
      <c r="CY71" s="73">
        <v>4.5720000000000001</v>
      </c>
      <c r="CZ71" s="73">
        <v>7.8239999999999998</v>
      </c>
      <c r="DA71" s="73">
        <v>2.544</v>
      </c>
      <c r="DB71" s="73">
        <v>1.107</v>
      </c>
      <c r="DC71" s="73">
        <v>0</v>
      </c>
      <c r="DD71" s="73">
        <v>286.709</v>
      </c>
      <c r="DE71" s="73">
        <v>202.64099999999999</v>
      </c>
      <c r="DF71" s="73">
        <v>278.26600000000002</v>
      </c>
      <c r="DG71" s="73">
        <v>4.6660000000000004</v>
      </c>
      <c r="DH71" s="73">
        <v>265.20499999999998</v>
      </c>
      <c r="DI71" s="73">
        <v>202.64099999999999</v>
      </c>
      <c r="DJ71" s="73">
        <v>3.64</v>
      </c>
      <c r="DK71" s="73">
        <v>58.122999999999998</v>
      </c>
      <c r="DL71" s="73">
        <v>2.661</v>
      </c>
      <c r="DM71" s="73">
        <v>2.3919999999999999</v>
      </c>
      <c r="DN71" s="73">
        <v>0</v>
      </c>
      <c r="DO71" s="73">
        <v>0.26900000000000002</v>
      </c>
      <c r="DP71" s="73">
        <v>16.78</v>
      </c>
      <c r="DQ71" s="73">
        <v>11.47</v>
      </c>
      <c r="DR71" s="73">
        <v>0.70399999999999996</v>
      </c>
      <c r="DS71" s="73">
        <v>3.694</v>
      </c>
      <c r="DT71" s="73">
        <v>217.17599999999999</v>
      </c>
      <c r="DU71" s="73">
        <v>4.3440000000000003</v>
      </c>
      <c r="DV71" s="73">
        <v>63.13</v>
      </c>
      <c r="DW71" s="73">
        <v>74.241</v>
      </c>
      <c r="DX71" s="73">
        <v>50.637</v>
      </c>
      <c r="DY71" s="73">
        <v>3.8780000000000001</v>
      </c>
      <c r="DZ71" s="73">
        <v>19.420000000000002</v>
      </c>
      <c r="EA71" s="73">
        <v>58.639000000000003</v>
      </c>
      <c r="EB71" s="73">
        <v>37.695999999999998</v>
      </c>
      <c r="EC71" s="73">
        <v>3.0990000000000002</v>
      </c>
      <c r="ED71" s="73">
        <v>17.536999999999999</v>
      </c>
      <c r="EE71" s="73">
        <v>15.602</v>
      </c>
      <c r="EF71" s="73">
        <v>12.941000000000001</v>
      </c>
      <c r="EG71" s="73">
        <v>0.77900000000000003</v>
      </c>
      <c r="EH71" s="73">
        <v>1.883</v>
      </c>
      <c r="EI71" s="73">
        <v>2.0630000000000002</v>
      </c>
      <c r="EJ71" s="73">
        <v>2.06</v>
      </c>
      <c r="EK71" s="73">
        <v>3.7770000000000001</v>
      </c>
      <c r="EL71" s="73">
        <v>0.34699999999999998</v>
      </c>
      <c r="EM71" s="73">
        <v>0.307</v>
      </c>
      <c r="EN71" s="73">
        <v>241.90600000000001</v>
      </c>
      <c r="EO71" s="73">
        <v>166.91200000000001</v>
      </c>
      <c r="EP71" s="73">
        <v>235.30099999999999</v>
      </c>
      <c r="EQ71" s="73">
        <v>3.677</v>
      </c>
      <c r="ER71" s="73">
        <v>223.977</v>
      </c>
      <c r="ES71" s="73">
        <v>166.91200000000001</v>
      </c>
      <c r="ET71" s="73">
        <v>2.798</v>
      </c>
      <c r="EU71" s="73">
        <v>53.466999999999999</v>
      </c>
      <c r="EV71" s="73">
        <v>2.661</v>
      </c>
      <c r="EW71" s="73">
        <v>2.3919999999999999</v>
      </c>
      <c r="EX71" s="73">
        <v>0</v>
      </c>
      <c r="EY71" s="73">
        <v>0.26900000000000002</v>
      </c>
      <c r="EZ71" s="73">
        <v>13.477</v>
      </c>
      <c r="FA71" s="73">
        <v>9.7319999999999993</v>
      </c>
      <c r="FB71" s="73">
        <v>0.33400000000000002</v>
      </c>
      <c r="FC71" s="73">
        <v>3.073</v>
      </c>
      <c r="FD71" s="73">
        <v>179.43600000000001</v>
      </c>
      <c r="FE71" s="73">
        <v>3.1320000000000001</v>
      </c>
      <c r="FF71" s="73">
        <v>57.853999999999999</v>
      </c>
      <c r="FG71" s="73">
        <v>56.045999999999999</v>
      </c>
      <c r="FH71" s="73">
        <v>35.475999999999999</v>
      </c>
      <c r="FI71" s="73">
        <v>3.15</v>
      </c>
      <c r="FJ71" s="73">
        <v>17.420000000000002</v>
      </c>
      <c r="FK71" s="73">
        <v>46.216000000000001</v>
      </c>
      <c r="FL71" s="73">
        <v>27.971</v>
      </c>
      <c r="FM71" s="73">
        <v>2.371</v>
      </c>
      <c r="FN71" s="73">
        <v>15.874000000000001</v>
      </c>
      <c r="FO71" s="73">
        <v>9.83</v>
      </c>
      <c r="FP71" s="73">
        <v>7.5049999999999999</v>
      </c>
      <c r="FQ71" s="73">
        <v>0.77900000000000003</v>
      </c>
      <c r="FR71" s="73">
        <v>1.5469999999999999</v>
      </c>
      <c r="FS71" s="73">
        <v>1.79</v>
      </c>
      <c r="FT71" s="73">
        <v>1.4850000000000001</v>
      </c>
      <c r="FU71" s="73">
        <v>2.9279999999999999</v>
      </c>
      <c r="FV71" s="73">
        <v>0.34699999999999998</v>
      </c>
      <c r="FW71" s="73">
        <v>0</v>
      </c>
      <c r="FX71" s="73">
        <v>128.94300000000001</v>
      </c>
      <c r="FY71" s="73">
        <v>70.835999999999999</v>
      </c>
      <c r="FZ71" s="73">
        <v>95.188000000000002</v>
      </c>
      <c r="GA71" s="73">
        <v>31.721</v>
      </c>
      <c r="GB71" s="73">
        <v>85.296000000000006</v>
      </c>
      <c r="GC71" s="73">
        <v>70.835999999999999</v>
      </c>
      <c r="GD71" s="73">
        <v>0.60499999999999998</v>
      </c>
      <c r="GE71" s="73">
        <v>13.736000000000001</v>
      </c>
      <c r="GF71" s="73">
        <v>1.857</v>
      </c>
      <c r="GG71" s="73">
        <v>1.284</v>
      </c>
      <c r="GH71" s="73">
        <v>0.17899999999999999</v>
      </c>
      <c r="GI71" s="73">
        <v>0.39400000000000002</v>
      </c>
      <c r="GJ71" s="73">
        <v>40.121000000000002</v>
      </c>
      <c r="GK71" s="73">
        <v>8.7270000000000003</v>
      </c>
      <c r="GL71" s="73">
        <v>0.32100000000000001</v>
      </c>
      <c r="GM71" s="73">
        <v>30.827000000000002</v>
      </c>
      <c r="GN71" s="73">
        <v>81.438000000000002</v>
      </c>
      <c r="GO71" s="73">
        <v>1.105</v>
      </c>
      <c r="GP71" s="73">
        <v>45.286999999999999</v>
      </c>
      <c r="GQ71" s="73">
        <v>24.856999999999999</v>
      </c>
      <c r="GR71" s="73">
        <v>14.388999999999999</v>
      </c>
      <c r="GS71" s="73">
        <v>0.66500000000000004</v>
      </c>
      <c r="GT71" s="73">
        <v>9.5269999999999992</v>
      </c>
      <c r="GU71" s="73">
        <v>19.097000000000001</v>
      </c>
      <c r="GV71" s="73">
        <v>9.9320000000000004</v>
      </c>
      <c r="GW71" s="73">
        <v>0.66500000000000004</v>
      </c>
      <c r="GX71" s="73">
        <v>8.3740000000000006</v>
      </c>
      <c r="GY71" s="73">
        <v>5.76</v>
      </c>
      <c r="GZ71" s="73">
        <v>4.4569999999999999</v>
      </c>
      <c r="HA71" s="73">
        <v>0</v>
      </c>
      <c r="HB71" s="73">
        <v>1.153</v>
      </c>
      <c r="HC71" s="73">
        <v>2.2909999999999999</v>
      </c>
      <c r="HD71" s="73">
        <v>1.25</v>
      </c>
      <c r="HE71" s="73">
        <v>4.2000000000000003E-2</v>
      </c>
      <c r="HF71" s="73">
        <v>0.999</v>
      </c>
      <c r="HG71" s="73">
        <v>1.67</v>
      </c>
      <c r="HH71" s="73">
        <v>1.113</v>
      </c>
      <c r="HI71" s="73">
        <v>2.0339999999999998</v>
      </c>
      <c r="HJ71" s="73">
        <v>0.748</v>
      </c>
      <c r="HK71" s="73">
        <v>0.27600000000000002</v>
      </c>
      <c r="HL71" s="73">
        <v>0</v>
      </c>
      <c r="HM71" s="73">
        <v>45.81</v>
      </c>
      <c r="HN71" s="73">
        <v>34.435000000000002</v>
      </c>
      <c r="HO71" s="73">
        <v>43.447000000000003</v>
      </c>
      <c r="HP71" s="73">
        <v>1.6619999999999999</v>
      </c>
      <c r="HQ71" s="73">
        <v>40.944000000000003</v>
      </c>
      <c r="HR71" s="73">
        <v>34.435000000000002</v>
      </c>
      <c r="HS71" s="73">
        <v>0.23</v>
      </c>
      <c r="HT71" s="73">
        <v>6.16</v>
      </c>
      <c r="HU71" s="73">
        <v>0.97399999999999998</v>
      </c>
      <c r="HV71" s="73">
        <v>0.54700000000000004</v>
      </c>
      <c r="HW71" s="73">
        <v>0.13800000000000001</v>
      </c>
      <c r="HX71" s="73">
        <v>0.28899999999999998</v>
      </c>
      <c r="HY71" s="73">
        <v>3.31</v>
      </c>
      <c r="HZ71" s="73">
        <v>2.0750000000000002</v>
      </c>
      <c r="IA71" s="73">
        <v>0</v>
      </c>
      <c r="IB71" s="73">
        <v>1.2350000000000001</v>
      </c>
      <c r="IC71" s="73">
        <v>37.448</v>
      </c>
      <c r="ID71" s="73">
        <v>0.36799999999999999</v>
      </c>
      <c r="IE71" s="73">
        <v>7.7919999999999998</v>
      </c>
      <c r="IF71" s="73">
        <v>16.984999999999999</v>
      </c>
      <c r="IG71" s="73">
        <v>10.862</v>
      </c>
      <c r="IH71" s="73">
        <v>0.55700000000000005</v>
      </c>
      <c r="II71" s="73">
        <v>5.415</v>
      </c>
      <c r="IJ71" s="73">
        <v>12.978999999999999</v>
      </c>
      <c r="IK71" s="73">
        <v>7.5</v>
      </c>
      <c r="IL71" s="73">
        <v>0.55700000000000005</v>
      </c>
      <c r="IM71" s="73">
        <v>4.9219999999999997</v>
      </c>
      <c r="IN71" s="73">
        <v>4.0060000000000002</v>
      </c>
      <c r="IO71" s="73">
        <v>3.363</v>
      </c>
      <c r="IP71" s="73">
        <v>0</v>
      </c>
      <c r="IQ71" s="73">
        <v>0.49299999999999999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7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2" sqref="B12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  <c r="DC1" s="3" t="s">
        <v>1618</v>
      </c>
      <c r="DD1" s="3" t="s">
        <v>1619</v>
      </c>
      <c r="DE1" s="3" t="s">
        <v>1620</v>
      </c>
      <c r="DF1" s="3" t="s">
        <v>1621</v>
      </c>
      <c r="DG1" s="3" t="s">
        <v>1622</v>
      </c>
      <c r="DH1" s="3" t="s">
        <v>1623</v>
      </c>
      <c r="DI1" s="3" t="s">
        <v>1624</v>
      </c>
      <c r="DJ1" s="3" t="s">
        <v>1625</v>
      </c>
      <c r="DK1" s="3" t="s">
        <v>1626</v>
      </c>
      <c r="DL1" s="3" t="s">
        <v>1627</v>
      </c>
      <c r="DM1" s="3" t="s">
        <v>1628</v>
      </c>
      <c r="DN1" s="3" t="s">
        <v>1629</v>
      </c>
      <c r="DO1" s="3" t="s">
        <v>1630</v>
      </c>
      <c r="DP1" s="3" t="s">
        <v>1631</v>
      </c>
      <c r="DQ1" s="3" t="s">
        <v>1632</v>
      </c>
      <c r="DR1" s="3" t="s">
        <v>1633</v>
      </c>
      <c r="DS1" s="3" t="s">
        <v>1634</v>
      </c>
      <c r="DT1" s="3" t="s">
        <v>1635</v>
      </c>
      <c r="DU1" s="3" t="s">
        <v>1636</v>
      </c>
      <c r="DV1" s="3" t="s">
        <v>1637</v>
      </c>
      <c r="DW1" s="3" t="s">
        <v>1638</v>
      </c>
      <c r="DX1" s="3" t="s">
        <v>1639</v>
      </c>
      <c r="DY1" s="3" t="s">
        <v>1640</v>
      </c>
      <c r="DZ1" s="3" t="s">
        <v>1641</v>
      </c>
      <c r="EA1" s="3" t="s">
        <v>1642</v>
      </c>
      <c r="EB1" s="3" t="s">
        <v>1643</v>
      </c>
      <c r="EC1" s="3" t="s">
        <v>1644</v>
      </c>
      <c r="ED1" s="3" t="s">
        <v>1645</v>
      </c>
      <c r="EE1" s="3" t="s">
        <v>1646</v>
      </c>
      <c r="EF1" s="3" t="s">
        <v>1647</v>
      </c>
      <c r="EG1" s="3" t="s">
        <v>1648</v>
      </c>
      <c r="EH1" s="3" t="s">
        <v>1649</v>
      </c>
      <c r="EI1" s="3" t="s">
        <v>1650</v>
      </c>
      <c r="EJ1" s="3" t="s">
        <v>1651</v>
      </c>
      <c r="EK1" s="3" t="s">
        <v>1652</v>
      </c>
      <c r="EL1" s="3" t="s">
        <v>1653</v>
      </c>
      <c r="EM1" s="3" t="s">
        <v>1654</v>
      </c>
      <c r="EN1" s="3" t="s">
        <v>1655</v>
      </c>
      <c r="EO1" s="3" t="s">
        <v>1656</v>
      </c>
      <c r="EP1" s="3" t="s">
        <v>1657</v>
      </c>
      <c r="EQ1" s="3" t="s">
        <v>1658</v>
      </c>
      <c r="ER1" s="3" t="s">
        <v>1659</v>
      </c>
      <c r="ES1" s="3" t="s">
        <v>1660</v>
      </c>
      <c r="ET1" s="3" t="s">
        <v>1661</v>
      </c>
      <c r="EU1" s="3" t="s">
        <v>1662</v>
      </c>
      <c r="EV1" s="3" t="s">
        <v>1663</v>
      </c>
      <c r="EW1" s="3" t="s">
        <v>1664</v>
      </c>
      <c r="EX1" s="3" t="s">
        <v>1665</v>
      </c>
      <c r="EY1" s="3" t="s">
        <v>1666</v>
      </c>
      <c r="EZ1" s="3" t="s">
        <v>1667</v>
      </c>
      <c r="FA1" s="3" t="s">
        <v>1668</v>
      </c>
      <c r="FB1" s="3" t="s">
        <v>1669</v>
      </c>
      <c r="FC1" s="3" t="s">
        <v>1670</v>
      </c>
      <c r="FD1" s="3" t="s">
        <v>1671</v>
      </c>
      <c r="FE1" s="3" t="s">
        <v>1672</v>
      </c>
      <c r="FF1" s="3" t="s">
        <v>1673</v>
      </c>
      <c r="FG1" s="3" t="s">
        <v>1674</v>
      </c>
      <c r="FH1" s="3" t="s">
        <v>1675</v>
      </c>
      <c r="FI1" s="3" t="s">
        <v>1676</v>
      </c>
      <c r="FJ1" s="3" t="s">
        <v>1677</v>
      </c>
      <c r="FK1" s="3" t="s">
        <v>1678</v>
      </c>
      <c r="FL1" s="3" t="s">
        <v>1679</v>
      </c>
      <c r="FM1" s="3" t="s">
        <v>1680</v>
      </c>
      <c r="FN1" s="3" t="s">
        <v>1681</v>
      </c>
      <c r="FO1" s="3" t="s">
        <v>1682</v>
      </c>
      <c r="FP1" s="3" t="s">
        <v>1683</v>
      </c>
      <c r="FQ1" s="3" t="s">
        <v>1684</v>
      </c>
      <c r="FR1" s="3" t="s">
        <v>1685</v>
      </c>
      <c r="FS1" s="3" t="s">
        <v>1686</v>
      </c>
      <c r="FT1" s="3" t="s">
        <v>1687</v>
      </c>
      <c r="FU1" s="3" t="s">
        <v>1688</v>
      </c>
      <c r="FV1" s="3" t="s">
        <v>1689</v>
      </c>
      <c r="FW1" s="3" t="s">
        <v>1690</v>
      </c>
      <c r="FX1" s="3" t="s">
        <v>1691</v>
      </c>
      <c r="FY1" s="3" t="s">
        <v>1692</v>
      </c>
      <c r="FZ1" s="3" t="s">
        <v>1693</v>
      </c>
      <c r="GA1" s="3" t="s">
        <v>1694</v>
      </c>
      <c r="GB1" s="3" t="s">
        <v>1695</v>
      </c>
      <c r="GC1" s="3" t="s">
        <v>1696</v>
      </c>
      <c r="GD1" s="3" t="s">
        <v>1697</v>
      </c>
      <c r="GE1" s="3" t="s">
        <v>1698</v>
      </c>
      <c r="GF1" s="3" t="s">
        <v>1699</v>
      </c>
      <c r="GG1" s="3" t="s">
        <v>1700</v>
      </c>
      <c r="GH1" s="3" t="s">
        <v>1701</v>
      </c>
      <c r="GI1" s="3" t="s">
        <v>1702</v>
      </c>
      <c r="GJ1" s="3" t="s">
        <v>1703</v>
      </c>
      <c r="GK1" s="3" t="s">
        <v>1704</v>
      </c>
      <c r="GL1" s="3" t="s">
        <v>1705</v>
      </c>
      <c r="GM1" s="3" t="s">
        <v>1706</v>
      </c>
      <c r="GN1" s="3" t="s">
        <v>1707</v>
      </c>
      <c r="GO1" s="3" t="s">
        <v>1708</v>
      </c>
      <c r="GP1" s="3" t="s">
        <v>1709</v>
      </c>
      <c r="GQ1" s="3" t="s">
        <v>1710</v>
      </c>
      <c r="GR1" s="3" t="s">
        <v>1711</v>
      </c>
      <c r="GS1" s="3" t="s">
        <v>1712</v>
      </c>
      <c r="GT1" s="3" t="s">
        <v>1713</v>
      </c>
      <c r="GU1" s="3" t="s">
        <v>1714</v>
      </c>
      <c r="GV1" s="3" t="s">
        <v>1715</v>
      </c>
      <c r="GW1" s="3" t="s">
        <v>1716</v>
      </c>
      <c r="GX1" s="3" t="s">
        <v>1717</v>
      </c>
      <c r="GY1" s="3" t="s">
        <v>1718</v>
      </c>
      <c r="GZ1" s="3" t="s">
        <v>1719</v>
      </c>
      <c r="HA1" s="3" t="s">
        <v>1720</v>
      </c>
      <c r="HB1" s="3" t="s">
        <v>1721</v>
      </c>
      <c r="HC1" s="3" t="s">
        <v>1722</v>
      </c>
      <c r="HD1" s="3" t="s">
        <v>1723</v>
      </c>
      <c r="HE1" s="3" t="s">
        <v>1724</v>
      </c>
      <c r="HF1" s="3" t="s">
        <v>1725</v>
      </c>
      <c r="HG1" s="3" t="s">
        <v>1726</v>
      </c>
      <c r="HH1" s="3" t="s">
        <v>1727</v>
      </c>
      <c r="HI1" s="3" t="s">
        <v>1728</v>
      </c>
      <c r="HJ1" s="3" t="s">
        <v>1729</v>
      </c>
      <c r="HK1" s="3" t="s">
        <v>1730</v>
      </c>
      <c r="HL1" s="3" t="s">
        <v>1731</v>
      </c>
      <c r="HM1" s="3" t="s">
        <v>1732</v>
      </c>
      <c r="HN1" s="3" t="s">
        <v>1733</v>
      </c>
      <c r="HO1" s="3" t="s">
        <v>1734</v>
      </c>
      <c r="HP1" s="3" t="s">
        <v>1735</v>
      </c>
      <c r="HQ1" s="3" t="s">
        <v>1736</v>
      </c>
      <c r="HR1" s="3" t="s">
        <v>1737</v>
      </c>
      <c r="HS1" s="3" t="s">
        <v>1738</v>
      </c>
      <c r="HT1" s="3" t="s">
        <v>1739</v>
      </c>
      <c r="HU1" s="3" t="s">
        <v>1740</v>
      </c>
      <c r="HV1" s="3" t="s">
        <v>1741</v>
      </c>
      <c r="HW1" s="3" t="s">
        <v>1742</v>
      </c>
      <c r="HX1" s="3" t="s">
        <v>1743</v>
      </c>
      <c r="HY1" s="3" t="s">
        <v>1744</v>
      </c>
      <c r="HZ1" s="3" t="s">
        <v>1745</v>
      </c>
      <c r="IA1" s="3" t="s">
        <v>1746</v>
      </c>
      <c r="IB1" s="3" t="s">
        <v>1747</v>
      </c>
      <c r="IC1" s="3" t="s">
        <v>1748</v>
      </c>
      <c r="ID1" s="3" t="s">
        <v>1749</v>
      </c>
      <c r="IE1" s="3" t="s">
        <v>1750</v>
      </c>
      <c r="IF1" s="3" t="s">
        <v>1751</v>
      </c>
      <c r="IG1" s="3" t="s">
        <v>1752</v>
      </c>
      <c r="IH1" s="3" t="s">
        <v>1753</v>
      </c>
      <c r="II1" s="3" t="s">
        <v>1754</v>
      </c>
      <c r="IJ1" s="3" t="s">
        <v>1755</v>
      </c>
      <c r="IK1" s="3" t="s">
        <v>1756</v>
      </c>
      <c r="IL1" s="3" t="s">
        <v>1757</v>
      </c>
      <c r="IM1" s="3" t="s">
        <v>1758</v>
      </c>
      <c r="IN1" s="3" t="s">
        <v>1759</v>
      </c>
      <c r="IO1" s="3" t="s">
        <v>1760</v>
      </c>
      <c r="IP1" s="3" t="s">
        <v>1761</v>
      </c>
      <c r="IQ1" s="3" t="s">
        <v>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8" t="s">
        <v>2060</v>
      </c>
      <c r="C6" s="8" t="s">
        <v>2060</v>
      </c>
      <c r="D6" s="8" t="s">
        <v>2060</v>
      </c>
      <c r="E6" s="8" t="s">
        <v>2060</v>
      </c>
      <c r="F6" s="8" t="s">
        <v>2060</v>
      </c>
      <c r="G6" s="8" t="s">
        <v>2060</v>
      </c>
      <c r="H6" s="8" t="s">
        <v>2060</v>
      </c>
      <c r="I6" s="8" t="s">
        <v>2060</v>
      </c>
      <c r="J6" s="8" t="s">
        <v>2060</v>
      </c>
      <c r="K6" s="8" t="s">
        <v>2060</v>
      </c>
      <c r="L6" s="8" t="s">
        <v>2060</v>
      </c>
      <c r="M6" s="8" t="s">
        <v>2060</v>
      </c>
      <c r="N6" s="8" t="s">
        <v>2060</v>
      </c>
      <c r="O6" s="8" t="s">
        <v>2060</v>
      </c>
      <c r="P6" s="8" t="s">
        <v>2060</v>
      </c>
      <c r="Q6" s="8" t="s">
        <v>2060</v>
      </c>
      <c r="R6" s="8" t="s">
        <v>2060</v>
      </c>
      <c r="S6" s="8" t="s">
        <v>2060</v>
      </c>
      <c r="T6" s="8" t="s">
        <v>2060</v>
      </c>
      <c r="U6" s="8" t="s">
        <v>2060</v>
      </c>
      <c r="V6" s="8" t="s">
        <v>2060</v>
      </c>
      <c r="W6" s="8" t="s">
        <v>2060</v>
      </c>
      <c r="X6" s="8" t="s">
        <v>2060</v>
      </c>
      <c r="Y6" s="8" t="s">
        <v>2060</v>
      </c>
      <c r="Z6" s="8" t="s">
        <v>2060</v>
      </c>
      <c r="AA6" s="8" t="s">
        <v>2060</v>
      </c>
      <c r="AB6" s="8" t="s">
        <v>2060</v>
      </c>
      <c r="AC6" s="8" t="s">
        <v>2060</v>
      </c>
      <c r="AD6" s="8" t="s">
        <v>2060</v>
      </c>
      <c r="AE6" s="8" t="s">
        <v>2060</v>
      </c>
      <c r="AF6" s="8" t="s">
        <v>2060</v>
      </c>
      <c r="AG6" s="8" t="s">
        <v>2060</v>
      </c>
      <c r="AH6" s="8" t="s">
        <v>2060</v>
      </c>
      <c r="AI6" s="8" t="s">
        <v>2060</v>
      </c>
      <c r="AJ6" s="8" t="s">
        <v>2060</v>
      </c>
      <c r="AK6" s="8" t="s">
        <v>2060</v>
      </c>
      <c r="AL6" s="8" t="s">
        <v>2060</v>
      </c>
      <c r="AM6" s="8" t="s">
        <v>2060</v>
      </c>
      <c r="AN6" s="8" t="s">
        <v>2060</v>
      </c>
      <c r="AO6" s="8" t="s">
        <v>2060</v>
      </c>
      <c r="AP6" s="8" t="s">
        <v>2060</v>
      </c>
      <c r="AQ6" s="8" t="s">
        <v>2061</v>
      </c>
      <c r="AR6" s="8" t="s">
        <v>2061</v>
      </c>
      <c r="AS6" s="8" t="s">
        <v>2061</v>
      </c>
      <c r="AT6" s="8" t="s">
        <v>2061</v>
      </c>
      <c r="AU6" s="8" t="s">
        <v>2061</v>
      </c>
      <c r="AV6" s="8" t="s">
        <v>2061</v>
      </c>
      <c r="AW6" s="8" t="s">
        <v>2061</v>
      </c>
      <c r="AX6" s="8" t="s">
        <v>2061</v>
      </c>
      <c r="AY6" s="8" t="s">
        <v>2061</v>
      </c>
      <c r="AZ6" s="8" t="s">
        <v>2061</v>
      </c>
      <c r="BA6" s="8" t="s">
        <v>2061</v>
      </c>
      <c r="BB6" s="8" t="s">
        <v>2061</v>
      </c>
      <c r="BC6" s="8" t="s">
        <v>2061</v>
      </c>
      <c r="BD6" s="8" t="s">
        <v>2061</v>
      </c>
      <c r="BE6" s="8" t="s">
        <v>2061</v>
      </c>
      <c r="BF6" s="8" t="s">
        <v>2061</v>
      </c>
      <c r="BG6" s="8" t="s">
        <v>2061</v>
      </c>
      <c r="BH6" s="8" t="s">
        <v>2061</v>
      </c>
      <c r="BI6" s="8" t="s">
        <v>2061</v>
      </c>
      <c r="BJ6" s="8" t="s">
        <v>2060</v>
      </c>
      <c r="BK6" s="8" t="s">
        <v>2060</v>
      </c>
      <c r="BL6" s="8" t="s">
        <v>2060</v>
      </c>
      <c r="BM6" s="8" t="s">
        <v>2060</v>
      </c>
      <c r="BN6" s="8" t="s">
        <v>2060</v>
      </c>
      <c r="BO6" s="8" t="s">
        <v>2060</v>
      </c>
      <c r="BP6" s="8" t="s">
        <v>2060</v>
      </c>
      <c r="BQ6" s="8" t="s">
        <v>2060</v>
      </c>
      <c r="BR6" s="8" t="s">
        <v>2060</v>
      </c>
      <c r="BS6" s="8" t="s">
        <v>2060</v>
      </c>
      <c r="BT6" s="8" t="s">
        <v>2060</v>
      </c>
      <c r="BU6" s="8" t="s">
        <v>2060</v>
      </c>
      <c r="BV6" s="8" t="s">
        <v>2060</v>
      </c>
      <c r="BW6" s="8" t="s">
        <v>2060</v>
      </c>
      <c r="BX6" s="8" t="s">
        <v>2060</v>
      </c>
      <c r="BY6" s="8" t="s">
        <v>2060</v>
      </c>
      <c r="BZ6" s="8" t="s">
        <v>2060</v>
      </c>
      <c r="CA6" s="8" t="s">
        <v>2060</v>
      </c>
      <c r="CB6" s="8" t="s">
        <v>2060</v>
      </c>
      <c r="CC6" s="8" t="s">
        <v>2060</v>
      </c>
      <c r="CD6" s="8" t="s">
        <v>2060</v>
      </c>
      <c r="CE6" s="8" t="s">
        <v>2060</v>
      </c>
      <c r="CF6" s="8" t="s">
        <v>2061</v>
      </c>
      <c r="CG6" s="8" t="s">
        <v>2061</v>
      </c>
      <c r="CH6" s="8" t="s">
        <v>2061</v>
      </c>
      <c r="CI6" s="8" t="s">
        <v>2061</v>
      </c>
      <c r="CJ6" s="8" t="s">
        <v>2061</v>
      </c>
      <c r="CK6" s="8" t="s">
        <v>2061</v>
      </c>
      <c r="CL6" s="8" t="s">
        <v>2061</v>
      </c>
      <c r="CM6" s="8" t="s">
        <v>2061</v>
      </c>
      <c r="CN6" s="8" t="s">
        <v>2061</v>
      </c>
      <c r="CO6" s="8" t="s">
        <v>2061</v>
      </c>
      <c r="CP6" s="8" t="s">
        <v>2061</v>
      </c>
      <c r="CQ6" s="8" t="s">
        <v>2061</v>
      </c>
      <c r="CR6" s="8" t="s">
        <v>2061</v>
      </c>
      <c r="CS6" s="8" t="s">
        <v>2061</v>
      </c>
      <c r="CT6" s="8" t="s">
        <v>2061</v>
      </c>
      <c r="CU6" s="8" t="s">
        <v>2061</v>
      </c>
      <c r="CV6" s="8" t="s">
        <v>2061</v>
      </c>
      <c r="CW6" s="8" t="s">
        <v>2061</v>
      </c>
      <c r="CX6" s="8" t="s">
        <v>2061</v>
      </c>
      <c r="CY6" s="8" t="s">
        <v>2060</v>
      </c>
      <c r="CZ6" s="8" t="s">
        <v>2060</v>
      </c>
      <c r="DA6" s="8" t="s">
        <v>2060</v>
      </c>
      <c r="DB6" s="8" t="s">
        <v>2060</v>
      </c>
      <c r="DC6" s="8" t="s">
        <v>2060</v>
      </c>
      <c r="DD6" s="8" t="s">
        <v>2060</v>
      </c>
      <c r="DE6" s="8" t="s">
        <v>2060</v>
      </c>
      <c r="DF6" s="8" t="s">
        <v>2060</v>
      </c>
      <c r="DG6" s="8" t="s">
        <v>2060</v>
      </c>
      <c r="DH6" s="8" t="s">
        <v>2060</v>
      </c>
      <c r="DI6" s="8" t="s">
        <v>2060</v>
      </c>
      <c r="DJ6" s="8" t="s">
        <v>2060</v>
      </c>
      <c r="DK6" s="8" t="s">
        <v>2060</v>
      </c>
      <c r="DL6" s="8" t="s">
        <v>2060</v>
      </c>
      <c r="DM6" s="8" t="s">
        <v>2060</v>
      </c>
      <c r="DN6" s="8" t="s">
        <v>2060</v>
      </c>
      <c r="DO6" s="8" t="s">
        <v>2060</v>
      </c>
      <c r="DP6" s="8" t="s">
        <v>2060</v>
      </c>
      <c r="DQ6" s="8" t="s">
        <v>2060</v>
      </c>
      <c r="DR6" s="8" t="s">
        <v>2060</v>
      </c>
      <c r="DS6" s="8" t="s">
        <v>2060</v>
      </c>
      <c r="DT6" s="8" t="s">
        <v>2060</v>
      </c>
      <c r="DU6" s="8" t="s">
        <v>2060</v>
      </c>
      <c r="DV6" s="8" t="s">
        <v>2060</v>
      </c>
      <c r="DW6" s="8" t="s">
        <v>2060</v>
      </c>
      <c r="DX6" s="8" t="s">
        <v>2060</v>
      </c>
      <c r="DY6" s="8" t="s">
        <v>2060</v>
      </c>
      <c r="DZ6" s="8" t="s">
        <v>2060</v>
      </c>
      <c r="EA6" s="8" t="s">
        <v>2060</v>
      </c>
      <c r="EB6" s="8" t="s">
        <v>2060</v>
      </c>
      <c r="EC6" s="8" t="s">
        <v>2060</v>
      </c>
      <c r="ED6" s="8" t="s">
        <v>2060</v>
      </c>
      <c r="EE6" s="8" t="s">
        <v>2060</v>
      </c>
      <c r="EF6" s="8" t="s">
        <v>2060</v>
      </c>
      <c r="EG6" s="8" t="s">
        <v>2060</v>
      </c>
      <c r="EH6" s="8" t="s">
        <v>2060</v>
      </c>
      <c r="EI6" s="8" t="s">
        <v>2060</v>
      </c>
      <c r="EJ6" s="8" t="s">
        <v>2060</v>
      </c>
      <c r="EK6" s="8" t="s">
        <v>2060</v>
      </c>
      <c r="EL6" s="8" t="s">
        <v>2060</v>
      </c>
      <c r="EM6" s="8" t="s">
        <v>2060</v>
      </c>
      <c r="EN6" s="8" t="s">
        <v>2060</v>
      </c>
      <c r="EO6" s="8" t="s">
        <v>2060</v>
      </c>
      <c r="EP6" s="8" t="s">
        <v>2060</v>
      </c>
      <c r="EQ6" s="8" t="s">
        <v>2060</v>
      </c>
      <c r="ER6" s="8" t="s">
        <v>2060</v>
      </c>
      <c r="ES6" s="8" t="s">
        <v>2060</v>
      </c>
      <c r="ET6" s="8" t="s">
        <v>2060</v>
      </c>
      <c r="EU6" s="8" t="s">
        <v>2060</v>
      </c>
      <c r="EV6" s="8" t="s">
        <v>2060</v>
      </c>
      <c r="EW6" s="8" t="s">
        <v>2060</v>
      </c>
      <c r="EX6" s="8" t="s">
        <v>2060</v>
      </c>
      <c r="EY6" s="8" t="s">
        <v>2060</v>
      </c>
      <c r="EZ6" s="8" t="s">
        <v>2061</v>
      </c>
      <c r="FA6" s="8" t="s">
        <v>2061</v>
      </c>
      <c r="FB6" s="8" t="s">
        <v>2061</v>
      </c>
      <c r="FC6" s="8" t="s">
        <v>2061</v>
      </c>
      <c r="FD6" s="8" t="s">
        <v>2061</v>
      </c>
      <c r="FE6" s="8" t="s">
        <v>2061</v>
      </c>
      <c r="FF6" s="8" t="s">
        <v>2061</v>
      </c>
      <c r="FG6" s="8" t="s">
        <v>2061</v>
      </c>
      <c r="FH6" s="8" t="s">
        <v>2061</v>
      </c>
      <c r="FI6" s="8" t="s">
        <v>2061</v>
      </c>
      <c r="FJ6" s="8" t="s">
        <v>2061</v>
      </c>
      <c r="FK6" s="8" t="s">
        <v>2061</v>
      </c>
      <c r="FL6" s="8" t="s">
        <v>2061</v>
      </c>
      <c r="FM6" s="8" t="s">
        <v>2061</v>
      </c>
      <c r="FN6" s="8" t="s">
        <v>2061</v>
      </c>
      <c r="FO6" s="8" t="s">
        <v>2061</v>
      </c>
      <c r="FP6" s="8" t="s">
        <v>2061</v>
      </c>
      <c r="FQ6" s="8" t="s">
        <v>2061</v>
      </c>
      <c r="FR6" s="8" t="s">
        <v>2061</v>
      </c>
      <c r="FS6" s="8" t="s">
        <v>2060</v>
      </c>
      <c r="FT6" s="8" t="s">
        <v>2060</v>
      </c>
      <c r="FU6" s="8" t="s">
        <v>2060</v>
      </c>
      <c r="FV6" s="8" t="s">
        <v>2060</v>
      </c>
      <c r="FW6" s="8" t="s">
        <v>2060</v>
      </c>
      <c r="FX6" s="8" t="s">
        <v>2060</v>
      </c>
      <c r="FY6" s="8" t="s">
        <v>2060</v>
      </c>
      <c r="FZ6" s="8" t="s">
        <v>2060</v>
      </c>
      <c r="GA6" s="8" t="s">
        <v>2060</v>
      </c>
      <c r="GB6" s="8" t="s">
        <v>2060</v>
      </c>
      <c r="GC6" s="8" t="s">
        <v>2060</v>
      </c>
      <c r="GD6" s="8" t="s">
        <v>2060</v>
      </c>
      <c r="GE6" s="8" t="s">
        <v>2060</v>
      </c>
      <c r="GF6" s="8" t="s">
        <v>2060</v>
      </c>
      <c r="GG6" s="8" t="s">
        <v>2060</v>
      </c>
      <c r="GH6" s="8" t="s">
        <v>2060</v>
      </c>
      <c r="GI6" s="8" t="s">
        <v>2060</v>
      </c>
      <c r="GJ6" s="8" t="s">
        <v>2060</v>
      </c>
      <c r="GK6" s="8" t="s">
        <v>2060</v>
      </c>
      <c r="GL6" s="8" t="s">
        <v>2060</v>
      </c>
      <c r="GM6" s="8" t="s">
        <v>2060</v>
      </c>
      <c r="GN6" s="8" t="s">
        <v>2060</v>
      </c>
      <c r="GO6" s="8" t="s">
        <v>2061</v>
      </c>
      <c r="GP6" s="8" t="s">
        <v>2061</v>
      </c>
      <c r="GQ6" s="8" t="s">
        <v>2061</v>
      </c>
      <c r="GR6" s="8" t="s">
        <v>2061</v>
      </c>
      <c r="GS6" s="8" t="s">
        <v>2061</v>
      </c>
      <c r="GT6" s="8" t="s">
        <v>2061</v>
      </c>
      <c r="GU6" s="8" t="s">
        <v>2061</v>
      </c>
      <c r="GV6" s="8" t="s">
        <v>2061</v>
      </c>
      <c r="GW6" s="8" t="s">
        <v>2061</v>
      </c>
      <c r="GX6" s="8" t="s">
        <v>2061</v>
      </c>
      <c r="GY6" s="8" t="s">
        <v>2061</v>
      </c>
      <c r="GZ6" s="8" t="s">
        <v>2061</v>
      </c>
      <c r="HA6" s="8" t="s">
        <v>2061</v>
      </c>
      <c r="HB6" s="8" t="s">
        <v>2061</v>
      </c>
      <c r="HC6" s="8" t="s">
        <v>2061</v>
      </c>
      <c r="HD6" s="8" t="s">
        <v>2061</v>
      </c>
      <c r="HE6" s="8" t="s">
        <v>2061</v>
      </c>
      <c r="HF6" s="8" t="s">
        <v>2061</v>
      </c>
      <c r="HG6" s="8" t="s">
        <v>2061</v>
      </c>
      <c r="HH6" s="8" t="s">
        <v>2060</v>
      </c>
      <c r="HI6" s="8" t="s">
        <v>2060</v>
      </c>
      <c r="HJ6" s="8" t="s">
        <v>2060</v>
      </c>
      <c r="HK6" s="8" t="s">
        <v>2060</v>
      </c>
      <c r="HL6" s="8" t="s">
        <v>2060</v>
      </c>
      <c r="HM6" s="8" t="s">
        <v>2060</v>
      </c>
      <c r="HN6" s="8" t="s">
        <v>2060</v>
      </c>
      <c r="HO6" s="8" t="s">
        <v>2060</v>
      </c>
      <c r="HP6" s="8" t="s">
        <v>2060</v>
      </c>
      <c r="HQ6" s="8" t="s">
        <v>2060</v>
      </c>
      <c r="HR6" s="8" t="s">
        <v>2060</v>
      </c>
      <c r="HS6" s="8" t="s">
        <v>2060</v>
      </c>
      <c r="HT6" s="8" t="s">
        <v>2060</v>
      </c>
      <c r="HU6" s="8" t="s">
        <v>2060</v>
      </c>
      <c r="HV6" s="8" t="s">
        <v>2060</v>
      </c>
      <c r="HW6" s="8" t="s">
        <v>2060</v>
      </c>
      <c r="HX6" s="8" t="s">
        <v>2060</v>
      </c>
      <c r="HY6" s="8" t="s">
        <v>2060</v>
      </c>
      <c r="HZ6" s="8" t="s">
        <v>2060</v>
      </c>
      <c r="IA6" s="8" t="s">
        <v>2060</v>
      </c>
      <c r="IB6" s="8" t="s">
        <v>2060</v>
      </c>
      <c r="IC6" s="8" t="s">
        <v>2060</v>
      </c>
      <c r="ID6" s="8" t="s">
        <v>2060</v>
      </c>
      <c r="IE6" s="8" t="s">
        <v>2060</v>
      </c>
      <c r="IF6" s="8" t="s">
        <v>2060</v>
      </c>
      <c r="IG6" s="8" t="s">
        <v>2060</v>
      </c>
      <c r="IH6" s="8" t="s">
        <v>2060</v>
      </c>
      <c r="II6" s="8" t="s">
        <v>2060</v>
      </c>
      <c r="IJ6" s="8" t="s">
        <v>2060</v>
      </c>
      <c r="IK6" s="8" t="s">
        <v>2060</v>
      </c>
      <c r="IL6" s="8" t="s">
        <v>2060</v>
      </c>
      <c r="IM6" s="8" t="s">
        <v>2060</v>
      </c>
      <c r="IN6" s="8" t="s">
        <v>2060</v>
      </c>
      <c r="IO6" s="8" t="s">
        <v>2060</v>
      </c>
      <c r="IP6" s="8" t="s">
        <v>2060</v>
      </c>
      <c r="IQ6" s="8" t="s">
        <v>2060</v>
      </c>
    </row>
    <row r="7" spans="1:251" s="6" customFormat="1">
      <c r="A7" s="5" t="s">
        <v>255</v>
      </c>
      <c r="B7" s="6">
        <v>38504</v>
      </c>
      <c r="C7" s="6">
        <v>38504</v>
      </c>
      <c r="D7" s="6">
        <v>38504</v>
      </c>
      <c r="E7" s="6">
        <v>38504</v>
      </c>
      <c r="F7" s="6">
        <v>38504</v>
      </c>
      <c r="G7" s="6">
        <v>34486</v>
      </c>
      <c r="H7" s="6">
        <v>34486</v>
      </c>
      <c r="I7" s="6">
        <v>34486</v>
      </c>
      <c r="J7" s="6">
        <v>34486</v>
      </c>
      <c r="K7" s="6">
        <v>34486</v>
      </c>
      <c r="L7" s="6">
        <v>34486</v>
      </c>
      <c r="M7" s="6">
        <v>34486</v>
      </c>
      <c r="N7" s="6">
        <v>34486</v>
      </c>
      <c r="O7" s="6">
        <v>34486</v>
      </c>
      <c r="P7" s="6">
        <v>34486</v>
      </c>
      <c r="Q7" s="6">
        <v>34486</v>
      </c>
      <c r="R7" s="6">
        <v>34486</v>
      </c>
      <c r="S7" s="6">
        <v>34486</v>
      </c>
      <c r="T7" s="6">
        <v>34486</v>
      </c>
      <c r="U7" s="6">
        <v>34486</v>
      </c>
      <c r="V7" s="6">
        <v>34486</v>
      </c>
      <c r="W7" s="6">
        <v>34486</v>
      </c>
      <c r="X7" s="6">
        <v>34486</v>
      </c>
      <c r="Y7" s="6">
        <v>34486</v>
      </c>
      <c r="Z7" s="6">
        <v>34486</v>
      </c>
      <c r="AA7" s="6">
        <v>34486</v>
      </c>
      <c r="AB7" s="6">
        <v>34486</v>
      </c>
      <c r="AC7" s="6">
        <v>34486</v>
      </c>
      <c r="AD7" s="6">
        <v>34486</v>
      </c>
      <c r="AE7" s="6">
        <v>34486</v>
      </c>
      <c r="AF7" s="6">
        <v>34486</v>
      </c>
      <c r="AG7" s="6">
        <v>34486</v>
      </c>
      <c r="AH7" s="6">
        <v>34486</v>
      </c>
      <c r="AI7" s="6">
        <v>34486</v>
      </c>
      <c r="AJ7" s="6">
        <v>34486</v>
      </c>
      <c r="AK7" s="6">
        <v>34486</v>
      </c>
      <c r="AL7" s="6">
        <v>38504</v>
      </c>
      <c r="AM7" s="6">
        <v>38504</v>
      </c>
      <c r="AN7" s="6">
        <v>38504</v>
      </c>
      <c r="AO7" s="6">
        <v>38504</v>
      </c>
      <c r="AP7" s="6">
        <v>38504</v>
      </c>
      <c r="AQ7" s="6">
        <v>30133</v>
      </c>
      <c r="AR7" s="6">
        <v>30864</v>
      </c>
      <c r="AS7" s="6">
        <v>30864</v>
      </c>
      <c r="AT7" s="6">
        <v>30864</v>
      </c>
      <c r="AU7" s="6">
        <v>30133</v>
      </c>
      <c r="AV7" s="6">
        <v>30864</v>
      </c>
      <c r="AW7" s="6">
        <v>30864</v>
      </c>
      <c r="AX7" s="6">
        <v>30864</v>
      </c>
      <c r="AY7" s="6">
        <v>30133</v>
      </c>
      <c r="AZ7" s="6">
        <v>30864</v>
      </c>
      <c r="BA7" s="6">
        <v>30864</v>
      </c>
      <c r="BB7" s="6">
        <v>30864</v>
      </c>
      <c r="BC7" s="6">
        <v>30133</v>
      </c>
      <c r="BD7" s="6">
        <v>30864</v>
      </c>
      <c r="BE7" s="6">
        <v>30864</v>
      </c>
      <c r="BF7" s="6">
        <v>30864</v>
      </c>
      <c r="BG7" s="6">
        <v>30864</v>
      </c>
      <c r="BH7" s="6">
        <v>30864</v>
      </c>
      <c r="BI7" s="6">
        <v>30864</v>
      </c>
      <c r="BJ7" s="6">
        <v>34486</v>
      </c>
      <c r="BK7" s="6">
        <v>34486</v>
      </c>
      <c r="BL7" s="6">
        <v>34486</v>
      </c>
      <c r="BM7" s="6">
        <v>34486</v>
      </c>
      <c r="BN7" s="6">
        <v>34486</v>
      </c>
      <c r="BO7" s="6">
        <v>34486</v>
      </c>
      <c r="BP7" s="6">
        <v>34486</v>
      </c>
      <c r="BQ7" s="6">
        <v>34486</v>
      </c>
      <c r="BR7" s="6">
        <v>34486</v>
      </c>
      <c r="BS7" s="6">
        <v>34486</v>
      </c>
      <c r="BT7" s="6">
        <v>34486</v>
      </c>
      <c r="BU7" s="6">
        <v>34486</v>
      </c>
      <c r="BV7" s="6">
        <v>34486</v>
      </c>
      <c r="BW7" s="6">
        <v>34486</v>
      </c>
      <c r="BX7" s="6">
        <v>34486</v>
      </c>
      <c r="BY7" s="6">
        <v>34486</v>
      </c>
      <c r="BZ7" s="6">
        <v>38504</v>
      </c>
      <c r="CA7" s="6">
        <v>38504</v>
      </c>
      <c r="CB7" s="6">
        <v>38504</v>
      </c>
      <c r="CC7" s="6">
        <v>38504</v>
      </c>
      <c r="CD7" s="6">
        <v>38504</v>
      </c>
      <c r="CE7" s="6">
        <v>38504</v>
      </c>
      <c r="CF7" s="6">
        <v>30133</v>
      </c>
      <c r="CG7" s="6">
        <v>30864</v>
      </c>
      <c r="CH7" s="6">
        <v>30864</v>
      </c>
      <c r="CI7" s="6">
        <v>30864</v>
      </c>
      <c r="CJ7" s="6">
        <v>30133</v>
      </c>
      <c r="CK7" s="6">
        <v>30864</v>
      </c>
      <c r="CL7" s="6">
        <v>30864</v>
      </c>
      <c r="CM7" s="6">
        <v>30864</v>
      </c>
      <c r="CN7" s="6">
        <v>30133</v>
      </c>
      <c r="CO7" s="6">
        <v>30864</v>
      </c>
      <c r="CP7" s="6">
        <v>30864</v>
      </c>
      <c r="CQ7" s="6">
        <v>30864</v>
      </c>
      <c r="CR7" s="6">
        <v>30133</v>
      </c>
      <c r="CS7" s="6">
        <v>30864</v>
      </c>
      <c r="CT7" s="6">
        <v>30864</v>
      </c>
      <c r="CU7" s="6">
        <v>30864</v>
      </c>
      <c r="CV7" s="6">
        <v>30864</v>
      </c>
      <c r="CW7" s="6">
        <v>30864</v>
      </c>
      <c r="CX7" s="6">
        <v>30864</v>
      </c>
      <c r="CY7" s="6">
        <v>34486</v>
      </c>
      <c r="CZ7" s="6">
        <v>34486</v>
      </c>
      <c r="DA7" s="6">
        <v>34486</v>
      </c>
      <c r="DB7" s="6">
        <v>34486</v>
      </c>
      <c r="DC7" s="6">
        <v>34486</v>
      </c>
      <c r="DD7" s="6">
        <v>34486</v>
      </c>
      <c r="DE7" s="6">
        <v>34486</v>
      </c>
      <c r="DF7" s="6">
        <v>34486</v>
      </c>
      <c r="DG7" s="6">
        <v>34486</v>
      </c>
      <c r="DH7" s="6">
        <v>34486</v>
      </c>
      <c r="DI7" s="6">
        <v>34486</v>
      </c>
      <c r="DJ7" s="6">
        <v>34486</v>
      </c>
      <c r="DK7" s="6">
        <v>38504</v>
      </c>
      <c r="DL7" s="6">
        <v>38504</v>
      </c>
      <c r="DM7" s="6">
        <v>38504</v>
      </c>
      <c r="DN7" s="6">
        <v>38504</v>
      </c>
      <c r="DO7" s="6">
        <v>38504</v>
      </c>
      <c r="DP7" s="6">
        <v>34486</v>
      </c>
      <c r="DQ7" s="6">
        <v>34486</v>
      </c>
      <c r="DR7" s="6">
        <v>34486</v>
      </c>
      <c r="DS7" s="6">
        <v>34486</v>
      </c>
      <c r="DT7" s="6">
        <v>34486</v>
      </c>
      <c r="DU7" s="6">
        <v>34486</v>
      </c>
      <c r="DV7" s="6">
        <v>34486</v>
      </c>
      <c r="DW7" s="6">
        <v>34486</v>
      </c>
      <c r="DX7" s="6">
        <v>34486</v>
      </c>
      <c r="DY7" s="6">
        <v>34486</v>
      </c>
      <c r="DZ7" s="6">
        <v>34486</v>
      </c>
      <c r="EA7" s="6">
        <v>34486</v>
      </c>
      <c r="EB7" s="6">
        <v>34486</v>
      </c>
      <c r="EC7" s="6">
        <v>34486</v>
      </c>
      <c r="ED7" s="6">
        <v>34486</v>
      </c>
      <c r="EE7" s="6">
        <v>34486</v>
      </c>
      <c r="EF7" s="6">
        <v>34486</v>
      </c>
      <c r="EG7" s="6">
        <v>34486</v>
      </c>
      <c r="EH7" s="6">
        <v>34486</v>
      </c>
      <c r="EI7" s="6">
        <v>34486</v>
      </c>
      <c r="EJ7" s="6">
        <v>34486</v>
      </c>
      <c r="EK7" s="6">
        <v>34486</v>
      </c>
      <c r="EL7" s="6">
        <v>34486</v>
      </c>
      <c r="EM7" s="6">
        <v>34486</v>
      </c>
      <c r="EN7" s="6">
        <v>34486</v>
      </c>
      <c r="EO7" s="6">
        <v>34486</v>
      </c>
      <c r="EP7" s="6">
        <v>34486</v>
      </c>
      <c r="EQ7" s="6">
        <v>34486</v>
      </c>
      <c r="ER7" s="6">
        <v>34486</v>
      </c>
      <c r="ES7" s="6">
        <v>34486</v>
      </c>
      <c r="ET7" s="6">
        <v>34486</v>
      </c>
      <c r="EU7" s="6">
        <v>38504</v>
      </c>
      <c r="EV7" s="6">
        <v>38504</v>
      </c>
      <c r="EW7" s="6">
        <v>38504</v>
      </c>
      <c r="EX7" s="6">
        <v>38504</v>
      </c>
      <c r="EY7" s="6">
        <v>38504</v>
      </c>
      <c r="EZ7" s="6">
        <v>30133</v>
      </c>
      <c r="FA7" s="6">
        <v>30864</v>
      </c>
      <c r="FB7" s="6">
        <v>30864</v>
      </c>
      <c r="FC7" s="6">
        <v>30864</v>
      </c>
      <c r="FD7" s="6">
        <v>30133</v>
      </c>
      <c r="FE7" s="6">
        <v>30864</v>
      </c>
      <c r="FF7" s="6">
        <v>30864</v>
      </c>
      <c r="FG7" s="6">
        <v>30864</v>
      </c>
      <c r="FH7" s="6">
        <v>30133</v>
      </c>
      <c r="FI7" s="6">
        <v>30864</v>
      </c>
      <c r="FJ7" s="6">
        <v>30864</v>
      </c>
      <c r="FK7" s="6">
        <v>30864</v>
      </c>
      <c r="FL7" s="6">
        <v>30133</v>
      </c>
      <c r="FM7" s="6">
        <v>30864</v>
      </c>
      <c r="FN7" s="6">
        <v>30864</v>
      </c>
      <c r="FO7" s="6">
        <v>30864</v>
      </c>
      <c r="FP7" s="6">
        <v>30864</v>
      </c>
      <c r="FQ7" s="6">
        <v>30864</v>
      </c>
      <c r="FR7" s="6">
        <v>30864</v>
      </c>
      <c r="FS7" s="6">
        <v>34486</v>
      </c>
      <c r="FT7" s="6">
        <v>34486</v>
      </c>
      <c r="FU7" s="6">
        <v>34486</v>
      </c>
      <c r="FV7" s="6">
        <v>34486</v>
      </c>
      <c r="FW7" s="6">
        <v>34486</v>
      </c>
      <c r="FX7" s="6">
        <v>34486</v>
      </c>
      <c r="FY7" s="6">
        <v>34486</v>
      </c>
      <c r="FZ7" s="6">
        <v>34486</v>
      </c>
      <c r="GA7" s="6">
        <v>34486</v>
      </c>
      <c r="GB7" s="6">
        <v>34486</v>
      </c>
      <c r="GC7" s="6">
        <v>34486</v>
      </c>
      <c r="GD7" s="6">
        <v>34486</v>
      </c>
      <c r="GE7" s="6">
        <v>34486</v>
      </c>
      <c r="GF7" s="6">
        <v>34486</v>
      </c>
      <c r="GG7" s="6">
        <v>34486</v>
      </c>
      <c r="GH7" s="6">
        <v>34486</v>
      </c>
      <c r="GI7" s="6">
        <v>38504</v>
      </c>
      <c r="GJ7" s="6">
        <v>38504</v>
      </c>
      <c r="GK7" s="6">
        <v>38504</v>
      </c>
      <c r="GL7" s="6">
        <v>38504</v>
      </c>
      <c r="GM7" s="6">
        <v>38504</v>
      </c>
      <c r="GN7" s="6">
        <v>38504</v>
      </c>
      <c r="GO7" s="6">
        <v>30133</v>
      </c>
      <c r="GP7" s="6">
        <v>30864</v>
      </c>
      <c r="GQ7" s="6">
        <v>30864</v>
      </c>
      <c r="GR7" s="6">
        <v>30864</v>
      </c>
      <c r="GS7" s="6">
        <v>30133</v>
      </c>
      <c r="GT7" s="6">
        <v>30864</v>
      </c>
      <c r="GU7" s="6">
        <v>30864</v>
      </c>
      <c r="GV7" s="6">
        <v>30864</v>
      </c>
      <c r="GW7" s="6">
        <v>30133</v>
      </c>
      <c r="GX7" s="6">
        <v>30864</v>
      </c>
      <c r="GY7" s="6">
        <v>30864</v>
      </c>
      <c r="GZ7" s="6">
        <v>30864</v>
      </c>
      <c r="HA7" s="6">
        <v>30133</v>
      </c>
      <c r="HB7" s="6">
        <v>30864</v>
      </c>
      <c r="HC7" s="6">
        <v>30864</v>
      </c>
      <c r="HD7" s="6">
        <v>30864</v>
      </c>
      <c r="HE7" s="6">
        <v>30864</v>
      </c>
      <c r="HF7" s="6">
        <v>30864</v>
      </c>
      <c r="HG7" s="6">
        <v>30864</v>
      </c>
      <c r="HH7" s="6">
        <v>34486</v>
      </c>
      <c r="HI7" s="6">
        <v>34486</v>
      </c>
      <c r="HJ7" s="6">
        <v>34486</v>
      </c>
      <c r="HK7" s="6">
        <v>34486</v>
      </c>
      <c r="HL7" s="6">
        <v>34486</v>
      </c>
      <c r="HM7" s="6">
        <v>34486</v>
      </c>
      <c r="HN7" s="6">
        <v>34486</v>
      </c>
      <c r="HO7" s="6">
        <v>34486</v>
      </c>
      <c r="HP7" s="6">
        <v>34486</v>
      </c>
      <c r="HQ7" s="6">
        <v>34486</v>
      </c>
      <c r="HR7" s="6">
        <v>34486</v>
      </c>
      <c r="HS7" s="6">
        <v>34486</v>
      </c>
      <c r="HT7" s="6">
        <v>38504</v>
      </c>
      <c r="HU7" s="6">
        <v>38504</v>
      </c>
      <c r="HV7" s="6">
        <v>38504</v>
      </c>
      <c r="HW7" s="6">
        <v>38504</v>
      </c>
      <c r="HX7" s="6">
        <v>38504</v>
      </c>
      <c r="HY7" s="6">
        <v>34486</v>
      </c>
      <c r="HZ7" s="6">
        <v>34486</v>
      </c>
      <c r="IA7" s="6">
        <v>34486</v>
      </c>
      <c r="IB7" s="6">
        <v>34486</v>
      </c>
      <c r="IC7" s="6">
        <v>34486</v>
      </c>
      <c r="ID7" s="6">
        <v>34486</v>
      </c>
      <c r="IE7" s="6">
        <v>34486</v>
      </c>
      <c r="IF7" s="6">
        <v>34486</v>
      </c>
      <c r="IG7" s="6">
        <v>34486</v>
      </c>
      <c r="IH7" s="6">
        <v>34486</v>
      </c>
      <c r="II7" s="6">
        <v>34486</v>
      </c>
      <c r="IJ7" s="6">
        <v>34486</v>
      </c>
      <c r="IK7" s="6">
        <v>34486</v>
      </c>
      <c r="IL7" s="6">
        <v>34486</v>
      </c>
      <c r="IM7" s="6">
        <v>34486</v>
      </c>
      <c r="IN7" s="6">
        <v>34486</v>
      </c>
      <c r="IO7" s="6">
        <v>34486</v>
      </c>
      <c r="IP7" s="6">
        <v>34486</v>
      </c>
      <c r="IQ7" s="6">
        <v>34486</v>
      </c>
    </row>
    <row r="8" spans="1:251" s="6" customFormat="1">
      <c r="A8" s="5" t="s">
        <v>256</v>
      </c>
      <c r="B8" s="6">
        <v>44713</v>
      </c>
      <c r="C8" s="6">
        <v>44713</v>
      </c>
      <c r="D8" s="6">
        <v>44713</v>
      </c>
      <c r="E8" s="6">
        <v>44713</v>
      </c>
      <c r="F8" s="6">
        <v>44713</v>
      </c>
      <c r="G8" s="6">
        <v>44713</v>
      </c>
      <c r="H8" s="6">
        <v>44713</v>
      </c>
      <c r="I8" s="6">
        <v>44713</v>
      </c>
      <c r="J8" s="6">
        <v>44713</v>
      </c>
      <c r="K8" s="6">
        <v>44713</v>
      </c>
      <c r="L8" s="6">
        <v>44713</v>
      </c>
      <c r="M8" s="6">
        <v>44713</v>
      </c>
      <c r="N8" s="6">
        <v>44713</v>
      </c>
      <c r="O8" s="6">
        <v>44713</v>
      </c>
      <c r="P8" s="6">
        <v>44713</v>
      </c>
      <c r="Q8" s="6">
        <v>44713</v>
      </c>
      <c r="R8" s="6">
        <v>44713</v>
      </c>
      <c r="S8" s="6">
        <v>44713</v>
      </c>
      <c r="T8" s="6">
        <v>44713</v>
      </c>
      <c r="U8" s="6">
        <v>44713</v>
      </c>
      <c r="V8" s="6">
        <v>44713</v>
      </c>
      <c r="W8" s="6">
        <v>44713</v>
      </c>
      <c r="X8" s="6">
        <v>44713</v>
      </c>
      <c r="Y8" s="6">
        <v>44713</v>
      </c>
      <c r="Z8" s="6">
        <v>44713</v>
      </c>
      <c r="AA8" s="6">
        <v>44713</v>
      </c>
      <c r="AB8" s="6">
        <v>44713</v>
      </c>
      <c r="AC8" s="6">
        <v>44713</v>
      </c>
      <c r="AD8" s="6">
        <v>44713</v>
      </c>
      <c r="AE8" s="6">
        <v>44713</v>
      </c>
      <c r="AF8" s="6">
        <v>44713</v>
      </c>
      <c r="AG8" s="6">
        <v>44713</v>
      </c>
      <c r="AH8" s="6">
        <v>44713</v>
      </c>
      <c r="AI8" s="6">
        <v>44713</v>
      </c>
      <c r="AJ8" s="6">
        <v>44713</v>
      </c>
      <c r="AK8" s="6">
        <v>44713</v>
      </c>
      <c r="AL8" s="6">
        <v>44713</v>
      </c>
      <c r="AM8" s="6">
        <v>44713</v>
      </c>
      <c r="AN8" s="6">
        <v>44713</v>
      </c>
      <c r="AO8" s="6">
        <v>44713</v>
      </c>
      <c r="AP8" s="6">
        <v>44713</v>
      </c>
      <c r="AQ8" s="6">
        <v>44713</v>
      </c>
      <c r="AR8" s="6">
        <v>44713</v>
      </c>
      <c r="AS8" s="6">
        <v>44713</v>
      </c>
      <c r="AT8" s="6">
        <v>44713</v>
      </c>
      <c r="AU8" s="6">
        <v>44713</v>
      </c>
      <c r="AV8" s="6">
        <v>44713</v>
      </c>
      <c r="AW8" s="6">
        <v>44713</v>
      </c>
      <c r="AX8" s="6">
        <v>44713</v>
      </c>
      <c r="AY8" s="6">
        <v>44713</v>
      </c>
      <c r="AZ8" s="6">
        <v>44713</v>
      </c>
      <c r="BA8" s="6">
        <v>44713</v>
      </c>
      <c r="BB8" s="6">
        <v>44713</v>
      </c>
      <c r="BC8" s="6">
        <v>44713</v>
      </c>
      <c r="BD8" s="6">
        <v>44713</v>
      </c>
      <c r="BE8" s="6">
        <v>44713</v>
      </c>
      <c r="BF8" s="6">
        <v>44713</v>
      </c>
      <c r="BG8" s="6">
        <v>44713</v>
      </c>
      <c r="BH8" s="6">
        <v>44713</v>
      </c>
      <c r="BI8" s="6">
        <v>44713</v>
      </c>
      <c r="BJ8" s="6">
        <v>44713</v>
      </c>
      <c r="BK8" s="6">
        <v>44713</v>
      </c>
      <c r="BL8" s="6">
        <v>44713</v>
      </c>
      <c r="BM8" s="6">
        <v>44713</v>
      </c>
      <c r="BN8" s="6">
        <v>44713</v>
      </c>
      <c r="BO8" s="6">
        <v>44713</v>
      </c>
      <c r="BP8" s="6">
        <v>44713</v>
      </c>
      <c r="BQ8" s="6">
        <v>44713</v>
      </c>
      <c r="BR8" s="6">
        <v>44713</v>
      </c>
      <c r="BS8" s="6">
        <v>44713</v>
      </c>
      <c r="BT8" s="6">
        <v>44713</v>
      </c>
      <c r="BU8" s="6">
        <v>44713</v>
      </c>
      <c r="BV8" s="6">
        <v>44713</v>
      </c>
      <c r="BW8" s="6">
        <v>44713</v>
      </c>
      <c r="BX8" s="6">
        <v>44713</v>
      </c>
      <c r="BY8" s="6">
        <v>44713</v>
      </c>
      <c r="BZ8" s="6">
        <v>44713</v>
      </c>
      <c r="CA8" s="6">
        <v>44713</v>
      </c>
      <c r="CB8" s="6">
        <v>44713</v>
      </c>
      <c r="CC8" s="6">
        <v>44713</v>
      </c>
      <c r="CD8" s="6">
        <v>44713</v>
      </c>
      <c r="CE8" s="6">
        <v>44713</v>
      </c>
      <c r="CF8" s="6">
        <v>44713</v>
      </c>
      <c r="CG8" s="6">
        <v>44713</v>
      </c>
      <c r="CH8" s="6">
        <v>44713</v>
      </c>
      <c r="CI8" s="6">
        <v>44713</v>
      </c>
      <c r="CJ8" s="6">
        <v>44713</v>
      </c>
      <c r="CK8" s="6">
        <v>44713</v>
      </c>
      <c r="CL8" s="6">
        <v>44713</v>
      </c>
      <c r="CM8" s="6">
        <v>44713</v>
      </c>
      <c r="CN8" s="6">
        <v>44713</v>
      </c>
      <c r="CO8" s="6">
        <v>44713</v>
      </c>
      <c r="CP8" s="6">
        <v>44713</v>
      </c>
      <c r="CQ8" s="6">
        <v>44713</v>
      </c>
      <c r="CR8" s="6">
        <v>44713</v>
      </c>
      <c r="CS8" s="6">
        <v>44713</v>
      </c>
      <c r="CT8" s="6">
        <v>44713</v>
      </c>
      <c r="CU8" s="6">
        <v>44713</v>
      </c>
      <c r="CV8" s="6">
        <v>44713</v>
      </c>
      <c r="CW8" s="6">
        <v>44713</v>
      </c>
      <c r="CX8" s="6">
        <v>44713</v>
      </c>
      <c r="CY8" s="6">
        <v>44713</v>
      </c>
      <c r="CZ8" s="6">
        <v>44713</v>
      </c>
      <c r="DA8" s="6">
        <v>44713</v>
      </c>
      <c r="DB8" s="6">
        <v>44713</v>
      </c>
      <c r="DC8" s="6">
        <v>44713</v>
      </c>
      <c r="DD8" s="6">
        <v>44713</v>
      </c>
      <c r="DE8" s="6">
        <v>44713</v>
      </c>
      <c r="DF8" s="6">
        <v>44713</v>
      </c>
      <c r="DG8" s="6">
        <v>44713</v>
      </c>
      <c r="DH8" s="6">
        <v>44713</v>
      </c>
      <c r="DI8" s="6">
        <v>44713</v>
      </c>
      <c r="DJ8" s="6">
        <v>44713</v>
      </c>
      <c r="DK8" s="6">
        <v>44713</v>
      </c>
      <c r="DL8" s="6">
        <v>44713</v>
      </c>
      <c r="DM8" s="6">
        <v>44713</v>
      </c>
      <c r="DN8" s="6">
        <v>44713</v>
      </c>
      <c r="DO8" s="6">
        <v>44713</v>
      </c>
      <c r="DP8" s="6">
        <v>44713</v>
      </c>
      <c r="DQ8" s="6">
        <v>44713</v>
      </c>
      <c r="DR8" s="6">
        <v>44713</v>
      </c>
      <c r="DS8" s="6">
        <v>44713</v>
      </c>
      <c r="DT8" s="6">
        <v>44713</v>
      </c>
      <c r="DU8" s="6">
        <v>44713</v>
      </c>
      <c r="DV8" s="6">
        <v>44713</v>
      </c>
      <c r="DW8" s="6">
        <v>44713</v>
      </c>
      <c r="DX8" s="6">
        <v>44713</v>
      </c>
      <c r="DY8" s="6">
        <v>44713</v>
      </c>
      <c r="DZ8" s="6">
        <v>44713</v>
      </c>
      <c r="EA8" s="6">
        <v>44713</v>
      </c>
      <c r="EB8" s="6">
        <v>44713</v>
      </c>
      <c r="EC8" s="6">
        <v>44713</v>
      </c>
      <c r="ED8" s="6">
        <v>44713</v>
      </c>
      <c r="EE8" s="6">
        <v>44713</v>
      </c>
      <c r="EF8" s="6">
        <v>44713</v>
      </c>
      <c r="EG8" s="6">
        <v>44713</v>
      </c>
      <c r="EH8" s="6">
        <v>44713</v>
      </c>
      <c r="EI8" s="6">
        <v>44713</v>
      </c>
      <c r="EJ8" s="6">
        <v>44713</v>
      </c>
      <c r="EK8" s="6">
        <v>44713</v>
      </c>
      <c r="EL8" s="6">
        <v>44713</v>
      </c>
      <c r="EM8" s="6">
        <v>44713</v>
      </c>
      <c r="EN8" s="6">
        <v>44713</v>
      </c>
      <c r="EO8" s="6">
        <v>44713</v>
      </c>
      <c r="EP8" s="6">
        <v>44713</v>
      </c>
      <c r="EQ8" s="6">
        <v>44713</v>
      </c>
      <c r="ER8" s="6">
        <v>44713</v>
      </c>
      <c r="ES8" s="6">
        <v>44713</v>
      </c>
      <c r="ET8" s="6">
        <v>44713</v>
      </c>
      <c r="EU8" s="6">
        <v>44713</v>
      </c>
      <c r="EV8" s="6">
        <v>44713</v>
      </c>
      <c r="EW8" s="6">
        <v>44713</v>
      </c>
      <c r="EX8" s="6">
        <v>44713</v>
      </c>
      <c r="EY8" s="6">
        <v>44713</v>
      </c>
      <c r="EZ8" s="6">
        <v>44713</v>
      </c>
      <c r="FA8" s="6">
        <v>44713</v>
      </c>
      <c r="FB8" s="6">
        <v>44713</v>
      </c>
      <c r="FC8" s="6">
        <v>44713</v>
      </c>
      <c r="FD8" s="6">
        <v>44713</v>
      </c>
      <c r="FE8" s="6">
        <v>44713</v>
      </c>
      <c r="FF8" s="6">
        <v>44713</v>
      </c>
      <c r="FG8" s="6">
        <v>44713</v>
      </c>
      <c r="FH8" s="6">
        <v>44713</v>
      </c>
      <c r="FI8" s="6">
        <v>44713</v>
      </c>
      <c r="FJ8" s="6">
        <v>44713</v>
      </c>
      <c r="FK8" s="6">
        <v>44713</v>
      </c>
      <c r="FL8" s="6">
        <v>44713</v>
      </c>
      <c r="FM8" s="6">
        <v>44713</v>
      </c>
      <c r="FN8" s="6">
        <v>44713</v>
      </c>
      <c r="FO8" s="6">
        <v>44713</v>
      </c>
      <c r="FP8" s="6">
        <v>44713</v>
      </c>
      <c r="FQ8" s="6">
        <v>44713</v>
      </c>
      <c r="FR8" s="6">
        <v>44713</v>
      </c>
      <c r="FS8" s="6">
        <v>44713</v>
      </c>
      <c r="FT8" s="6">
        <v>44713</v>
      </c>
      <c r="FU8" s="6">
        <v>44713</v>
      </c>
      <c r="FV8" s="6">
        <v>44713</v>
      </c>
      <c r="FW8" s="6">
        <v>44713</v>
      </c>
      <c r="FX8" s="6">
        <v>44713</v>
      </c>
      <c r="FY8" s="6">
        <v>44713</v>
      </c>
      <c r="FZ8" s="6">
        <v>44713</v>
      </c>
      <c r="GA8" s="6">
        <v>44713</v>
      </c>
      <c r="GB8" s="6">
        <v>44713</v>
      </c>
      <c r="GC8" s="6">
        <v>44713</v>
      </c>
      <c r="GD8" s="6">
        <v>44713</v>
      </c>
      <c r="GE8" s="6">
        <v>44713</v>
      </c>
      <c r="GF8" s="6">
        <v>44713</v>
      </c>
      <c r="GG8" s="6">
        <v>44713</v>
      </c>
      <c r="GH8" s="6">
        <v>44713</v>
      </c>
      <c r="GI8" s="6">
        <v>44713</v>
      </c>
      <c r="GJ8" s="6">
        <v>44713</v>
      </c>
      <c r="GK8" s="6">
        <v>44713</v>
      </c>
      <c r="GL8" s="6">
        <v>44713</v>
      </c>
      <c r="GM8" s="6">
        <v>44713</v>
      </c>
      <c r="GN8" s="6">
        <v>44713</v>
      </c>
      <c r="GO8" s="6">
        <v>44713</v>
      </c>
      <c r="GP8" s="6">
        <v>44713</v>
      </c>
      <c r="GQ8" s="6">
        <v>44713</v>
      </c>
      <c r="GR8" s="6">
        <v>44713</v>
      </c>
      <c r="GS8" s="6">
        <v>44713</v>
      </c>
      <c r="GT8" s="6">
        <v>44713</v>
      </c>
      <c r="GU8" s="6">
        <v>44713</v>
      </c>
      <c r="GV8" s="6">
        <v>44713</v>
      </c>
      <c r="GW8" s="6">
        <v>44713</v>
      </c>
      <c r="GX8" s="6">
        <v>44713</v>
      </c>
      <c r="GY8" s="6">
        <v>44713</v>
      </c>
      <c r="GZ8" s="6">
        <v>44713</v>
      </c>
      <c r="HA8" s="6">
        <v>44713</v>
      </c>
      <c r="HB8" s="6">
        <v>44713</v>
      </c>
      <c r="HC8" s="6">
        <v>44713</v>
      </c>
      <c r="HD8" s="6">
        <v>44713</v>
      </c>
      <c r="HE8" s="6">
        <v>44713</v>
      </c>
      <c r="HF8" s="6">
        <v>44713</v>
      </c>
      <c r="HG8" s="6">
        <v>44713</v>
      </c>
      <c r="HH8" s="6">
        <v>44713</v>
      </c>
      <c r="HI8" s="6">
        <v>44713</v>
      </c>
      <c r="HJ8" s="6">
        <v>44713</v>
      </c>
      <c r="HK8" s="6">
        <v>44713</v>
      </c>
      <c r="HL8" s="6">
        <v>44713</v>
      </c>
      <c r="HM8" s="6">
        <v>44713</v>
      </c>
      <c r="HN8" s="6">
        <v>44713</v>
      </c>
      <c r="HO8" s="6">
        <v>44713</v>
      </c>
      <c r="HP8" s="6">
        <v>44713</v>
      </c>
      <c r="HQ8" s="6">
        <v>44713</v>
      </c>
      <c r="HR8" s="6">
        <v>44713</v>
      </c>
      <c r="HS8" s="6">
        <v>44713</v>
      </c>
      <c r="HT8" s="6">
        <v>44713</v>
      </c>
      <c r="HU8" s="6">
        <v>44713</v>
      </c>
      <c r="HV8" s="6">
        <v>44713</v>
      </c>
      <c r="HW8" s="6">
        <v>44713</v>
      </c>
      <c r="HX8" s="6">
        <v>44713</v>
      </c>
      <c r="HY8" s="6">
        <v>44713</v>
      </c>
      <c r="HZ8" s="6">
        <v>44713</v>
      </c>
      <c r="IA8" s="6">
        <v>44713</v>
      </c>
      <c r="IB8" s="6">
        <v>44713</v>
      </c>
      <c r="IC8" s="6">
        <v>44713</v>
      </c>
      <c r="ID8" s="6">
        <v>44713</v>
      </c>
      <c r="IE8" s="6">
        <v>44713</v>
      </c>
      <c r="IF8" s="6">
        <v>44713</v>
      </c>
      <c r="IG8" s="6">
        <v>44713</v>
      </c>
      <c r="IH8" s="6">
        <v>44713</v>
      </c>
      <c r="II8" s="6">
        <v>44713</v>
      </c>
      <c r="IJ8" s="6">
        <v>44713</v>
      </c>
      <c r="IK8" s="6">
        <v>44713</v>
      </c>
      <c r="IL8" s="6">
        <v>44713</v>
      </c>
      <c r="IM8" s="6">
        <v>44713</v>
      </c>
      <c r="IN8" s="6">
        <v>44713</v>
      </c>
      <c r="IO8" s="6">
        <v>44713</v>
      </c>
      <c r="IP8" s="6">
        <v>44713</v>
      </c>
      <c r="IQ8" s="6">
        <v>44713</v>
      </c>
    </row>
    <row r="9" spans="1:251">
      <c r="A9" s="4" t="s">
        <v>257</v>
      </c>
      <c r="B9" s="1">
        <v>28</v>
      </c>
      <c r="C9" s="1">
        <v>28</v>
      </c>
      <c r="D9" s="1">
        <v>28</v>
      </c>
      <c r="E9" s="1">
        <v>28</v>
      </c>
      <c r="F9" s="1">
        <v>28</v>
      </c>
      <c r="G9" s="1">
        <v>42</v>
      </c>
      <c r="H9" s="1">
        <v>42</v>
      </c>
      <c r="I9" s="1">
        <v>42</v>
      </c>
      <c r="J9" s="1">
        <v>42</v>
      </c>
      <c r="K9" s="1">
        <v>42</v>
      </c>
      <c r="L9" s="1">
        <v>42</v>
      </c>
      <c r="M9" s="1">
        <v>42</v>
      </c>
      <c r="N9" s="1">
        <v>42</v>
      </c>
      <c r="O9" s="1">
        <v>42</v>
      </c>
      <c r="P9" s="1">
        <v>42</v>
      </c>
      <c r="Q9" s="1">
        <v>42</v>
      </c>
      <c r="R9" s="1">
        <v>42</v>
      </c>
      <c r="S9" s="1">
        <v>42</v>
      </c>
      <c r="T9" s="1">
        <v>42</v>
      </c>
      <c r="U9" s="1">
        <v>42</v>
      </c>
      <c r="V9" s="1">
        <v>42</v>
      </c>
      <c r="W9" s="1">
        <v>42</v>
      </c>
      <c r="X9" s="1">
        <v>42</v>
      </c>
      <c r="Y9" s="1">
        <v>42</v>
      </c>
      <c r="Z9" s="1">
        <v>42</v>
      </c>
      <c r="AA9" s="1">
        <v>42</v>
      </c>
      <c r="AB9" s="1">
        <v>42</v>
      </c>
      <c r="AC9" s="1">
        <v>42</v>
      </c>
      <c r="AD9" s="1">
        <v>42</v>
      </c>
      <c r="AE9" s="1">
        <v>42</v>
      </c>
      <c r="AF9" s="1">
        <v>42</v>
      </c>
      <c r="AG9" s="1">
        <v>42</v>
      </c>
      <c r="AH9" s="1">
        <v>42</v>
      </c>
      <c r="AI9" s="1">
        <v>42</v>
      </c>
      <c r="AJ9" s="1">
        <v>42</v>
      </c>
      <c r="AK9" s="1">
        <v>42</v>
      </c>
      <c r="AL9" s="1">
        <v>28</v>
      </c>
      <c r="AM9" s="1">
        <v>28</v>
      </c>
      <c r="AN9" s="1">
        <v>28</v>
      </c>
      <c r="AO9" s="1">
        <v>28</v>
      </c>
      <c r="AP9" s="1">
        <v>28</v>
      </c>
      <c r="AQ9" s="1">
        <v>54</v>
      </c>
      <c r="AR9" s="1">
        <v>52</v>
      </c>
      <c r="AS9" s="1">
        <v>52</v>
      </c>
      <c r="AT9" s="1">
        <v>52</v>
      </c>
      <c r="AU9" s="1">
        <v>54</v>
      </c>
      <c r="AV9" s="1">
        <v>52</v>
      </c>
      <c r="AW9" s="1">
        <v>52</v>
      </c>
      <c r="AX9" s="1">
        <v>52</v>
      </c>
      <c r="AY9" s="1">
        <v>54</v>
      </c>
      <c r="AZ9" s="1">
        <v>52</v>
      </c>
      <c r="BA9" s="1">
        <v>52</v>
      </c>
      <c r="BB9" s="1">
        <v>52</v>
      </c>
      <c r="BC9" s="1">
        <v>54</v>
      </c>
      <c r="BD9" s="1">
        <v>52</v>
      </c>
      <c r="BE9" s="1">
        <v>52</v>
      </c>
      <c r="BF9" s="1">
        <v>52</v>
      </c>
      <c r="BG9" s="1">
        <v>52</v>
      </c>
      <c r="BH9" s="1">
        <v>52</v>
      </c>
      <c r="BI9" s="1">
        <v>52</v>
      </c>
      <c r="BJ9" s="1">
        <v>42</v>
      </c>
      <c r="BK9" s="1">
        <v>42</v>
      </c>
      <c r="BL9" s="1">
        <v>42</v>
      </c>
      <c r="BM9" s="1">
        <v>42</v>
      </c>
      <c r="BN9" s="1">
        <v>42</v>
      </c>
      <c r="BO9" s="1">
        <v>42</v>
      </c>
      <c r="BP9" s="1">
        <v>42</v>
      </c>
      <c r="BQ9" s="1">
        <v>42</v>
      </c>
      <c r="BR9" s="1">
        <v>42</v>
      </c>
      <c r="BS9" s="1">
        <v>42</v>
      </c>
      <c r="BT9" s="1">
        <v>42</v>
      </c>
      <c r="BU9" s="1">
        <v>42</v>
      </c>
      <c r="BV9" s="1">
        <v>42</v>
      </c>
      <c r="BW9" s="1">
        <v>42</v>
      </c>
      <c r="BX9" s="1">
        <v>42</v>
      </c>
      <c r="BY9" s="1">
        <v>42</v>
      </c>
      <c r="BZ9" s="1">
        <v>28</v>
      </c>
      <c r="CA9" s="1">
        <v>28</v>
      </c>
      <c r="CB9" s="1">
        <v>28</v>
      </c>
      <c r="CC9" s="1">
        <v>28</v>
      </c>
      <c r="CD9" s="1">
        <v>28</v>
      </c>
      <c r="CE9" s="1">
        <v>28</v>
      </c>
      <c r="CF9" s="1">
        <v>54</v>
      </c>
      <c r="CG9" s="1">
        <v>52</v>
      </c>
      <c r="CH9" s="1">
        <v>52</v>
      </c>
      <c r="CI9" s="1">
        <v>52</v>
      </c>
      <c r="CJ9" s="1">
        <v>54</v>
      </c>
      <c r="CK9" s="1">
        <v>52</v>
      </c>
      <c r="CL9" s="1">
        <v>52</v>
      </c>
      <c r="CM9" s="1">
        <v>52</v>
      </c>
      <c r="CN9" s="1">
        <v>54</v>
      </c>
      <c r="CO9" s="1">
        <v>52</v>
      </c>
      <c r="CP9" s="1">
        <v>52</v>
      </c>
      <c r="CQ9" s="1">
        <v>52</v>
      </c>
      <c r="CR9" s="1">
        <v>54</v>
      </c>
      <c r="CS9" s="1">
        <v>52</v>
      </c>
      <c r="CT9" s="1">
        <v>52</v>
      </c>
      <c r="CU9" s="1">
        <v>52</v>
      </c>
      <c r="CV9" s="1">
        <v>52</v>
      </c>
      <c r="CW9" s="1">
        <v>52</v>
      </c>
      <c r="CX9" s="1">
        <v>52</v>
      </c>
      <c r="CY9" s="1">
        <v>42</v>
      </c>
      <c r="CZ9" s="1">
        <v>42</v>
      </c>
      <c r="DA9" s="1">
        <v>42</v>
      </c>
      <c r="DB9" s="1">
        <v>42</v>
      </c>
      <c r="DC9" s="1">
        <v>42</v>
      </c>
      <c r="DD9" s="1">
        <v>42</v>
      </c>
      <c r="DE9" s="1">
        <v>42</v>
      </c>
      <c r="DF9" s="1">
        <v>42</v>
      </c>
      <c r="DG9" s="1">
        <v>42</v>
      </c>
      <c r="DH9" s="1">
        <v>42</v>
      </c>
      <c r="DI9" s="1">
        <v>42</v>
      </c>
      <c r="DJ9" s="1">
        <v>42</v>
      </c>
      <c r="DK9" s="1">
        <v>28</v>
      </c>
      <c r="DL9" s="1">
        <v>28</v>
      </c>
      <c r="DM9" s="1">
        <v>28</v>
      </c>
      <c r="DN9" s="1">
        <v>28</v>
      </c>
      <c r="DO9" s="1">
        <v>28</v>
      </c>
      <c r="DP9" s="1">
        <v>42</v>
      </c>
      <c r="DQ9" s="1">
        <v>42</v>
      </c>
      <c r="DR9" s="1">
        <v>42</v>
      </c>
      <c r="DS9" s="1">
        <v>42</v>
      </c>
      <c r="DT9" s="1">
        <v>42</v>
      </c>
      <c r="DU9" s="1">
        <v>42</v>
      </c>
      <c r="DV9" s="1">
        <v>42</v>
      </c>
      <c r="DW9" s="1">
        <v>42</v>
      </c>
      <c r="DX9" s="1">
        <v>42</v>
      </c>
      <c r="DY9" s="1">
        <v>42</v>
      </c>
      <c r="DZ9" s="1">
        <v>42</v>
      </c>
      <c r="EA9" s="1">
        <v>42</v>
      </c>
      <c r="EB9" s="1">
        <v>42</v>
      </c>
      <c r="EC9" s="1">
        <v>42</v>
      </c>
      <c r="ED9" s="1">
        <v>42</v>
      </c>
      <c r="EE9" s="1">
        <v>42</v>
      </c>
      <c r="EF9" s="1">
        <v>42</v>
      </c>
      <c r="EG9" s="1">
        <v>42</v>
      </c>
      <c r="EH9" s="1">
        <v>42</v>
      </c>
      <c r="EI9" s="1">
        <v>42</v>
      </c>
      <c r="EJ9" s="1">
        <v>42</v>
      </c>
      <c r="EK9" s="1">
        <v>42</v>
      </c>
      <c r="EL9" s="1">
        <v>42</v>
      </c>
      <c r="EM9" s="1">
        <v>42</v>
      </c>
      <c r="EN9" s="1">
        <v>42</v>
      </c>
      <c r="EO9" s="1">
        <v>42</v>
      </c>
      <c r="EP9" s="1">
        <v>42</v>
      </c>
      <c r="EQ9" s="1">
        <v>42</v>
      </c>
      <c r="ER9" s="1">
        <v>42</v>
      </c>
      <c r="ES9" s="1">
        <v>42</v>
      </c>
      <c r="ET9" s="1">
        <v>42</v>
      </c>
      <c r="EU9" s="1">
        <v>28</v>
      </c>
      <c r="EV9" s="1">
        <v>28</v>
      </c>
      <c r="EW9" s="1">
        <v>28</v>
      </c>
      <c r="EX9" s="1">
        <v>28</v>
      </c>
      <c r="EY9" s="1">
        <v>28</v>
      </c>
      <c r="EZ9" s="1">
        <v>54</v>
      </c>
      <c r="FA9" s="1">
        <v>52</v>
      </c>
      <c r="FB9" s="1">
        <v>52</v>
      </c>
      <c r="FC9" s="1">
        <v>52</v>
      </c>
      <c r="FD9" s="1">
        <v>54</v>
      </c>
      <c r="FE9" s="1">
        <v>52</v>
      </c>
      <c r="FF9" s="1">
        <v>52</v>
      </c>
      <c r="FG9" s="1">
        <v>52</v>
      </c>
      <c r="FH9" s="1">
        <v>54</v>
      </c>
      <c r="FI9" s="1">
        <v>52</v>
      </c>
      <c r="FJ9" s="1">
        <v>52</v>
      </c>
      <c r="FK9" s="1">
        <v>52</v>
      </c>
      <c r="FL9" s="1">
        <v>54</v>
      </c>
      <c r="FM9" s="1">
        <v>52</v>
      </c>
      <c r="FN9" s="1">
        <v>52</v>
      </c>
      <c r="FO9" s="1">
        <v>52</v>
      </c>
      <c r="FP9" s="1">
        <v>52</v>
      </c>
      <c r="FQ9" s="1">
        <v>52</v>
      </c>
      <c r="FR9" s="1">
        <v>52</v>
      </c>
      <c r="FS9" s="1">
        <v>42</v>
      </c>
      <c r="FT9" s="1">
        <v>42</v>
      </c>
      <c r="FU9" s="1">
        <v>42</v>
      </c>
      <c r="FV9" s="1">
        <v>42</v>
      </c>
      <c r="FW9" s="1">
        <v>42</v>
      </c>
      <c r="FX9" s="1">
        <v>42</v>
      </c>
      <c r="FY9" s="1">
        <v>42</v>
      </c>
      <c r="FZ9" s="1">
        <v>42</v>
      </c>
      <c r="GA9" s="1">
        <v>42</v>
      </c>
      <c r="GB9" s="1">
        <v>42</v>
      </c>
      <c r="GC9" s="1">
        <v>42</v>
      </c>
      <c r="GD9" s="1">
        <v>42</v>
      </c>
      <c r="GE9" s="1">
        <v>42</v>
      </c>
      <c r="GF9" s="1">
        <v>42</v>
      </c>
      <c r="GG9" s="1">
        <v>42</v>
      </c>
      <c r="GH9" s="1">
        <v>42</v>
      </c>
      <c r="GI9" s="1">
        <v>28</v>
      </c>
      <c r="GJ9" s="1">
        <v>28</v>
      </c>
      <c r="GK9" s="1">
        <v>28</v>
      </c>
      <c r="GL9" s="1">
        <v>28</v>
      </c>
      <c r="GM9" s="1">
        <v>28</v>
      </c>
      <c r="GN9" s="1">
        <v>28</v>
      </c>
      <c r="GO9" s="1">
        <v>54</v>
      </c>
      <c r="GP9" s="1">
        <v>52</v>
      </c>
      <c r="GQ9" s="1">
        <v>52</v>
      </c>
      <c r="GR9" s="1">
        <v>52</v>
      </c>
      <c r="GS9" s="1">
        <v>54</v>
      </c>
      <c r="GT9" s="1">
        <v>52</v>
      </c>
      <c r="GU9" s="1">
        <v>52</v>
      </c>
      <c r="GV9" s="1">
        <v>52</v>
      </c>
      <c r="GW9" s="1">
        <v>54</v>
      </c>
      <c r="GX9" s="1">
        <v>52</v>
      </c>
      <c r="GY9" s="1">
        <v>52</v>
      </c>
      <c r="GZ9" s="1">
        <v>52</v>
      </c>
      <c r="HA9" s="1">
        <v>54</v>
      </c>
      <c r="HB9" s="1">
        <v>52</v>
      </c>
      <c r="HC9" s="1">
        <v>52</v>
      </c>
      <c r="HD9" s="1">
        <v>52</v>
      </c>
      <c r="HE9" s="1">
        <v>52</v>
      </c>
      <c r="HF9" s="1">
        <v>52</v>
      </c>
      <c r="HG9" s="1">
        <v>52</v>
      </c>
      <c r="HH9" s="1">
        <v>42</v>
      </c>
      <c r="HI9" s="1">
        <v>42</v>
      </c>
      <c r="HJ9" s="1">
        <v>42</v>
      </c>
      <c r="HK9" s="1">
        <v>42</v>
      </c>
      <c r="HL9" s="1">
        <v>42</v>
      </c>
      <c r="HM9" s="1">
        <v>42</v>
      </c>
      <c r="HN9" s="1">
        <v>42</v>
      </c>
      <c r="HO9" s="1">
        <v>42</v>
      </c>
      <c r="HP9" s="1">
        <v>42</v>
      </c>
      <c r="HQ9" s="1">
        <v>42</v>
      </c>
      <c r="HR9" s="1">
        <v>42</v>
      </c>
      <c r="HS9" s="1">
        <v>42</v>
      </c>
      <c r="HT9" s="1">
        <v>28</v>
      </c>
      <c r="HU9" s="1">
        <v>28</v>
      </c>
      <c r="HV9" s="1">
        <v>28</v>
      </c>
      <c r="HW9" s="1">
        <v>28</v>
      </c>
      <c r="HX9" s="1">
        <v>28</v>
      </c>
      <c r="HY9" s="1">
        <v>42</v>
      </c>
      <c r="HZ9" s="1">
        <v>42</v>
      </c>
      <c r="IA9" s="1">
        <v>42</v>
      </c>
      <c r="IB9" s="1">
        <v>42</v>
      </c>
      <c r="IC9" s="1">
        <v>42</v>
      </c>
      <c r="ID9" s="1">
        <v>42</v>
      </c>
      <c r="IE9" s="1">
        <v>42</v>
      </c>
      <c r="IF9" s="1">
        <v>42</v>
      </c>
      <c r="IG9" s="1">
        <v>42</v>
      </c>
      <c r="IH9" s="1">
        <v>42</v>
      </c>
      <c r="II9" s="1">
        <v>42</v>
      </c>
      <c r="IJ9" s="1">
        <v>42</v>
      </c>
      <c r="IK9" s="1">
        <v>42</v>
      </c>
      <c r="IL9" s="1">
        <v>42</v>
      </c>
      <c r="IM9" s="1">
        <v>42</v>
      </c>
      <c r="IN9" s="1">
        <v>42</v>
      </c>
      <c r="IO9" s="1">
        <v>42</v>
      </c>
      <c r="IP9" s="1">
        <v>42</v>
      </c>
      <c r="IQ9" s="1">
        <v>42</v>
      </c>
    </row>
    <row r="10" spans="1:251">
      <c r="A10" s="4" t="s">
        <v>258</v>
      </c>
      <c r="B10" s="8" t="s">
        <v>1763</v>
      </c>
      <c r="C10" s="8" t="s">
        <v>1764</v>
      </c>
      <c r="D10" s="8" t="s">
        <v>1765</v>
      </c>
      <c r="E10" s="8" t="s">
        <v>1766</v>
      </c>
      <c r="F10" s="8" t="s">
        <v>1767</v>
      </c>
      <c r="G10" s="8" t="s">
        <v>1768</v>
      </c>
      <c r="H10" s="8" t="s">
        <v>1769</v>
      </c>
      <c r="I10" s="8" t="s">
        <v>1770</v>
      </c>
      <c r="J10" s="8" t="s">
        <v>1771</v>
      </c>
      <c r="K10" s="8" t="s">
        <v>1772</v>
      </c>
      <c r="L10" s="8" t="s">
        <v>1773</v>
      </c>
      <c r="M10" s="8" t="s">
        <v>1774</v>
      </c>
      <c r="N10" s="8" t="s">
        <v>1775</v>
      </c>
      <c r="O10" s="8" t="s">
        <v>1776</v>
      </c>
      <c r="P10" s="8" t="s">
        <v>1777</v>
      </c>
      <c r="Q10" s="8" t="s">
        <v>1778</v>
      </c>
      <c r="R10" s="8" t="s">
        <v>1779</v>
      </c>
      <c r="S10" s="8" t="s">
        <v>1780</v>
      </c>
      <c r="T10" s="8" t="s">
        <v>1781</v>
      </c>
      <c r="U10" s="8" t="s">
        <v>1782</v>
      </c>
      <c r="V10" s="8" t="s">
        <v>1783</v>
      </c>
      <c r="W10" s="8" t="s">
        <v>1784</v>
      </c>
      <c r="X10" s="8" t="s">
        <v>1785</v>
      </c>
      <c r="Y10" s="8" t="s">
        <v>1786</v>
      </c>
      <c r="Z10" s="8" t="s">
        <v>1787</v>
      </c>
      <c r="AA10" s="8" t="s">
        <v>1788</v>
      </c>
      <c r="AB10" s="8" t="s">
        <v>1789</v>
      </c>
      <c r="AC10" s="8" t="s">
        <v>1790</v>
      </c>
      <c r="AD10" s="8" t="s">
        <v>1791</v>
      </c>
      <c r="AE10" s="8" t="s">
        <v>1792</v>
      </c>
      <c r="AF10" s="8" t="s">
        <v>1793</v>
      </c>
      <c r="AG10" s="8" t="s">
        <v>1794</v>
      </c>
      <c r="AH10" s="8" t="s">
        <v>1795</v>
      </c>
      <c r="AI10" s="8" t="s">
        <v>1796</v>
      </c>
      <c r="AJ10" s="8" t="s">
        <v>1797</v>
      </c>
      <c r="AK10" s="8" t="s">
        <v>1798</v>
      </c>
      <c r="AL10" s="8" t="s">
        <v>1799</v>
      </c>
      <c r="AM10" s="8" t="s">
        <v>1800</v>
      </c>
      <c r="AN10" s="8" t="s">
        <v>1801</v>
      </c>
      <c r="AO10" s="8" t="s">
        <v>1802</v>
      </c>
      <c r="AP10" s="8" t="s">
        <v>1803</v>
      </c>
      <c r="AQ10" s="8" t="s">
        <v>1804</v>
      </c>
      <c r="AR10" s="8" t="s">
        <v>1805</v>
      </c>
      <c r="AS10" s="8" t="s">
        <v>1806</v>
      </c>
      <c r="AT10" s="8" t="s">
        <v>1807</v>
      </c>
      <c r="AU10" s="8" t="s">
        <v>1808</v>
      </c>
      <c r="AV10" s="8" t="s">
        <v>1809</v>
      </c>
      <c r="AW10" s="8" t="s">
        <v>1810</v>
      </c>
      <c r="AX10" s="8" t="s">
        <v>1811</v>
      </c>
      <c r="AY10" s="8" t="s">
        <v>1812</v>
      </c>
      <c r="AZ10" s="8" t="s">
        <v>1813</v>
      </c>
      <c r="BA10" s="8" t="s">
        <v>1814</v>
      </c>
      <c r="BB10" s="8" t="s">
        <v>1815</v>
      </c>
      <c r="BC10" s="8" t="s">
        <v>1816</v>
      </c>
      <c r="BD10" s="8" t="s">
        <v>1817</v>
      </c>
      <c r="BE10" s="8" t="s">
        <v>1818</v>
      </c>
      <c r="BF10" s="8" t="s">
        <v>1819</v>
      </c>
      <c r="BG10" s="8" t="s">
        <v>1820</v>
      </c>
      <c r="BH10" s="8" t="s">
        <v>1821</v>
      </c>
      <c r="BI10" s="8" t="s">
        <v>1822</v>
      </c>
      <c r="BJ10" s="8" t="s">
        <v>1823</v>
      </c>
      <c r="BK10" s="8" t="s">
        <v>1824</v>
      </c>
      <c r="BL10" s="8" t="s">
        <v>1825</v>
      </c>
      <c r="BM10" s="8" t="s">
        <v>1826</v>
      </c>
      <c r="BN10" s="8" t="s">
        <v>1827</v>
      </c>
      <c r="BO10" s="8" t="s">
        <v>1828</v>
      </c>
      <c r="BP10" s="8" t="s">
        <v>1829</v>
      </c>
      <c r="BQ10" s="8" t="s">
        <v>1830</v>
      </c>
      <c r="BR10" s="8" t="s">
        <v>1831</v>
      </c>
      <c r="BS10" s="8" t="s">
        <v>1832</v>
      </c>
      <c r="BT10" s="8" t="s">
        <v>1833</v>
      </c>
      <c r="BU10" s="8" t="s">
        <v>1834</v>
      </c>
      <c r="BV10" s="8" t="s">
        <v>1835</v>
      </c>
      <c r="BW10" s="8" t="s">
        <v>1836</v>
      </c>
      <c r="BX10" s="8" t="s">
        <v>1837</v>
      </c>
      <c r="BY10" s="8" t="s">
        <v>1838</v>
      </c>
      <c r="BZ10" s="8" t="s">
        <v>1839</v>
      </c>
      <c r="CA10" s="8" t="s">
        <v>1840</v>
      </c>
      <c r="CB10" s="8" t="s">
        <v>1841</v>
      </c>
      <c r="CC10" s="8" t="s">
        <v>1842</v>
      </c>
      <c r="CD10" s="8" t="s">
        <v>1843</v>
      </c>
      <c r="CE10" s="8" t="s">
        <v>1844</v>
      </c>
      <c r="CF10" s="8" t="s">
        <v>1845</v>
      </c>
      <c r="CG10" s="8" t="s">
        <v>1846</v>
      </c>
      <c r="CH10" s="8" t="s">
        <v>1847</v>
      </c>
      <c r="CI10" s="8" t="s">
        <v>1848</v>
      </c>
      <c r="CJ10" s="8" t="s">
        <v>1849</v>
      </c>
      <c r="CK10" s="8" t="s">
        <v>1850</v>
      </c>
      <c r="CL10" s="8" t="s">
        <v>1851</v>
      </c>
      <c r="CM10" s="8" t="s">
        <v>1852</v>
      </c>
      <c r="CN10" s="8" t="s">
        <v>1853</v>
      </c>
      <c r="CO10" s="8" t="s">
        <v>1854</v>
      </c>
      <c r="CP10" s="8" t="s">
        <v>1855</v>
      </c>
      <c r="CQ10" s="8" t="s">
        <v>1856</v>
      </c>
      <c r="CR10" s="8" t="s">
        <v>1857</v>
      </c>
      <c r="CS10" s="8" t="s">
        <v>1858</v>
      </c>
      <c r="CT10" s="8" t="s">
        <v>1859</v>
      </c>
      <c r="CU10" s="8" t="s">
        <v>1860</v>
      </c>
      <c r="CV10" s="8" t="s">
        <v>1861</v>
      </c>
      <c r="CW10" s="8" t="s">
        <v>1862</v>
      </c>
      <c r="CX10" s="8" t="s">
        <v>1863</v>
      </c>
      <c r="CY10" s="8" t="s">
        <v>1864</v>
      </c>
      <c r="CZ10" s="8" t="s">
        <v>1865</v>
      </c>
      <c r="DA10" s="8" t="s">
        <v>1866</v>
      </c>
      <c r="DB10" s="8" t="s">
        <v>1867</v>
      </c>
      <c r="DC10" s="8" t="s">
        <v>1868</v>
      </c>
      <c r="DD10" s="8" t="s">
        <v>1869</v>
      </c>
      <c r="DE10" s="8" t="s">
        <v>1870</v>
      </c>
      <c r="DF10" s="8" t="s">
        <v>1871</v>
      </c>
      <c r="DG10" s="8" t="s">
        <v>1872</v>
      </c>
      <c r="DH10" s="8" t="s">
        <v>1873</v>
      </c>
      <c r="DI10" s="8" t="s">
        <v>1874</v>
      </c>
      <c r="DJ10" s="8" t="s">
        <v>1875</v>
      </c>
      <c r="DK10" s="8" t="s">
        <v>1876</v>
      </c>
      <c r="DL10" s="8" t="s">
        <v>1877</v>
      </c>
      <c r="DM10" s="8" t="s">
        <v>1878</v>
      </c>
      <c r="DN10" s="8" t="s">
        <v>1879</v>
      </c>
      <c r="DO10" s="8" t="s">
        <v>1880</v>
      </c>
      <c r="DP10" s="8" t="s">
        <v>1881</v>
      </c>
      <c r="DQ10" s="8" t="s">
        <v>1882</v>
      </c>
      <c r="DR10" s="8" t="s">
        <v>1883</v>
      </c>
      <c r="DS10" s="8" t="s">
        <v>1884</v>
      </c>
      <c r="DT10" s="8" t="s">
        <v>1885</v>
      </c>
      <c r="DU10" s="8" t="s">
        <v>1886</v>
      </c>
      <c r="DV10" s="8" t="s">
        <v>1887</v>
      </c>
      <c r="DW10" s="8" t="s">
        <v>1888</v>
      </c>
      <c r="DX10" s="8" t="s">
        <v>1889</v>
      </c>
      <c r="DY10" s="8" t="s">
        <v>1890</v>
      </c>
      <c r="DZ10" s="8" t="s">
        <v>1891</v>
      </c>
      <c r="EA10" s="8" t="s">
        <v>1892</v>
      </c>
      <c r="EB10" s="8" t="s">
        <v>1893</v>
      </c>
      <c r="EC10" s="8" t="s">
        <v>1894</v>
      </c>
      <c r="ED10" s="8" t="s">
        <v>1895</v>
      </c>
      <c r="EE10" s="8" t="s">
        <v>1896</v>
      </c>
      <c r="EF10" s="8" t="s">
        <v>1897</v>
      </c>
      <c r="EG10" s="8" t="s">
        <v>1898</v>
      </c>
      <c r="EH10" s="8" t="s">
        <v>1899</v>
      </c>
      <c r="EI10" s="8" t="s">
        <v>1900</v>
      </c>
      <c r="EJ10" s="8" t="s">
        <v>1901</v>
      </c>
      <c r="EK10" s="8" t="s">
        <v>1902</v>
      </c>
      <c r="EL10" s="8" t="s">
        <v>1903</v>
      </c>
      <c r="EM10" s="8" t="s">
        <v>1904</v>
      </c>
      <c r="EN10" s="8" t="s">
        <v>1905</v>
      </c>
      <c r="EO10" s="8" t="s">
        <v>1906</v>
      </c>
      <c r="EP10" s="8" t="s">
        <v>1907</v>
      </c>
      <c r="EQ10" s="8" t="s">
        <v>1908</v>
      </c>
      <c r="ER10" s="8" t="s">
        <v>1909</v>
      </c>
      <c r="ES10" s="8" t="s">
        <v>1910</v>
      </c>
      <c r="ET10" s="8" t="s">
        <v>1911</v>
      </c>
      <c r="EU10" s="8" t="s">
        <v>1912</v>
      </c>
      <c r="EV10" s="8" t="s">
        <v>1913</v>
      </c>
      <c r="EW10" s="8" t="s">
        <v>1914</v>
      </c>
      <c r="EX10" s="8" t="s">
        <v>1915</v>
      </c>
      <c r="EY10" s="8" t="s">
        <v>1916</v>
      </c>
      <c r="EZ10" s="8" t="s">
        <v>1917</v>
      </c>
      <c r="FA10" s="8" t="s">
        <v>1918</v>
      </c>
      <c r="FB10" s="8" t="s">
        <v>1919</v>
      </c>
      <c r="FC10" s="8" t="s">
        <v>1920</v>
      </c>
      <c r="FD10" s="8" t="s">
        <v>1921</v>
      </c>
      <c r="FE10" s="8" t="s">
        <v>1922</v>
      </c>
      <c r="FF10" s="8" t="s">
        <v>1923</v>
      </c>
      <c r="FG10" s="8" t="s">
        <v>1924</v>
      </c>
      <c r="FH10" s="8" t="s">
        <v>1925</v>
      </c>
      <c r="FI10" s="8" t="s">
        <v>1926</v>
      </c>
      <c r="FJ10" s="8" t="s">
        <v>1927</v>
      </c>
      <c r="FK10" s="8" t="s">
        <v>1928</v>
      </c>
      <c r="FL10" s="8" t="s">
        <v>1929</v>
      </c>
      <c r="FM10" s="8" t="s">
        <v>1930</v>
      </c>
      <c r="FN10" s="8" t="s">
        <v>1931</v>
      </c>
      <c r="FO10" s="8" t="s">
        <v>1932</v>
      </c>
      <c r="FP10" s="8" t="s">
        <v>1933</v>
      </c>
      <c r="FQ10" s="8" t="s">
        <v>1934</v>
      </c>
      <c r="FR10" s="8" t="s">
        <v>1935</v>
      </c>
      <c r="FS10" s="8" t="s">
        <v>1936</v>
      </c>
      <c r="FT10" s="8" t="s">
        <v>1937</v>
      </c>
      <c r="FU10" s="8" t="s">
        <v>1938</v>
      </c>
      <c r="FV10" s="8" t="s">
        <v>1939</v>
      </c>
      <c r="FW10" s="8" t="s">
        <v>1940</v>
      </c>
      <c r="FX10" s="8" t="s">
        <v>1941</v>
      </c>
      <c r="FY10" s="8" t="s">
        <v>1942</v>
      </c>
      <c r="FZ10" s="8" t="s">
        <v>1943</v>
      </c>
      <c r="GA10" s="8" t="s">
        <v>1944</v>
      </c>
      <c r="GB10" s="8" t="s">
        <v>1945</v>
      </c>
      <c r="GC10" s="8" t="s">
        <v>1946</v>
      </c>
      <c r="GD10" s="8" t="s">
        <v>1947</v>
      </c>
      <c r="GE10" s="8" t="s">
        <v>1948</v>
      </c>
      <c r="GF10" s="8" t="s">
        <v>1949</v>
      </c>
      <c r="GG10" s="8" t="s">
        <v>1950</v>
      </c>
      <c r="GH10" s="8" t="s">
        <v>1951</v>
      </c>
      <c r="GI10" s="8" t="s">
        <v>1952</v>
      </c>
      <c r="GJ10" s="8" t="s">
        <v>1953</v>
      </c>
      <c r="GK10" s="8" t="s">
        <v>1954</v>
      </c>
      <c r="GL10" s="8" t="s">
        <v>1955</v>
      </c>
      <c r="GM10" s="8" t="s">
        <v>1956</v>
      </c>
      <c r="GN10" s="8" t="s">
        <v>1957</v>
      </c>
      <c r="GO10" s="8" t="s">
        <v>1958</v>
      </c>
      <c r="GP10" s="8" t="s">
        <v>1959</v>
      </c>
      <c r="GQ10" s="8" t="s">
        <v>1960</v>
      </c>
      <c r="GR10" s="8" t="s">
        <v>1961</v>
      </c>
      <c r="GS10" s="8" t="s">
        <v>1962</v>
      </c>
      <c r="GT10" s="8" t="s">
        <v>1963</v>
      </c>
      <c r="GU10" s="8" t="s">
        <v>1964</v>
      </c>
      <c r="GV10" s="8" t="s">
        <v>1965</v>
      </c>
      <c r="GW10" s="8" t="s">
        <v>1966</v>
      </c>
      <c r="GX10" s="8" t="s">
        <v>1967</v>
      </c>
      <c r="GY10" s="8" t="s">
        <v>1968</v>
      </c>
      <c r="GZ10" s="8" t="s">
        <v>1969</v>
      </c>
      <c r="HA10" s="8" t="s">
        <v>1970</v>
      </c>
      <c r="HB10" s="8" t="s">
        <v>1971</v>
      </c>
      <c r="HC10" s="8" t="s">
        <v>1972</v>
      </c>
      <c r="HD10" s="8" t="s">
        <v>1973</v>
      </c>
      <c r="HE10" s="8" t="s">
        <v>1974</v>
      </c>
      <c r="HF10" s="8" t="s">
        <v>1975</v>
      </c>
      <c r="HG10" s="8" t="s">
        <v>1976</v>
      </c>
      <c r="HH10" s="8" t="s">
        <v>1977</v>
      </c>
      <c r="HI10" s="8" t="s">
        <v>1978</v>
      </c>
      <c r="HJ10" s="8" t="s">
        <v>1979</v>
      </c>
      <c r="HK10" s="8" t="s">
        <v>1980</v>
      </c>
      <c r="HL10" s="8" t="s">
        <v>1981</v>
      </c>
      <c r="HM10" s="8" t="s">
        <v>1982</v>
      </c>
      <c r="HN10" s="8" t="s">
        <v>1983</v>
      </c>
      <c r="HO10" s="8" t="s">
        <v>1984</v>
      </c>
      <c r="HP10" s="8" t="s">
        <v>1985</v>
      </c>
      <c r="HQ10" s="8" t="s">
        <v>1986</v>
      </c>
      <c r="HR10" s="8" t="s">
        <v>1987</v>
      </c>
      <c r="HS10" s="8" t="s">
        <v>1988</v>
      </c>
      <c r="HT10" s="8" t="s">
        <v>1989</v>
      </c>
      <c r="HU10" s="8" t="s">
        <v>1990</v>
      </c>
      <c r="HV10" s="8" t="s">
        <v>1991</v>
      </c>
      <c r="HW10" s="8" t="s">
        <v>1992</v>
      </c>
      <c r="HX10" s="8" t="s">
        <v>1993</v>
      </c>
      <c r="HY10" s="8" t="s">
        <v>1994</v>
      </c>
      <c r="HZ10" s="8" t="s">
        <v>1995</v>
      </c>
      <c r="IA10" s="8" t="s">
        <v>1996</v>
      </c>
      <c r="IB10" s="8" t="s">
        <v>1997</v>
      </c>
      <c r="IC10" s="8" t="s">
        <v>1998</v>
      </c>
      <c r="ID10" s="8" t="s">
        <v>1999</v>
      </c>
      <c r="IE10" s="8" t="s">
        <v>2000</v>
      </c>
      <c r="IF10" s="8" t="s">
        <v>2001</v>
      </c>
      <c r="IG10" s="8" t="s">
        <v>2002</v>
      </c>
      <c r="IH10" s="8" t="s">
        <v>2003</v>
      </c>
      <c r="II10" s="8" t="s">
        <v>2004</v>
      </c>
      <c r="IJ10" s="8" t="s">
        <v>2005</v>
      </c>
      <c r="IK10" s="8" t="s">
        <v>2006</v>
      </c>
      <c r="IL10" s="8" t="s">
        <v>2007</v>
      </c>
      <c r="IM10" s="8" t="s">
        <v>2008</v>
      </c>
      <c r="IN10" s="8" t="s">
        <v>2009</v>
      </c>
      <c r="IO10" s="8" t="s">
        <v>2010</v>
      </c>
      <c r="IP10" s="8" t="s">
        <v>2011</v>
      </c>
      <c r="IQ10" s="8" t="s">
        <v>2012</v>
      </c>
    </row>
    <row r="11" spans="1:251">
      <c r="A11" s="20" t="s">
        <v>2056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</row>
    <row r="12" spans="1:251">
      <c r="A12" s="10">
        <v>29037</v>
      </c>
    </row>
    <row r="13" spans="1:251">
      <c r="A13" s="10">
        <v>29403</v>
      </c>
    </row>
    <row r="14" spans="1:251">
      <c r="A14" s="10">
        <v>29738</v>
      </c>
    </row>
    <row r="15" spans="1:251">
      <c r="A15" s="10">
        <v>30133</v>
      </c>
      <c r="AQ15" s="9">
        <v>28.1</v>
      </c>
      <c r="AU15" s="9">
        <v>24.9</v>
      </c>
      <c r="AY15" s="9">
        <v>0.4</v>
      </c>
      <c r="BC15" s="9">
        <v>2.7</v>
      </c>
      <c r="CF15" s="9">
        <v>18.600000000000001</v>
      </c>
      <c r="CJ15" s="9">
        <v>17</v>
      </c>
      <c r="CN15" s="9">
        <v>0.5</v>
      </c>
      <c r="CR15" s="9">
        <v>1.1000000000000001</v>
      </c>
      <c r="EZ15" s="9">
        <v>50.2</v>
      </c>
      <c r="FD15" s="9">
        <v>42.6</v>
      </c>
      <c r="FH15" s="9">
        <v>1.3</v>
      </c>
      <c r="FL15" s="9">
        <v>6.3</v>
      </c>
      <c r="GO15" s="9">
        <v>33.4</v>
      </c>
      <c r="GS15" s="9">
        <v>30.5</v>
      </c>
      <c r="GW15" s="9">
        <v>0.6</v>
      </c>
      <c r="HA15" s="9">
        <v>2.2999999999999998</v>
      </c>
    </row>
    <row r="16" spans="1:251">
      <c r="A16" s="10">
        <v>30498</v>
      </c>
      <c r="AQ16" s="9">
        <v>26.7</v>
      </c>
      <c r="AU16" s="9">
        <v>25</v>
      </c>
      <c r="AY16" s="9">
        <v>1.1000000000000001</v>
      </c>
      <c r="BC16" s="9">
        <v>0.6</v>
      </c>
      <c r="CF16" s="9">
        <v>17.7</v>
      </c>
      <c r="CJ16" s="9">
        <v>16.7</v>
      </c>
      <c r="CN16" s="9">
        <v>0.8</v>
      </c>
      <c r="CR16" s="9">
        <v>0.2</v>
      </c>
      <c r="EZ16" s="9">
        <v>45.4</v>
      </c>
      <c r="FD16" s="9">
        <v>38.5</v>
      </c>
      <c r="FH16" s="9">
        <v>1</v>
      </c>
      <c r="FL16" s="9">
        <v>5.9</v>
      </c>
      <c r="GO16" s="9">
        <v>29</v>
      </c>
      <c r="GS16" s="9">
        <v>27.3</v>
      </c>
      <c r="GW16" s="9">
        <v>0.8</v>
      </c>
      <c r="HA16" s="9">
        <v>0.9</v>
      </c>
    </row>
    <row r="17" spans="1:251">
      <c r="A17" s="10">
        <v>30864</v>
      </c>
      <c r="AQ17" s="9"/>
      <c r="AR17" s="9">
        <v>10.5</v>
      </c>
      <c r="AS17" s="9"/>
      <c r="AT17" s="9"/>
      <c r="AU17" s="9"/>
      <c r="AV17" s="9">
        <v>10.5</v>
      </c>
      <c r="AW17" s="9"/>
      <c r="AX17" s="9">
        <v>7.6</v>
      </c>
      <c r="AY17" s="9"/>
      <c r="AZ17" s="9"/>
      <c r="BA17" s="9"/>
      <c r="BB17" s="9">
        <v>0.2</v>
      </c>
      <c r="BC17" s="9"/>
      <c r="BD17" s="9"/>
      <c r="BE17" s="9"/>
      <c r="BF17" s="9">
        <v>2.1</v>
      </c>
      <c r="BG17" s="9">
        <v>11.4</v>
      </c>
      <c r="BH17" s="9"/>
      <c r="BI17" s="9">
        <v>9.9</v>
      </c>
      <c r="CF17" s="9"/>
      <c r="CG17" s="9">
        <v>7.1</v>
      </c>
      <c r="CH17" s="9"/>
      <c r="CI17" s="9"/>
      <c r="CJ17" s="9"/>
      <c r="CK17" s="9">
        <v>7.1</v>
      </c>
      <c r="CL17" s="9"/>
      <c r="CM17" s="9">
        <v>6.5</v>
      </c>
      <c r="CN17" s="9"/>
      <c r="CO17" s="9"/>
      <c r="CP17" s="9"/>
      <c r="CQ17" s="9">
        <v>0.2</v>
      </c>
      <c r="CR17" s="9"/>
      <c r="CS17" s="9"/>
      <c r="CT17" s="9"/>
      <c r="CU17" s="9">
        <v>0.7</v>
      </c>
      <c r="CV17" s="9">
        <v>7.5</v>
      </c>
      <c r="CW17" s="9"/>
      <c r="CX17" s="9">
        <v>7.4</v>
      </c>
      <c r="EZ17" s="9"/>
      <c r="FA17" s="9">
        <v>26</v>
      </c>
      <c r="FB17" s="9"/>
      <c r="FC17" s="9"/>
      <c r="FD17" s="9"/>
      <c r="FE17" s="9">
        <v>26</v>
      </c>
      <c r="FF17" s="9"/>
      <c r="FG17" s="9">
        <v>15.2</v>
      </c>
      <c r="FH17" s="9"/>
      <c r="FI17" s="9"/>
      <c r="FJ17" s="9"/>
      <c r="FK17" s="9">
        <v>0.7</v>
      </c>
      <c r="FL17" s="9"/>
      <c r="FM17" s="9"/>
      <c r="FN17" s="9"/>
      <c r="FO17" s="9">
        <v>4.5999999999999996</v>
      </c>
      <c r="FP17" s="9">
        <v>27.5</v>
      </c>
      <c r="FQ17" s="9"/>
      <c r="FR17" s="9">
        <v>20.5</v>
      </c>
      <c r="GO17" s="9"/>
      <c r="GP17" s="9">
        <v>16.899999999999999</v>
      </c>
      <c r="GQ17" s="9"/>
      <c r="GR17" s="9"/>
      <c r="GS17" s="9"/>
      <c r="GT17" s="9">
        <v>16.899999999999999</v>
      </c>
      <c r="GU17" s="9"/>
      <c r="GV17" s="9">
        <v>11.7</v>
      </c>
      <c r="GW17" s="9"/>
      <c r="GX17" s="9"/>
      <c r="GY17" s="9"/>
      <c r="GZ17" s="9">
        <v>0.6</v>
      </c>
      <c r="HA17" s="9"/>
      <c r="HB17" s="9"/>
      <c r="HC17" s="9"/>
      <c r="HD17" s="9">
        <v>0.4</v>
      </c>
      <c r="HE17" s="9">
        <v>17.7</v>
      </c>
      <c r="HF17" s="9"/>
      <c r="HG17" s="9">
        <v>12.7</v>
      </c>
    </row>
    <row r="18" spans="1:251">
      <c r="A18" s="10">
        <v>31229</v>
      </c>
      <c r="AQ18" s="9"/>
      <c r="AR18" s="9">
        <v>10.7</v>
      </c>
      <c r="AS18" s="9"/>
      <c r="AT18" s="9"/>
      <c r="AU18" s="9"/>
      <c r="AV18" s="9">
        <v>10.7</v>
      </c>
      <c r="AW18" s="9"/>
      <c r="AX18" s="9">
        <v>8.9</v>
      </c>
      <c r="AY18" s="9"/>
      <c r="AZ18" s="9"/>
      <c r="BA18" s="9"/>
      <c r="BB18" s="9">
        <v>0.1</v>
      </c>
      <c r="BC18" s="9"/>
      <c r="BD18" s="9"/>
      <c r="BE18" s="9"/>
      <c r="BF18" s="9">
        <v>1.5</v>
      </c>
      <c r="BG18" s="9">
        <v>11.6</v>
      </c>
      <c r="BH18" s="9"/>
      <c r="BI18" s="9">
        <v>10.5</v>
      </c>
      <c r="CF18" s="9"/>
      <c r="CG18" s="9">
        <v>6.5</v>
      </c>
      <c r="CH18" s="9"/>
      <c r="CI18" s="9"/>
      <c r="CJ18" s="9"/>
      <c r="CK18" s="9">
        <v>6.5</v>
      </c>
      <c r="CL18" s="9"/>
      <c r="CM18" s="9">
        <v>7.2</v>
      </c>
      <c r="CN18" s="9"/>
      <c r="CO18" s="9"/>
      <c r="CP18" s="9"/>
      <c r="CQ18" s="9">
        <v>0.1</v>
      </c>
      <c r="CR18" s="9"/>
      <c r="CS18" s="9"/>
      <c r="CT18" s="9"/>
      <c r="CU18" s="9">
        <v>0.1</v>
      </c>
      <c r="CV18" s="9">
        <v>7.2</v>
      </c>
      <c r="CW18" s="9"/>
      <c r="CX18" s="9">
        <v>7.4</v>
      </c>
      <c r="EZ18" s="9"/>
      <c r="FA18" s="9">
        <v>29.2</v>
      </c>
      <c r="FB18" s="9"/>
      <c r="FC18" s="9"/>
      <c r="FD18" s="9"/>
      <c r="FE18" s="9">
        <v>29.2</v>
      </c>
      <c r="FF18" s="9"/>
      <c r="FG18" s="9">
        <v>14.3</v>
      </c>
      <c r="FH18" s="9"/>
      <c r="FI18" s="9"/>
      <c r="FJ18" s="9"/>
      <c r="FK18" s="9"/>
      <c r="FL18" s="9"/>
      <c r="FM18" s="9"/>
      <c r="FN18" s="9"/>
      <c r="FO18" s="9">
        <v>5.7</v>
      </c>
      <c r="FP18" s="9">
        <v>30.2</v>
      </c>
      <c r="FQ18" s="9"/>
      <c r="FR18" s="9">
        <v>20.399999999999999</v>
      </c>
      <c r="GO18" s="9"/>
      <c r="GP18" s="9">
        <v>20.8</v>
      </c>
      <c r="GQ18" s="9"/>
      <c r="GR18" s="9"/>
      <c r="GS18" s="9"/>
      <c r="GT18" s="9">
        <v>20.8</v>
      </c>
      <c r="GU18" s="9"/>
      <c r="GV18" s="9">
        <v>11.2</v>
      </c>
      <c r="GW18" s="9"/>
      <c r="GX18" s="9"/>
      <c r="GY18" s="9"/>
      <c r="GZ18" s="9"/>
      <c r="HA18" s="9"/>
      <c r="HB18" s="9"/>
      <c r="HC18" s="9"/>
      <c r="HD18" s="9">
        <v>1.3</v>
      </c>
      <c r="HE18" s="9">
        <v>21.2</v>
      </c>
      <c r="HF18" s="9"/>
      <c r="HG18" s="9">
        <v>12.6</v>
      </c>
    </row>
    <row r="19" spans="1:251">
      <c r="A19" s="20" t="s">
        <v>2057</v>
      </c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</row>
    <row r="20" spans="1:251">
      <c r="A20" s="10">
        <v>31564</v>
      </c>
      <c r="AQ20" s="9"/>
      <c r="AR20" s="9">
        <v>15.2</v>
      </c>
      <c r="AS20" s="9"/>
      <c r="AT20" s="9"/>
      <c r="AU20" s="9"/>
      <c r="AV20" s="9">
        <v>15.2</v>
      </c>
      <c r="AW20" s="9"/>
      <c r="AX20" s="9">
        <v>6.4</v>
      </c>
      <c r="AY20" s="9"/>
      <c r="AZ20" s="9"/>
      <c r="BA20" s="9"/>
      <c r="BB20" s="9">
        <v>0.7</v>
      </c>
      <c r="BC20" s="9"/>
      <c r="BD20" s="9"/>
      <c r="BE20" s="9"/>
      <c r="BF20" s="9">
        <v>0.7</v>
      </c>
      <c r="BG20" s="9">
        <v>16.100000000000001</v>
      </c>
      <c r="BH20" s="9"/>
      <c r="BI20" s="9">
        <v>7.8</v>
      </c>
      <c r="CF20" s="9"/>
      <c r="CG20" s="9">
        <v>9.3000000000000007</v>
      </c>
      <c r="CH20" s="9"/>
      <c r="CI20" s="9"/>
      <c r="CJ20" s="9"/>
      <c r="CK20" s="9">
        <v>9.3000000000000007</v>
      </c>
      <c r="CL20" s="9"/>
      <c r="CM20" s="9">
        <v>5.5</v>
      </c>
      <c r="CN20" s="9"/>
      <c r="CO20" s="9"/>
      <c r="CP20" s="9"/>
      <c r="CQ20" s="9">
        <v>0.6</v>
      </c>
      <c r="CR20" s="9"/>
      <c r="CS20" s="9"/>
      <c r="CT20" s="9"/>
      <c r="CU20" s="9">
        <v>0.3</v>
      </c>
      <c r="CV20" s="9">
        <v>9.9</v>
      </c>
      <c r="CW20" s="9"/>
      <c r="CX20" s="9">
        <v>6.4</v>
      </c>
      <c r="EZ20" s="9"/>
      <c r="FA20" s="9">
        <v>31.2</v>
      </c>
      <c r="FB20" s="9"/>
      <c r="FC20" s="9"/>
      <c r="FD20" s="9"/>
      <c r="FE20" s="9">
        <v>31.2</v>
      </c>
      <c r="FF20" s="9"/>
      <c r="FG20" s="9">
        <v>15.3</v>
      </c>
      <c r="FH20" s="9"/>
      <c r="FI20" s="9"/>
      <c r="FJ20" s="9"/>
      <c r="FK20" s="9">
        <v>0.3</v>
      </c>
      <c r="FL20" s="9"/>
      <c r="FM20" s="9"/>
      <c r="FN20" s="9"/>
      <c r="FO20" s="9">
        <v>3.5</v>
      </c>
      <c r="FP20" s="9">
        <v>32.4</v>
      </c>
      <c r="FQ20" s="9"/>
      <c r="FR20" s="9">
        <v>19.100000000000001</v>
      </c>
      <c r="GO20" s="9"/>
      <c r="GP20" s="9">
        <v>18.5</v>
      </c>
      <c r="GQ20" s="9"/>
      <c r="GR20" s="9"/>
      <c r="GS20" s="9"/>
      <c r="GT20" s="9">
        <v>18.5</v>
      </c>
      <c r="GU20" s="9"/>
      <c r="GV20" s="9">
        <v>11</v>
      </c>
      <c r="GW20" s="9"/>
      <c r="GX20" s="9"/>
      <c r="GY20" s="9"/>
      <c r="GZ20" s="9">
        <v>0.3</v>
      </c>
      <c r="HA20" s="9"/>
      <c r="HB20" s="9"/>
      <c r="HC20" s="9"/>
      <c r="HD20" s="9">
        <v>0.5</v>
      </c>
      <c r="HE20" s="9">
        <v>18.7</v>
      </c>
      <c r="HF20" s="9"/>
      <c r="HG20" s="9">
        <v>11.8</v>
      </c>
    </row>
    <row r="21" spans="1:251">
      <c r="A21" s="10">
        <v>31929</v>
      </c>
      <c r="AQ21" s="9"/>
      <c r="AR21" s="9">
        <v>14.2</v>
      </c>
      <c r="AS21" s="9"/>
      <c r="AT21" s="9"/>
      <c r="AU21" s="9"/>
      <c r="AV21" s="9">
        <v>14.2</v>
      </c>
      <c r="AW21" s="9"/>
      <c r="AX21" s="9">
        <v>7.6</v>
      </c>
      <c r="AY21" s="9"/>
      <c r="AZ21" s="9"/>
      <c r="BA21" s="9"/>
      <c r="BB21" s="9">
        <v>0.2</v>
      </c>
      <c r="BC21" s="9"/>
      <c r="BD21" s="9"/>
      <c r="BE21" s="9"/>
      <c r="BF21" s="9">
        <v>1.4</v>
      </c>
      <c r="BG21" s="9">
        <v>14.6</v>
      </c>
      <c r="BH21" s="9"/>
      <c r="BI21" s="9">
        <v>9.4</v>
      </c>
      <c r="CF21" s="9"/>
      <c r="CG21" s="9">
        <v>9.1</v>
      </c>
      <c r="CH21" s="9"/>
      <c r="CI21" s="9"/>
      <c r="CJ21" s="9"/>
      <c r="CK21" s="9">
        <v>9.1</v>
      </c>
      <c r="CL21" s="9"/>
      <c r="CM21" s="9">
        <v>5.0999999999999996</v>
      </c>
      <c r="CN21" s="9"/>
      <c r="CO21" s="9"/>
      <c r="CP21" s="9"/>
      <c r="CQ21" s="9">
        <v>0.5</v>
      </c>
      <c r="CR21" s="9"/>
      <c r="CS21" s="9"/>
      <c r="CT21" s="9"/>
      <c r="CU21" s="9">
        <v>0.8</v>
      </c>
      <c r="CV21" s="9">
        <v>9.4</v>
      </c>
      <c r="CW21" s="9"/>
      <c r="CX21" s="9">
        <v>6.3</v>
      </c>
      <c r="EZ21" s="9"/>
      <c r="FA21" s="9">
        <v>30.7</v>
      </c>
      <c r="FB21" s="9"/>
      <c r="FC21" s="9"/>
      <c r="FD21" s="9"/>
      <c r="FE21" s="9">
        <v>30.7</v>
      </c>
      <c r="FF21" s="9"/>
      <c r="FG21" s="9">
        <v>14.5</v>
      </c>
      <c r="FH21" s="9"/>
      <c r="FI21" s="9"/>
      <c r="FJ21" s="9"/>
      <c r="FK21" s="9">
        <v>0.3</v>
      </c>
      <c r="FL21" s="9"/>
      <c r="FM21" s="9"/>
      <c r="FN21" s="9"/>
      <c r="FO21" s="9">
        <v>6.5</v>
      </c>
      <c r="FP21" s="9">
        <v>32.200000000000003</v>
      </c>
      <c r="FQ21" s="9"/>
      <c r="FR21" s="9">
        <v>21.3</v>
      </c>
      <c r="GO21" s="9"/>
      <c r="GP21" s="9">
        <v>21.4</v>
      </c>
      <c r="GQ21" s="9"/>
      <c r="GR21" s="9"/>
      <c r="GS21" s="9"/>
      <c r="GT21" s="9">
        <v>21.4</v>
      </c>
      <c r="GU21" s="9"/>
      <c r="GV21" s="9">
        <v>10.4</v>
      </c>
      <c r="GW21" s="9"/>
      <c r="GX21" s="9"/>
      <c r="GY21" s="9"/>
      <c r="GZ21" s="9">
        <v>0</v>
      </c>
      <c r="HA21" s="9"/>
      <c r="HB21" s="9"/>
      <c r="HC21" s="9"/>
      <c r="HD21" s="9">
        <v>1.2</v>
      </c>
      <c r="HE21" s="9">
        <v>21.9</v>
      </c>
      <c r="HF21" s="9"/>
      <c r="HG21" s="9">
        <v>11.6</v>
      </c>
    </row>
    <row r="22" spans="1:251">
      <c r="A22" s="10">
        <v>32295</v>
      </c>
      <c r="AQ22" s="9">
        <v>28.4</v>
      </c>
      <c r="AR22" s="9">
        <v>16.399999999999999</v>
      </c>
      <c r="AS22" s="9">
        <v>24.1</v>
      </c>
      <c r="AT22" s="9">
        <v>4.3</v>
      </c>
      <c r="AU22" s="9">
        <v>22.9</v>
      </c>
      <c r="AV22" s="9">
        <v>16.399999999999999</v>
      </c>
      <c r="AW22" s="9">
        <v>0.8</v>
      </c>
      <c r="AX22" s="9">
        <v>5.7</v>
      </c>
      <c r="AY22" s="9">
        <v>0.9</v>
      </c>
      <c r="AZ22" s="9">
        <v>0.4</v>
      </c>
      <c r="BA22" s="9">
        <v>0</v>
      </c>
      <c r="BB22" s="9">
        <v>0.5</v>
      </c>
      <c r="BC22" s="9">
        <v>4.5999999999999996</v>
      </c>
      <c r="BD22" s="9">
        <v>0.8</v>
      </c>
      <c r="BE22" s="9">
        <v>0</v>
      </c>
      <c r="BF22" s="9">
        <v>3.8</v>
      </c>
      <c r="BG22" s="9">
        <v>17.600000000000001</v>
      </c>
      <c r="BH22" s="9">
        <v>0.8</v>
      </c>
      <c r="BI22" s="9">
        <v>10</v>
      </c>
      <c r="CF22" s="9">
        <v>18.399999999999999</v>
      </c>
      <c r="CG22" s="9">
        <v>11.1</v>
      </c>
      <c r="CH22" s="9">
        <v>15.9</v>
      </c>
      <c r="CI22" s="9">
        <v>2.5</v>
      </c>
      <c r="CJ22" s="9">
        <v>15.6</v>
      </c>
      <c r="CK22" s="9">
        <v>11.1</v>
      </c>
      <c r="CL22" s="9">
        <v>0.3</v>
      </c>
      <c r="CM22" s="9">
        <v>4.2</v>
      </c>
      <c r="CN22" s="9">
        <v>0.4</v>
      </c>
      <c r="CO22" s="9">
        <v>0.1</v>
      </c>
      <c r="CP22" s="9">
        <v>0</v>
      </c>
      <c r="CQ22" s="9">
        <v>0.3</v>
      </c>
      <c r="CR22" s="9">
        <v>2.4</v>
      </c>
      <c r="CS22" s="9">
        <v>0.2</v>
      </c>
      <c r="CT22" s="9">
        <v>0</v>
      </c>
      <c r="CU22" s="9">
        <v>2.2000000000000002</v>
      </c>
      <c r="CV22" s="9">
        <v>11.4</v>
      </c>
      <c r="CW22" s="9">
        <v>0.3</v>
      </c>
      <c r="CX22" s="9">
        <v>6.8</v>
      </c>
      <c r="EZ22" s="9">
        <v>55.6</v>
      </c>
      <c r="FA22" s="9">
        <v>33.9</v>
      </c>
      <c r="FB22" s="9">
        <v>50.2</v>
      </c>
      <c r="FC22" s="9">
        <v>5.4</v>
      </c>
      <c r="FD22" s="9">
        <v>47.8</v>
      </c>
      <c r="FE22" s="9">
        <v>33.9</v>
      </c>
      <c r="FF22" s="9">
        <v>0.1</v>
      </c>
      <c r="FG22" s="9">
        <v>13.8</v>
      </c>
      <c r="FH22" s="9">
        <v>1.1000000000000001</v>
      </c>
      <c r="FI22" s="9">
        <v>0.6</v>
      </c>
      <c r="FJ22" s="9">
        <v>0.1</v>
      </c>
      <c r="FK22" s="9">
        <v>0.4</v>
      </c>
      <c r="FL22" s="9">
        <v>6.7</v>
      </c>
      <c r="FM22" s="9">
        <v>1.8</v>
      </c>
      <c r="FN22" s="9">
        <v>0.1</v>
      </c>
      <c r="FO22" s="9">
        <v>4.8</v>
      </c>
      <c r="FP22" s="9">
        <v>36.299999999999997</v>
      </c>
      <c r="FQ22" s="9">
        <v>0.4</v>
      </c>
      <c r="FR22" s="9">
        <v>18.899999999999999</v>
      </c>
      <c r="GO22" s="9">
        <v>33.799999999999997</v>
      </c>
      <c r="GP22" s="9">
        <v>22.1</v>
      </c>
      <c r="GQ22" s="9">
        <v>33.200000000000003</v>
      </c>
      <c r="GR22" s="9">
        <v>0.6</v>
      </c>
      <c r="GS22" s="9">
        <v>32.6</v>
      </c>
      <c r="GT22" s="9">
        <v>22.1</v>
      </c>
      <c r="GU22" s="9">
        <v>0.1</v>
      </c>
      <c r="GV22" s="9">
        <v>10.4</v>
      </c>
      <c r="GW22" s="9">
        <v>0.5</v>
      </c>
      <c r="GX22" s="9">
        <v>0.3</v>
      </c>
      <c r="GY22" s="9">
        <v>0.1</v>
      </c>
      <c r="GZ22" s="9">
        <v>0.1</v>
      </c>
      <c r="HA22" s="9">
        <v>0.7</v>
      </c>
      <c r="HB22" s="9">
        <v>0.3</v>
      </c>
      <c r="HC22" s="9">
        <v>0</v>
      </c>
      <c r="HD22" s="9">
        <v>0.4</v>
      </c>
      <c r="HE22" s="9">
        <v>22.6</v>
      </c>
      <c r="HF22" s="9">
        <v>0.2</v>
      </c>
      <c r="HG22" s="9">
        <v>10.9</v>
      </c>
    </row>
    <row r="23" spans="1:251">
      <c r="A23" s="10">
        <v>32660</v>
      </c>
      <c r="AQ23" s="9">
        <v>24.4</v>
      </c>
      <c r="AR23" s="9">
        <v>15.1</v>
      </c>
      <c r="AS23" s="9">
        <v>22</v>
      </c>
      <c r="AT23" s="9">
        <v>2.4</v>
      </c>
      <c r="AU23" s="9">
        <v>21</v>
      </c>
      <c r="AV23" s="9">
        <v>15.1</v>
      </c>
      <c r="AW23" s="9">
        <v>0.1</v>
      </c>
      <c r="AX23" s="9">
        <v>5.8</v>
      </c>
      <c r="AY23" s="9">
        <v>1.3</v>
      </c>
      <c r="AZ23" s="9">
        <v>0.4</v>
      </c>
      <c r="BA23" s="9">
        <v>0.3</v>
      </c>
      <c r="BB23" s="9">
        <v>0.6</v>
      </c>
      <c r="BC23" s="9">
        <v>2.1</v>
      </c>
      <c r="BD23" s="9">
        <v>0.6</v>
      </c>
      <c r="BE23" s="9">
        <v>0</v>
      </c>
      <c r="BF23" s="9">
        <v>1.5</v>
      </c>
      <c r="BG23" s="9">
        <v>16.100000000000001</v>
      </c>
      <c r="BH23" s="9">
        <v>0.4</v>
      </c>
      <c r="BI23" s="9">
        <v>7.8</v>
      </c>
      <c r="CF23" s="9">
        <v>14.6</v>
      </c>
      <c r="CG23" s="9">
        <v>8.5</v>
      </c>
      <c r="CH23" s="9">
        <v>13.1</v>
      </c>
      <c r="CI23" s="9">
        <v>1.5</v>
      </c>
      <c r="CJ23" s="9">
        <v>12.6</v>
      </c>
      <c r="CK23" s="9">
        <v>8.5</v>
      </c>
      <c r="CL23" s="9">
        <v>0.1</v>
      </c>
      <c r="CM23" s="9">
        <v>4</v>
      </c>
      <c r="CN23" s="9">
        <v>1</v>
      </c>
      <c r="CO23" s="9">
        <v>0.1</v>
      </c>
      <c r="CP23" s="9">
        <v>0.3</v>
      </c>
      <c r="CQ23" s="9">
        <v>0.6</v>
      </c>
      <c r="CR23" s="9">
        <v>1</v>
      </c>
      <c r="CS23" s="9">
        <v>0.4</v>
      </c>
      <c r="CT23" s="9">
        <v>0</v>
      </c>
      <c r="CU23" s="9">
        <v>0.6</v>
      </c>
      <c r="CV23" s="9">
        <v>9</v>
      </c>
      <c r="CW23" s="9">
        <v>0.4</v>
      </c>
      <c r="CX23" s="9">
        <v>5.0999999999999996</v>
      </c>
      <c r="EZ23" s="9">
        <v>56.4</v>
      </c>
      <c r="FA23" s="9">
        <v>35.9</v>
      </c>
      <c r="FB23" s="9">
        <v>49.4</v>
      </c>
      <c r="FC23" s="9">
        <v>7</v>
      </c>
      <c r="FD23" s="9">
        <v>48</v>
      </c>
      <c r="FE23" s="9">
        <v>35.9</v>
      </c>
      <c r="FF23" s="9">
        <v>0.8</v>
      </c>
      <c r="FG23" s="9">
        <v>11.3</v>
      </c>
      <c r="FH23" s="9">
        <v>0.8</v>
      </c>
      <c r="FI23" s="9">
        <v>0.2</v>
      </c>
      <c r="FJ23" s="9">
        <v>0.3</v>
      </c>
      <c r="FK23" s="9">
        <v>0.3</v>
      </c>
      <c r="FL23" s="9">
        <v>7.6</v>
      </c>
      <c r="FM23" s="9">
        <v>1.2</v>
      </c>
      <c r="FN23" s="9">
        <v>0.1</v>
      </c>
      <c r="FO23" s="9">
        <v>6.3</v>
      </c>
      <c r="FP23" s="9">
        <v>37.4</v>
      </c>
      <c r="FQ23" s="9">
        <v>1.1000000000000001</v>
      </c>
      <c r="FR23" s="9">
        <v>17.8</v>
      </c>
      <c r="GO23" s="9">
        <v>33.6</v>
      </c>
      <c r="GP23" s="9">
        <v>22.3</v>
      </c>
      <c r="GQ23" s="9">
        <v>32.299999999999997</v>
      </c>
      <c r="GR23" s="9">
        <v>1.3</v>
      </c>
      <c r="GS23" s="9">
        <v>31.6</v>
      </c>
      <c r="GT23" s="9">
        <v>22.3</v>
      </c>
      <c r="GU23" s="9">
        <v>0.4</v>
      </c>
      <c r="GV23" s="9">
        <v>8.9</v>
      </c>
      <c r="GW23" s="9">
        <v>0.5</v>
      </c>
      <c r="GX23" s="9">
        <v>0.1</v>
      </c>
      <c r="GY23" s="9">
        <v>0.1</v>
      </c>
      <c r="GZ23" s="9">
        <v>0.3</v>
      </c>
      <c r="HA23" s="9">
        <v>1.5</v>
      </c>
      <c r="HB23" s="9">
        <v>0.6</v>
      </c>
      <c r="HC23" s="9">
        <v>0</v>
      </c>
      <c r="HD23" s="9">
        <v>0.9</v>
      </c>
      <c r="HE23" s="9">
        <v>23.1</v>
      </c>
      <c r="HF23" s="9">
        <v>0.5</v>
      </c>
      <c r="HG23" s="9">
        <v>10.1</v>
      </c>
    </row>
    <row r="24" spans="1:251">
      <c r="A24" s="10">
        <v>33025</v>
      </c>
      <c r="AQ24" s="9">
        <v>24</v>
      </c>
      <c r="AR24" s="9">
        <v>15.5</v>
      </c>
      <c r="AS24" s="9">
        <v>21.7</v>
      </c>
      <c r="AT24" s="9">
        <v>2.2999999999999998</v>
      </c>
      <c r="AU24" s="9">
        <v>21.2</v>
      </c>
      <c r="AV24" s="9">
        <v>15.5</v>
      </c>
      <c r="AW24" s="9">
        <v>0.5</v>
      </c>
      <c r="AX24" s="9">
        <v>5.2</v>
      </c>
      <c r="AY24" s="9">
        <v>0.8</v>
      </c>
      <c r="AZ24" s="9">
        <v>0.1</v>
      </c>
      <c r="BA24" s="9">
        <v>0.2</v>
      </c>
      <c r="BB24" s="9">
        <v>0.5</v>
      </c>
      <c r="BC24" s="9">
        <v>2</v>
      </c>
      <c r="BD24" s="9">
        <v>0.4</v>
      </c>
      <c r="BE24" s="9">
        <v>0</v>
      </c>
      <c r="BF24" s="9">
        <v>1.6</v>
      </c>
      <c r="BG24" s="9">
        <v>16</v>
      </c>
      <c r="BH24" s="9">
        <v>0.7</v>
      </c>
      <c r="BI24" s="9">
        <v>7.3</v>
      </c>
      <c r="CF24" s="9">
        <v>16</v>
      </c>
      <c r="CG24" s="9">
        <v>10</v>
      </c>
      <c r="CH24" s="9">
        <v>14.8</v>
      </c>
      <c r="CI24" s="9">
        <v>1.2</v>
      </c>
      <c r="CJ24" s="9">
        <v>14.3</v>
      </c>
      <c r="CK24" s="9">
        <v>10</v>
      </c>
      <c r="CL24" s="9">
        <v>0.4</v>
      </c>
      <c r="CM24" s="9">
        <v>3.9</v>
      </c>
      <c r="CN24" s="9">
        <v>0.8</v>
      </c>
      <c r="CO24" s="9">
        <v>0.1</v>
      </c>
      <c r="CP24" s="9">
        <v>0.2</v>
      </c>
      <c r="CQ24" s="9">
        <v>0.5</v>
      </c>
      <c r="CR24" s="9">
        <v>0.9</v>
      </c>
      <c r="CS24" s="9">
        <v>0.4</v>
      </c>
      <c r="CT24" s="9">
        <v>0</v>
      </c>
      <c r="CU24" s="9">
        <v>0.5</v>
      </c>
      <c r="CV24" s="9">
        <v>10.5</v>
      </c>
      <c r="CW24" s="9">
        <v>0.6</v>
      </c>
      <c r="CX24" s="9">
        <v>5</v>
      </c>
      <c r="EZ24" s="9">
        <v>55.9</v>
      </c>
      <c r="FA24" s="9">
        <v>33</v>
      </c>
      <c r="FB24" s="9">
        <v>48.3</v>
      </c>
      <c r="FC24" s="9">
        <v>7.6</v>
      </c>
      <c r="FD24" s="9">
        <v>46.2</v>
      </c>
      <c r="FE24" s="9">
        <v>33</v>
      </c>
      <c r="FF24" s="9">
        <v>1.5</v>
      </c>
      <c r="FG24" s="9">
        <v>11.7</v>
      </c>
      <c r="FH24" s="9">
        <v>1.1000000000000001</v>
      </c>
      <c r="FI24" s="9">
        <v>0.1</v>
      </c>
      <c r="FJ24" s="9">
        <v>0.3</v>
      </c>
      <c r="FK24" s="9">
        <v>0.7</v>
      </c>
      <c r="FL24" s="9">
        <v>8.6</v>
      </c>
      <c r="FM24" s="9">
        <v>2</v>
      </c>
      <c r="FN24" s="9">
        <v>0</v>
      </c>
      <c r="FO24" s="9">
        <v>6.6</v>
      </c>
      <c r="FP24" s="9">
        <v>35.200000000000003</v>
      </c>
      <c r="FQ24" s="9">
        <v>1.8</v>
      </c>
      <c r="FR24" s="9">
        <v>19.100000000000001</v>
      </c>
      <c r="GO24" s="9">
        <v>34.4</v>
      </c>
      <c r="GP24" s="9">
        <v>22.8</v>
      </c>
      <c r="GQ24" s="9">
        <v>33.1</v>
      </c>
      <c r="GR24" s="9">
        <v>1.3</v>
      </c>
      <c r="GS24" s="9">
        <v>32.1</v>
      </c>
      <c r="GT24" s="9">
        <v>22.8</v>
      </c>
      <c r="GU24" s="9">
        <v>1.3</v>
      </c>
      <c r="GV24" s="9">
        <v>8</v>
      </c>
      <c r="GW24" s="9">
        <v>0.8</v>
      </c>
      <c r="GX24" s="9">
        <v>0.1</v>
      </c>
      <c r="GY24" s="9">
        <v>0.1</v>
      </c>
      <c r="GZ24" s="9">
        <v>0.6</v>
      </c>
      <c r="HA24" s="9">
        <v>1.5</v>
      </c>
      <c r="HB24" s="9">
        <v>0.9</v>
      </c>
      <c r="HC24" s="9">
        <v>0</v>
      </c>
      <c r="HD24" s="9">
        <v>0.6</v>
      </c>
      <c r="HE24" s="9">
        <v>23.8</v>
      </c>
      <c r="HF24" s="9">
        <v>1.4</v>
      </c>
      <c r="HG24" s="9">
        <v>9.1999999999999993</v>
      </c>
    </row>
    <row r="25" spans="1:251">
      <c r="A25" s="10">
        <v>33390</v>
      </c>
      <c r="AQ25" s="9">
        <v>25.9</v>
      </c>
      <c r="AR25" s="9">
        <v>16</v>
      </c>
      <c r="AS25" s="9">
        <v>22.9</v>
      </c>
      <c r="AT25" s="9">
        <v>3</v>
      </c>
      <c r="AU25" s="9">
        <v>22.6</v>
      </c>
      <c r="AV25" s="9">
        <v>16</v>
      </c>
      <c r="AW25" s="9">
        <v>0.4</v>
      </c>
      <c r="AX25" s="9">
        <v>6.2</v>
      </c>
      <c r="AY25" s="9">
        <v>1.1000000000000001</v>
      </c>
      <c r="AZ25" s="9">
        <v>0.1</v>
      </c>
      <c r="BA25" s="9">
        <v>0.2</v>
      </c>
      <c r="BB25" s="9">
        <v>0.8</v>
      </c>
      <c r="BC25" s="9">
        <v>2.2000000000000002</v>
      </c>
      <c r="BD25" s="9">
        <v>0.2</v>
      </c>
      <c r="BE25" s="9">
        <v>0</v>
      </c>
      <c r="BF25" s="9">
        <v>2</v>
      </c>
      <c r="BG25" s="9">
        <v>16.3</v>
      </c>
      <c r="BH25" s="9">
        <v>0.7</v>
      </c>
      <c r="BI25" s="9">
        <v>9</v>
      </c>
      <c r="CF25" s="9">
        <v>16</v>
      </c>
      <c r="CG25" s="9">
        <v>9.4</v>
      </c>
      <c r="CH25" s="9">
        <v>14.7</v>
      </c>
      <c r="CI25" s="9">
        <v>1.3</v>
      </c>
      <c r="CJ25" s="9">
        <v>14.5</v>
      </c>
      <c r="CK25" s="9">
        <v>9.4</v>
      </c>
      <c r="CL25" s="9">
        <v>0.3</v>
      </c>
      <c r="CM25" s="9">
        <v>4.8</v>
      </c>
      <c r="CN25" s="9">
        <v>0.9</v>
      </c>
      <c r="CO25" s="9">
        <v>0</v>
      </c>
      <c r="CP25" s="9">
        <v>0.2</v>
      </c>
      <c r="CQ25" s="9">
        <v>0.7</v>
      </c>
      <c r="CR25" s="9">
        <v>0.6</v>
      </c>
      <c r="CS25" s="9">
        <v>0.2</v>
      </c>
      <c r="CT25" s="9">
        <v>0</v>
      </c>
      <c r="CU25" s="9">
        <v>0.4</v>
      </c>
      <c r="CV25" s="9">
        <v>9.6</v>
      </c>
      <c r="CW25" s="9">
        <v>0.6</v>
      </c>
      <c r="CX25" s="9">
        <v>5.9</v>
      </c>
      <c r="EZ25" s="9">
        <v>60.3</v>
      </c>
      <c r="FA25" s="9">
        <v>36.700000000000003</v>
      </c>
      <c r="FB25" s="9">
        <v>52.2</v>
      </c>
      <c r="FC25" s="9">
        <v>8.1</v>
      </c>
      <c r="FD25" s="9">
        <v>49.9</v>
      </c>
      <c r="FE25" s="9">
        <v>36.700000000000003</v>
      </c>
      <c r="FF25" s="9">
        <v>0.9</v>
      </c>
      <c r="FG25" s="9">
        <v>12.3</v>
      </c>
      <c r="FH25" s="9">
        <v>1.4</v>
      </c>
      <c r="FI25" s="9">
        <v>0.7</v>
      </c>
      <c r="FJ25" s="9">
        <v>0.3</v>
      </c>
      <c r="FK25" s="9">
        <v>0.4</v>
      </c>
      <c r="FL25" s="9">
        <v>9</v>
      </c>
      <c r="FM25" s="9">
        <v>1.6</v>
      </c>
      <c r="FN25" s="9">
        <v>0</v>
      </c>
      <c r="FO25" s="9">
        <v>7.4</v>
      </c>
      <c r="FP25" s="9">
        <v>38.9</v>
      </c>
      <c r="FQ25" s="9">
        <v>1.2</v>
      </c>
      <c r="FR25" s="9">
        <v>20.100000000000001</v>
      </c>
      <c r="GO25" s="9">
        <v>35.299999999999997</v>
      </c>
      <c r="GP25" s="9">
        <v>23.8</v>
      </c>
      <c r="GQ25" s="9">
        <v>34.299999999999997</v>
      </c>
      <c r="GR25" s="9">
        <v>1</v>
      </c>
      <c r="GS25" s="9">
        <v>33.299999999999997</v>
      </c>
      <c r="GT25" s="9">
        <v>23.8</v>
      </c>
      <c r="GU25" s="9">
        <v>0.8</v>
      </c>
      <c r="GV25" s="9">
        <v>8.6999999999999993</v>
      </c>
      <c r="GW25" s="9">
        <v>1</v>
      </c>
      <c r="GX25" s="9">
        <v>0.5</v>
      </c>
      <c r="GY25" s="9">
        <v>0.3</v>
      </c>
      <c r="GZ25" s="9">
        <v>0.2</v>
      </c>
      <c r="HA25" s="9">
        <v>1</v>
      </c>
      <c r="HB25" s="9">
        <v>0.5</v>
      </c>
      <c r="HC25" s="9">
        <v>0</v>
      </c>
      <c r="HD25" s="9">
        <v>0.5</v>
      </c>
      <c r="HE25" s="9">
        <v>24.8</v>
      </c>
      <c r="HF25" s="9">
        <v>1.1000000000000001</v>
      </c>
      <c r="HG25" s="9">
        <v>9.5</v>
      </c>
    </row>
    <row r="26" spans="1:251">
      <c r="A26" s="10">
        <v>33756</v>
      </c>
      <c r="AQ26" s="9">
        <v>28.8</v>
      </c>
      <c r="AR26" s="9">
        <v>18.600000000000001</v>
      </c>
      <c r="AS26" s="9">
        <v>27</v>
      </c>
      <c r="AT26" s="9">
        <v>1.8</v>
      </c>
      <c r="AU26" s="9">
        <v>25.1</v>
      </c>
      <c r="AV26" s="9">
        <v>18.600000000000001</v>
      </c>
      <c r="AW26" s="9">
        <v>0.6</v>
      </c>
      <c r="AX26" s="9">
        <v>5.9</v>
      </c>
      <c r="AY26" s="9">
        <v>0.5</v>
      </c>
      <c r="AZ26" s="9">
        <v>0.3</v>
      </c>
      <c r="BA26" s="9">
        <v>0.2</v>
      </c>
      <c r="BB26" s="9">
        <v>0</v>
      </c>
      <c r="BC26" s="9">
        <v>3.2</v>
      </c>
      <c r="BD26" s="9">
        <v>1.6</v>
      </c>
      <c r="BE26" s="9">
        <v>0</v>
      </c>
      <c r="BF26" s="9">
        <v>1.6</v>
      </c>
      <c r="BG26" s="9">
        <v>20.6</v>
      </c>
      <c r="BH26" s="9">
        <v>0.8</v>
      </c>
      <c r="BI26" s="9">
        <v>7.5</v>
      </c>
      <c r="CF26" s="9">
        <v>17.8</v>
      </c>
      <c r="CG26" s="9">
        <v>11.7</v>
      </c>
      <c r="CH26" s="9">
        <v>17.399999999999999</v>
      </c>
      <c r="CI26" s="9">
        <v>0.4</v>
      </c>
      <c r="CJ26" s="9">
        <v>16.399999999999999</v>
      </c>
      <c r="CK26" s="9">
        <v>11.7</v>
      </c>
      <c r="CL26" s="9">
        <v>0.4</v>
      </c>
      <c r="CM26" s="9">
        <v>4.3</v>
      </c>
      <c r="CN26" s="9">
        <v>0.3</v>
      </c>
      <c r="CO26" s="9">
        <v>0.2</v>
      </c>
      <c r="CP26" s="9">
        <v>0.1</v>
      </c>
      <c r="CQ26" s="9">
        <v>0</v>
      </c>
      <c r="CR26" s="9">
        <v>1.1000000000000001</v>
      </c>
      <c r="CS26" s="9">
        <v>0.8</v>
      </c>
      <c r="CT26" s="9">
        <v>0</v>
      </c>
      <c r="CU26" s="9">
        <v>0.3</v>
      </c>
      <c r="CV26" s="9">
        <v>12.7</v>
      </c>
      <c r="CW26" s="9">
        <v>0.5</v>
      </c>
      <c r="CX26" s="9">
        <v>4.5999999999999996</v>
      </c>
      <c r="EZ26" s="9">
        <v>62</v>
      </c>
      <c r="FA26" s="9">
        <v>38.6</v>
      </c>
      <c r="FB26" s="9">
        <v>53.5</v>
      </c>
      <c r="FC26" s="9">
        <v>8.5</v>
      </c>
      <c r="FD26" s="9">
        <v>51.4</v>
      </c>
      <c r="FE26" s="9">
        <v>38.6</v>
      </c>
      <c r="FF26" s="9">
        <v>1.3</v>
      </c>
      <c r="FG26" s="9">
        <v>11.5</v>
      </c>
      <c r="FH26" s="9">
        <v>1.9</v>
      </c>
      <c r="FI26" s="9">
        <v>0.3</v>
      </c>
      <c r="FJ26" s="9">
        <v>0.4</v>
      </c>
      <c r="FK26" s="9">
        <v>1.2</v>
      </c>
      <c r="FL26" s="9">
        <v>8.6999999999999993</v>
      </c>
      <c r="FM26" s="9">
        <v>1.8</v>
      </c>
      <c r="FN26" s="9">
        <v>0</v>
      </c>
      <c r="FO26" s="9">
        <v>6.9</v>
      </c>
      <c r="FP26" s="9">
        <v>40.700000000000003</v>
      </c>
      <c r="FQ26" s="9">
        <v>1.7</v>
      </c>
      <c r="FR26" s="9">
        <v>19.600000000000001</v>
      </c>
      <c r="GO26" s="9">
        <v>35.299999999999997</v>
      </c>
      <c r="GP26" s="9">
        <v>24.1</v>
      </c>
      <c r="GQ26" s="9">
        <v>32.9</v>
      </c>
      <c r="GR26" s="9">
        <v>2.4</v>
      </c>
      <c r="GS26" s="9">
        <v>32.200000000000003</v>
      </c>
      <c r="GT26" s="9">
        <v>24.1</v>
      </c>
      <c r="GU26" s="9">
        <v>0.8</v>
      </c>
      <c r="GV26" s="9">
        <v>7.3</v>
      </c>
      <c r="GW26" s="9">
        <v>1.2</v>
      </c>
      <c r="GX26" s="9">
        <v>0.1</v>
      </c>
      <c r="GY26" s="9">
        <v>0.2</v>
      </c>
      <c r="GZ26" s="9">
        <v>0.9</v>
      </c>
      <c r="HA26" s="9">
        <v>1.9</v>
      </c>
      <c r="HB26" s="9">
        <v>0.6</v>
      </c>
      <c r="HC26" s="9">
        <v>0</v>
      </c>
      <c r="HD26" s="9">
        <v>1.3</v>
      </c>
      <c r="HE26" s="9">
        <v>24.8</v>
      </c>
      <c r="HF26" s="9">
        <v>1</v>
      </c>
      <c r="HG26" s="9">
        <v>9.5</v>
      </c>
    </row>
    <row r="27" spans="1:251">
      <c r="A27" s="10">
        <v>34121</v>
      </c>
      <c r="AQ27" s="9">
        <v>24.7</v>
      </c>
      <c r="AR27" s="9">
        <v>15.3</v>
      </c>
      <c r="AS27" s="9">
        <v>21.8</v>
      </c>
      <c r="AT27" s="9">
        <v>2.9</v>
      </c>
      <c r="AU27" s="9">
        <v>20.5</v>
      </c>
      <c r="AV27" s="9">
        <v>15.3</v>
      </c>
      <c r="AW27" s="9">
        <v>0.7</v>
      </c>
      <c r="AX27" s="9">
        <v>4.5</v>
      </c>
      <c r="AY27" s="9">
        <v>1</v>
      </c>
      <c r="AZ27" s="9">
        <v>0.3</v>
      </c>
      <c r="BA27" s="9">
        <v>0.1</v>
      </c>
      <c r="BB27" s="9">
        <v>0.6</v>
      </c>
      <c r="BC27" s="9">
        <v>3.2</v>
      </c>
      <c r="BD27" s="9">
        <v>1</v>
      </c>
      <c r="BE27" s="9">
        <v>0</v>
      </c>
      <c r="BF27" s="9">
        <v>2.2000000000000002</v>
      </c>
      <c r="BG27" s="9">
        <v>16.5</v>
      </c>
      <c r="BH27" s="9">
        <v>0.8</v>
      </c>
      <c r="BI27" s="9">
        <v>7.3</v>
      </c>
      <c r="CF27" s="9">
        <v>15.3</v>
      </c>
      <c r="CG27" s="9">
        <v>9.6</v>
      </c>
      <c r="CH27" s="9">
        <v>14</v>
      </c>
      <c r="CI27" s="9">
        <v>1.3</v>
      </c>
      <c r="CJ27" s="9">
        <v>13.5</v>
      </c>
      <c r="CK27" s="9">
        <v>9.6</v>
      </c>
      <c r="CL27" s="9">
        <v>0.5</v>
      </c>
      <c r="CM27" s="9">
        <v>3.4</v>
      </c>
      <c r="CN27" s="9">
        <v>0.7</v>
      </c>
      <c r="CO27" s="9">
        <v>0.1</v>
      </c>
      <c r="CP27" s="9">
        <v>0.1</v>
      </c>
      <c r="CQ27" s="9">
        <v>0.5</v>
      </c>
      <c r="CR27" s="9">
        <v>1.1000000000000001</v>
      </c>
      <c r="CS27" s="9">
        <v>0.4</v>
      </c>
      <c r="CT27" s="9">
        <v>0</v>
      </c>
      <c r="CU27" s="9">
        <v>0.7</v>
      </c>
      <c r="CV27" s="9">
        <v>10.1</v>
      </c>
      <c r="CW27" s="9">
        <v>0.5</v>
      </c>
      <c r="CX27" s="9">
        <v>4.5999999999999996</v>
      </c>
      <c r="EZ27" s="9">
        <v>61.3</v>
      </c>
      <c r="FA27" s="9">
        <v>37.299999999999997</v>
      </c>
      <c r="FB27" s="9">
        <v>53</v>
      </c>
      <c r="FC27" s="9">
        <v>8.3000000000000007</v>
      </c>
      <c r="FD27" s="9">
        <v>49.5</v>
      </c>
      <c r="FE27" s="9">
        <v>37.299999999999997</v>
      </c>
      <c r="FF27" s="9">
        <v>1.4</v>
      </c>
      <c r="FG27" s="9">
        <v>10.8</v>
      </c>
      <c r="FH27" s="9">
        <v>1.9</v>
      </c>
      <c r="FI27" s="9">
        <v>0.9</v>
      </c>
      <c r="FJ27" s="9">
        <v>0.2</v>
      </c>
      <c r="FK27" s="9">
        <v>0.8</v>
      </c>
      <c r="FL27" s="9">
        <v>9.9</v>
      </c>
      <c r="FM27" s="9">
        <v>2.6</v>
      </c>
      <c r="FN27" s="9">
        <v>0.2</v>
      </c>
      <c r="FO27" s="9">
        <v>7.1</v>
      </c>
      <c r="FP27" s="9">
        <v>40.799999999999997</v>
      </c>
      <c r="FQ27" s="9">
        <v>1.8</v>
      </c>
      <c r="FR27" s="9">
        <v>18.7</v>
      </c>
      <c r="GO27" s="9">
        <v>34.299999999999997</v>
      </c>
      <c r="GP27" s="9">
        <v>21.2</v>
      </c>
      <c r="GQ27" s="9">
        <v>32.5</v>
      </c>
      <c r="GR27" s="9">
        <v>1.8</v>
      </c>
      <c r="GS27" s="9">
        <v>30.8</v>
      </c>
      <c r="GT27" s="9">
        <v>21.2</v>
      </c>
      <c r="GU27" s="9">
        <v>1.2</v>
      </c>
      <c r="GV27" s="9">
        <v>8.4</v>
      </c>
      <c r="GW27" s="9">
        <v>1.3</v>
      </c>
      <c r="GX27" s="9">
        <v>0.5</v>
      </c>
      <c r="GY27" s="9">
        <v>0.2</v>
      </c>
      <c r="GZ27" s="9">
        <v>0.6</v>
      </c>
      <c r="HA27" s="9">
        <v>2.2000000000000002</v>
      </c>
      <c r="HB27" s="9">
        <v>1.2</v>
      </c>
      <c r="HC27" s="9">
        <v>0.1</v>
      </c>
      <c r="HD27" s="9">
        <v>0.9</v>
      </c>
      <c r="HE27" s="9">
        <v>22.8</v>
      </c>
      <c r="HF27" s="9">
        <v>1.4</v>
      </c>
      <c r="HG27" s="9">
        <v>10</v>
      </c>
    </row>
    <row r="28" spans="1:251">
      <c r="A28" s="20" t="s">
        <v>2058</v>
      </c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51">
      <c r="A29" s="10">
        <v>34486</v>
      </c>
      <c r="G29" s="9">
        <v>45.707000000000001</v>
      </c>
      <c r="H29" s="9">
        <v>21.713999999999999</v>
      </c>
      <c r="I29" s="9">
        <v>39.131999999999998</v>
      </c>
      <c r="J29" s="9">
        <v>6.5759999999999996</v>
      </c>
      <c r="K29" s="9">
        <v>37.563000000000002</v>
      </c>
      <c r="L29" s="9">
        <v>21.713999999999999</v>
      </c>
      <c r="M29" s="9">
        <v>0.53</v>
      </c>
      <c r="N29" s="9">
        <v>15.318</v>
      </c>
      <c r="O29" s="9">
        <v>4.2030000000000003</v>
      </c>
      <c r="P29" s="9">
        <v>1.01</v>
      </c>
      <c r="Q29" s="9">
        <v>0.4</v>
      </c>
      <c r="R29" s="9">
        <v>2.7930000000000001</v>
      </c>
      <c r="S29" s="9">
        <v>3.9420000000000002</v>
      </c>
      <c r="T29" s="9">
        <v>0.55900000000000005</v>
      </c>
      <c r="U29" s="9">
        <v>0.48499999999999999</v>
      </c>
      <c r="V29" s="9">
        <v>2.8980000000000001</v>
      </c>
      <c r="W29" s="9">
        <v>23.283000000000001</v>
      </c>
      <c r="X29" s="9">
        <v>1.415</v>
      </c>
      <c r="Y29" s="9">
        <v>21.009</v>
      </c>
      <c r="Z29" s="9">
        <v>11.906000000000001</v>
      </c>
      <c r="AA29" s="9">
        <v>5.0359999999999996</v>
      </c>
      <c r="AB29" s="9">
        <v>0.57199999999999995</v>
      </c>
      <c r="AC29" s="9">
        <v>6.298</v>
      </c>
      <c r="AD29" s="9">
        <v>10.224</v>
      </c>
      <c r="AE29" s="9">
        <v>4.3170000000000002</v>
      </c>
      <c r="AF29" s="9">
        <v>0.40300000000000002</v>
      </c>
      <c r="AG29" s="9">
        <v>5.5039999999999996</v>
      </c>
      <c r="AH29" s="9">
        <v>1.6819999999999999</v>
      </c>
      <c r="AI29" s="9">
        <v>0.71799999999999997</v>
      </c>
      <c r="AJ29" s="9">
        <v>0.16900000000000001</v>
      </c>
      <c r="AK29" s="9">
        <v>0.79400000000000004</v>
      </c>
      <c r="AQ29" s="9">
        <v>26.516999999999999</v>
      </c>
      <c r="AR29" s="9">
        <v>17.474</v>
      </c>
      <c r="AS29" s="9">
        <v>24.233000000000001</v>
      </c>
      <c r="AT29" s="9">
        <v>2.2829999999999999</v>
      </c>
      <c r="AU29" s="9">
        <v>23.172999999999998</v>
      </c>
      <c r="AV29" s="9">
        <v>17.474</v>
      </c>
      <c r="AW29" s="9">
        <v>0.439</v>
      </c>
      <c r="AX29" s="9">
        <v>5.26</v>
      </c>
      <c r="AY29" s="9">
        <v>0.64500000000000002</v>
      </c>
      <c r="AZ29" s="9">
        <v>0.41899999999999998</v>
      </c>
      <c r="BA29" s="9">
        <v>7.6999999999999999E-2</v>
      </c>
      <c r="BB29" s="9">
        <v>0.14899999999999999</v>
      </c>
      <c r="BC29" s="9">
        <v>2.6989999999999998</v>
      </c>
      <c r="BD29" s="9">
        <v>0.64100000000000001</v>
      </c>
      <c r="BE29" s="9">
        <v>0.24</v>
      </c>
      <c r="BF29" s="9">
        <v>1.8169999999999999</v>
      </c>
      <c r="BG29" s="9">
        <v>18.535</v>
      </c>
      <c r="BH29" s="9">
        <v>0.75600000000000001</v>
      </c>
      <c r="BI29" s="9">
        <v>7.226</v>
      </c>
      <c r="BJ29" s="9">
        <v>5.4359999999999999</v>
      </c>
      <c r="BK29" s="9">
        <v>3.097</v>
      </c>
      <c r="BL29" s="9">
        <v>0.56699999999999995</v>
      </c>
      <c r="BM29" s="9">
        <v>1.772</v>
      </c>
      <c r="BN29" s="9">
        <v>4.4109999999999996</v>
      </c>
      <c r="BO29" s="9">
        <v>2.1509999999999998</v>
      </c>
      <c r="BP29" s="9">
        <v>0.56699999999999995</v>
      </c>
      <c r="BQ29" s="9">
        <v>1.6919999999999999</v>
      </c>
      <c r="BR29" s="9">
        <v>1.0249999999999999</v>
      </c>
      <c r="BS29" s="9">
        <v>0.94499999999999995</v>
      </c>
      <c r="BT29" s="9">
        <v>0</v>
      </c>
      <c r="BU29" s="9">
        <v>0.08</v>
      </c>
      <c r="BV29" s="9">
        <v>0.56799999999999995</v>
      </c>
      <c r="BW29" s="9">
        <v>0.41</v>
      </c>
      <c r="BX29" s="9">
        <v>0</v>
      </c>
      <c r="BY29" s="9">
        <v>0.158</v>
      </c>
      <c r="CF29" s="9">
        <v>15.624000000000001</v>
      </c>
      <c r="CG29" s="9">
        <v>9.9949999999999992</v>
      </c>
      <c r="CH29" s="9">
        <v>14.972</v>
      </c>
      <c r="CI29" s="9">
        <v>0.65200000000000002</v>
      </c>
      <c r="CJ29" s="9">
        <v>14.805999999999999</v>
      </c>
      <c r="CK29" s="9">
        <v>9.9949999999999992</v>
      </c>
      <c r="CL29" s="9">
        <v>0.439</v>
      </c>
      <c r="CM29" s="9">
        <v>4.3730000000000002</v>
      </c>
      <c r="CN29" s="9">
        <v>7.6999999999999999E-2</v>
      </c>
      <c r="CO29" s="9">
        <v>0</v>
      </c>
      <c r="CP29" s="9">
        <v>7.6999999999999999E-2</v>
      </c>
      <c r="CQ29" s="9">
        <v>0</v>
      </c>
      <c r="CR29" s="9">
        <v>0.74099999999999999</v>
      </c>
      <c r="CS29" s="9">
        <v>0.16600000000000001</v>
      </c>
      <c r="CT29" s="9">
        <v>0.156</v>
      </c>
      <c r="CU29" s="9">
        <v>0.41899999999999998</v>
      </c>
      <c r="CV29" s="9">
        <v>10.161</v>
      </c>
      <c r="CW29" s="9">
        <v>0.67100000000000004</v>
      </c>
      <c r="CX29" s="9">
        <v>4.7919999999999998</v>
      </c>
      <c r="CY29" s="9">
        <v>4.165</v>
      </c>
      <c r="CZ29" s="9">
        <v>2.6339999999999999</v>
      </c>
      <c r="DA29" s="9">
        <v>0.56699999999999995</v>
      </c>
      <c r="DB29" s="9">
        <v>0.96299999999999997</v>
      </c>
      <c r="DC29" s="9">
        <v>3.423</v>
      </c>
      <c r="DD29" s="9">
        <v>1.8919999999999999</v>
      </c>
      <c r="DE29" s="9">
        <v>0.56699999999999995</v>
      </c>
      <c r="DF29" s="9">
        <v>0.96299999999999997</v>
      </c>
      <c r="DG29" s="9">
        <v>0.74199999999999999</v>
      </c>
      <c r="DH29" s="9">
        <v>0.74199999999999999</v>
      </c>
      <c r="DI29" s="9">
        <v>0</v>
      </c>
      <c r="DJ29" s="9">
        <v>0</v>
      </c>
      <c r="DP29" s="9">
        <v>13.926</v>
      </c>
      <c r="DQ29" s="9">
        <v>8.6859999999999999</v>
      </c>
      <c r="DR29" s="9">
        <v>13.420999999999999</v>
      </c>
      <c r="DS29" s="9">
        <v>0.505</v>
      </c>
      <c r="DT29" s="9">
        <v>13.336</v>
      </c>
      <c r="DU29" s="9">
        <v>8.6859999999999999</v>
      </c>
      <c r="DV29" s="9">
        <v>0.439</v>
      </c>
      <c r="DW29" s="9">
        <v>4.2119999999999997</v>
      </c>
      <c r="DX29" s="9">
        <v>0</v>
      </c>
      <c r="DY29" s="9">
        <v>0</v>
      </c>
      <c r="DZ29" s="9">
        <v>0</v>
      </c>
      <c r="EA29" s="9">
        <v>0</v>
      </c>
      <c r="EB29" s="9">
        <v>0.59</v>
      </c>
      <c r="EC29" s="9">
        <v>8.5000000000000006E-2</v>
      </c>
      <c r="ED29" s="9">
        <v>8.5999999999999993E-2</v>
      </c>
      <c r="EE29" s="9">
        <v>0.41899999999999998</v>
      </c>
      <c r="EF29" s="9">
        <v>8.77</v>
      </c>
      <c r="EG29" s="9">
        <v>0.52400000000000002</v>
      </c>
      <c r="EH29" s="9">
        <v>4.6310000000000002</v>
      </c>
      <c r="EI29" s="9">
        <v>3.8149999999999999</v>
      </c>
      <c r="EJ29" s="9">
        <v>2.2850000000000001</v>
      </c>
      <c r="EK29" s="9">
        <v>0.56699999999999995</v>
      </c>
      <c r="EL29" s="9">
        <v>0.96299999999999997</v>
      </c>
      <c r="EM29" s="9">
        <v>3.2269999999999999</v>
      </c>
      <c r="EN29" s="9">
        <v>1.696</v>
      </c>
      <c r="EO29" s="9">
        <v>0.56699999999999995</v>
      </c>
      <c r="EP29" s="9">
        <v>0.96299999999999997</v>
      </c>
      <c r="EQ29" s="9">
        <v>0.58899999999999997</v>
      </c>
      <c r="ER29" s="9">
        <v>0.58899999999999997</v>
      </c>
      <c r="ES29" s="9">
        <v>0</v>
      </c>
      <c r="ET29" s="9">
        <v>0</v>
      </c>
      <c r="EZ29" s="9">
        <v>61.548000000000002</v>
      </c>
      <c r="FA29" s="9">
        <v>36.530999999999999</v>
      </c>
      <c r="FB29" s="9">
        <v>52.686</v>
      </c>
      <c r="FC29" s="9">
        <v>8.8629999999999995</v>
      </c>
      <c r="FD29" s="9">
        <v>50.021999999999998</v>
      </c>
      <c r="FE29" s="9">
        <v>36.530999999999999</v>
      </c>
      <c r="FF29" s="9">
        <v>1.371</v>
      </c>
      <c r="FG29" s="9">
        <v>12.119</v>
      </c>
      <c r="FH29" s="9">
        <v>2.0750000000000002</v>
      </c>
      <c r="FI29" s="9">
        <v>0.90800000000000003</v>
      </c>
      <c r="FJ29" s="9">
        <v>0.16600000000000001</v>
      </c>
      <c r="FK29" s="9">
        <v>1.0009999999999999</v>
      </c>
      <c r="FL29" s="9">
        <v>9.4510000000000005</v>
      </c>
      <c r="FM29" s="9">
        <v>1.756</v>
      </c>
      <c r="FN29" s="9">
        <v>0.17499999999999999</v>
      </c>
      <c r="FO29" s="9">
        <v>7.5209999999999999</v>
      </c>
      <c r="FP29" s="9">
        <v>39.195</v>
      </c>
      <c r="FQ29" s="9">
        <v>1.712</v>
      </c>
      <c r="FR29" s="9">
        <v>20.640999999999998</v>
      </c>
      <c r="FS29" s="9">
        <v>12.161</v>
      </c>
      <c r="FT29" s="9">
        <v>7.2309999999999999</v>
      </c>
      <c r="FU29" s="9">
        <v>0.48</v>
      </c>
      <c r="FV29" s="9">
        <v>4.45</v>
      </c>
      <c r="FW29" s="9">
        <v>10.016</v>
      </c>
      <c r="FX29" s="9">
        <v>5.7329999999999997</v>
      </c>
      <c r="FY29" s="9">
        <v>0.32800000000000001</v>
      </c>
      <c r="FZ29" s="9">
        <v>3.9550000000000001</v>
      </c>
      <c r="GA29" s="9">
        <v>2.1440000000000001</v>
      </c>
      <c r="GB29" s="9">
        <v>1.498</v>
      </c>
      <c r="GC29" s="9">
        <v>0.152</v>
      </c>
      <c r="GD29" s="9">
        <v>0.495</v>
      </c>
      <c r="GE29" s="9">
        <v>1.0129999999999999</v>
      </c>
      <c r="GF29" s="9">
        <v>0.91600000000000004</v>
      </c>
      <c r="GG29" s="9">
        <v>0</v>
      </c>
      <c r="GH29" s="9">
        <v>9.8000000000000004E-2</v>
      </c>
      <c r="GO29" s="9">
        <v>35.052</v>
      </c>
      <c r="GP29" s="9">
        <v>22.49</v>
      </c>
      <c r="GQ29" s="9">
        <v>33.264000000000003</v>
      </c>
      <c r="GR29" s="9">
        <v>1.7889999999999999</v>
      </c>
      <c r="GS29" s="9">
        <v>32.347999999999999</v>
      </c>
      <c r="GT29" s="9">
        <v>22.49</v>
      </c>
      <c r="GU29" s="9">
        <v>1.1140000000000001</v>
      </c>
      <c r="GV29" s="9">
        <v>8.7439999999999998</v>
      </c>
      <c r="GW29" s="9">
        <v>1.3480000000000001</v>
      </c>
      <c r="GX29" s="9">
        <v>0.41799999999999998</v>
      </c>
      <c r="GY29" s="9">
        <v>8.7999999999999995E-2</v>
      </c>
      <c r="GZ29" s="9">
        <v>0.84199999999999997</v>
      </c>
      <c r="HA29" s="9">
        <v>1.3560000000000001</v>
      </c>
      <c r="HB29" s="9">
        <v>0.498</v>
      </c>
      <c r="HC29" s="9">
        <v>8.8999999999999996E-2</v>
      </c>
      <c r="HD29" s="9">
        <v>0.77</v>
      </c>
      <c r="HE29" s="9">
        <v>23.405999999999999</v>
      </c>
      <c r="HF29" s="9">
        <v>1.29</v>
      </c>
      <c r="HG29" s="9">
        <v>10.356</v>
      </c>
      <c r="HH29" s="9">
        <v>9.1560000000000006</v>
      </c>
      <c r="HI29" s="9">
        <v>5.5940000000000003</v>
      </c>
      <c r="HJ29" s="9">
        <v>0.48</v>
      </c>
      <c r="HK29" s="9">
        <v>3.0819999999999999</v>
      </c>
      <c r="HL29" s="9">
        <v>7.6859999999999999</v>
      </c>
      <c r="HM29" s="9">
        <v>4.6879999999999997</v>
      </c>
      <c r="HN29" s="9">
        <v>0.32800000000000001</v>
      </c>
      <c r="HO29" s="9">
        <v>2.67</v>
      </c>
      <c r="HP29" s="9">
        <v>1.47</v>
      </c>
      <c r="HQ29" s="9">
        <v>0.90600000000000003</v>
      </c>
      <c r="HR29" s="9">
        <v>0.152</v>
      </c>
      <c r="HS29" s="9">
        <v>0.41299999999999998</v>
      </c>
      <c r="HY29" s="9">
        <v>29.855</v>
      </c>
      <c r="HZ29" s="9">
        <v>18.806000000000001</v>
      </c>
      <c r="IA29" s="9">
        <v>28.32</v>
      </c>
      <c r="IB29" s="9">
        <v>1.536</v>
      </c>
      <c r="IC29" s="9">
        <v>27.751000000000001</v>
      </c>
      <c r="ID29" s="9">
        <v>18.806000000000001</v>
      </c>
      <c r="IE29" s="9">
        <v>1.1140000000000001</v>
      </c>
      <c r="IF29" s="9">
        <v>7.83</v>
      </c>
      <c r="IG29" s="9">
        <v>1.1779999999999999</v>
      </c>
      <c r="IH29" s="9">
        <v>0.248</v>
      </c>
      <c r="II29" s="9">
        <v>8.7999999999999995E-2</v>
      </c>
      <c r="IJ29" s="9">
        <v>0.84199999999999997</v>
      </c>
      <c r="IK29" s="9">
        <v>0.92600000000000005</v>
      </c>
      <c r="IL29" s="9">
        <v>0.32100000000000001</v>
      </c>
      <c r="IM29" s="9">
        <v>8.8999999999999996E-2</v>
      </c>
      <c r="IN29" s="9">
        <v>0.51700000000000002</v>
      </c>
      <c r="IO29" s="9">
        <v>19.375</v>
      </c>
      <c r="IP29" s="9">
        <v>1.29</v>
      </c>
      <c r="IQ29" s="9">
        <v>9.1890000000000001</v>
      </c>
    </row>
    <row r="30" spans="1:251">
      <c r="A30" s="10">
        <v>34851</v>
      </c>
      <c r="G30" s="9">
        <v>46.923000000000002</v>
      </c>
      <c r="H30" s="9">
        <v>23.943999999999999</v>
      </c>
      <c r="I30" s="9">
        <v>42.128999999999998</v>
      </c>
      <c r="J30" s="9">
        <v>4.7930000000000001</v>
      </c>
      <c r="K30" s="9">
        <v>40.47</v>
      </c>
      <c r="L30" s="9">
        <v>23.943999999999999</v>
      </c>
      <c r="M30" s="9">
        <v>1.3220000000000001</v>
      </c>
      <c r="N30" s="9">
        <v>15.204000000000001</v>
      </c>
      <c r="O30" s="9">
        <v>3.649</v>
      </c>
      <c r="P30" s="9">
        <v>0.81599999999999995</v>
      </c>
      <c r="Q30" s="9">
        <v>0.44600000000000001</v>
      </c>
      <c r="R30" s="9">
        <v>2.387</v>
      </c>
      <c r="S30" s="9">
        <v>2.8029999999999999</v>
      </c>
      <c r="T30" s="9">
        <v>0.84299999999999997</v>
      </c>
      <c r="U30" s="9">
        <v>0</v>
      </c>
      <c r="V30" s="9">
        <v>1.96</v>
      </c>
      <c r="W30" s="9">
        <v>25.603000000000002</v>
      </c>
      <c r="X30" s="9">
        <v>1.7689999999999999</v>
      </c>
      <c r="Y30" s="9">
        <v>19.552</v>
      </c>
      <c r="Z30" s="9">
        <v>11.077999999999999</v>
      </c>
      <c r="AA30" s="9">
        <v>4.4660000000000002</v>
      </c>
      <c r="AB30" s="9">
        <v>0.88</v>
      </c>
      <c r="AC30" s="9">
        <v>5.7320000000000002</v>
      </c>
      <c r="AD30" s="9">
        <v>9.8130000000000006</v>
      </c>
      <c r="AE30" s="9">
        <v>3.8260000000000001</v>
      </c>
      <c r="AF30" s="9">
        <v>0.79</v>
      </c>
      <c r="AG30" s="9">
        <v>5.1970000000000001</v>
      </c>
      <c r="AH30" s="9">
        <v>1.2649999999999999</v>
      </c>
      <c r="AI30" s="9">
        <v>0.63900000000000001</v>
      </c>
      <c r="AJ30" s="9">
        <v>0.09</v>
      </c>
      <c r="AK30" s="9">
        <v>0.53500000000000003</v>
      </c>
      <c r="AQ30" s="9">
        <v>27.855</v>
      </c>
      <c r="AR30" s="9">
        <v>18.437000000000001</v>
      </c>
      <c r="AS30" s="9">
        <v>24.119</v>
      </c>
      <c r="AT30" s="9">
        <v>3.7349999999999999</v>
      </c>
      <c r="AU30" s="9">
        <v>23.274000000000001</v>
      </c>
      <c r="AV30" s="9">
        <v>18.437000000000001</v>
      </c>
      <c r="AW30" s="9">
        <v>0.60499999999999998</v>
      </c>
      <c r="AX30" s="9">
        <v>4.2320000000000002</v>
      </c>
      <c r="AY30" s="9">
        <v>0.95099999999999996</v>
      </c>
      <c r="AZ30" s="9">
        <v>0.34599999999999997</v>
      </c>
      <c r="BA30" s="9">
        <v>0.18</v>
      </c>
      <c r="BB30" s="9">
        <v>0.42499999999999999</v>
      </c>
      <c r="BC30" s="9">
        <v>3.629</v>
      </c>
      <c r="BD30" s="9">
        <v>0.499</v>
      </c>
      <c r="BE30" s="9">
        <v>7.4999999999999997E-2</v>
      </c>
      <c r="BF30" s="9">
        <v>3.0550000000000002</v>
      </c>
      <c r="BG30" s="9">
        <v>19.283000000000001</v>
      </c>
      <c r="BH30" s="9">
        <v>0.86</v>
      </c>
      <c r="BI30" s="9">
        <v>7.7119999999999997</v>
      </c>
      <c r="BJ30" s="9">
        <v>6.0540000000000003</v>
      </c>
      <c r="BK30" s="9">
        <v>3.331</v>
      </c>
      <c r="BL30" s="9">
        <v>0.28499999999999998</v>
      </c>
      <c r="BM30" s="9">
        <v>2.4380000000000002</v>
      </c>
      <c r="BN30" s="9">
        <v>4.306</v>
      </c>
      <c r="BO30" s="9">
        <v>2.0859999999999999</v>
      </c>
      <c r="BP30" s="9">
        <v>0.28499999999999998</v>
      </c>
      <c r="BQ30" s="9">
        <v>1.9350000000000001</v>
      </c>
      <c r="BR30" s="9">
        <v>1.748</v>
      </c>
      <c r="BS30" s="9">
        <v>1.2450000000000001</v>
      </c>
      <c r="BT30" s="9">
        <v>0</v>
      </c>
      <c r="BU30" s="9">
        <v>0.504</v>
      </c>
      <c r="BV30" s="9">
        <v>0.32800000000000001</v>
      </c>
      <c r="BW30" s="9">
        <v>0.246</v>
      </c>
      <c r="BX30" s="9">
        <v>8.3000000000000004E-2</v>
      </c>
      <c r="BY30" s="9">
        <v>0</v>
      </c>
      <c r="CF30" s="9">
        <v>13.696</v>
      </c>
      <c r="CG30" s="9">
        <v>9.5429999999999993</v>
      </c>
      <c r="CH30" s="9">
        <v>13.087999999999999</v>
      </c>
      <c r="CI30" s="9">
        <v>0.60899999999999999</v>
      </c>
      <c r="CJ30" s="9">
        <v>12.654999999999999</v>
      </c>
      <c r="CK30" s="9">
        <v>9.5429999999999993</v>
      </c>
      <c r="CL30" s="9">
        <v>0.185</v>
      </c>
      <c r="CM30" s="9">
        <v>2.9260000000000002</v>
      </c>
      <c r="CN30" s="9">
        <v>0.53500000000000003</v>
      </c>
      <c r="CO30" s="9">
        <v>0.17499999999999999</v>
      </c>
      <c r="CP30" s="9">
        <v>0.18</v>
      </c>
      <c r="CQ30" s="9">
        <v>0.18099999999999999</v>
      </c>
      <c r="CR30" s="9">
        <v>0.50600000000000001</v>
      </c>
      <c r="CS30" s="9">
        <v>0.25800000000000001</v>
      </c>
      <c r="CT30" s="9">
        <v>0</v>
      </c>
      <c r="CU30" s="9">
        <v>0.248</v>
      </c>
      <c r="CV30" s="9">
        <v>9.9760000000000009</v>
      </c>
      <c r="CW30" s="9">
        <v>0.36499999999999999</v>
      </c>
      <c r="CX30" s="9">
        <v>3.3559999999999999</v>
      </c>
      <c r="CY30" s="9">
        <v>5.22</v>
      </c>
      <c r="CZ30" s="9">
        <v>2.6619999999999999</v>
      </c>
      <c r="DA30" s="9">
        <v>0.28499999999999998</v>
      </c>
      <c r="DB30" s="9">
        <v>2.2730000000000001</v>
      </c>
      <c r="DC30" s="9">
        <v>3.948</v>
      </c>
      <c r="DD30" s="9">
        <v>1.804</v>
      </c>
      <c r="DE30" s="9">
        <v>0.28499999999999998</v>
      </c>
      <c r="DF30" s="9">
        <v>1.859</v>
      </c>
      <c r="DG30" s="9">
        <v>1.272</v>
      </c>
      <c r="DH30" s="9">
        <v>0.85799999999999998</v>
      </c>
      <c r="DI30" s="9">
        <v>0</v>
      </c>
      <c r="DJ30" s="9">
        <v>0.41399999999999998</v>
      </c>
      <c r="DP30" s="9">
        <v>12.164999999999999</v>
      </c>
      <c r="DQ30" s="9">
        <v>8.3420000000000005</v>
      </c>
      <c r="DR30" s="9">
        <v>11.635999999999999</v>
      </c>
      <c r="DS30" s="9">
        <v>0.53</v>
      </c>
      <c r="DT30" s="9">
        <v>11.202999999999999</v>
      </c>
      <c r="DU30" s="9">
        <v>8.3420000000000005</v>
      </c>
      <c r="DV30" s="9">
        <v>0.185</v>
      </c>
      <c r="DW30" s="9">
        <v>2.6749999999999998</v>
      </c>
      <c r="DX30" s="9">
        <v>0.53500000000000003</v>
      </c>
      <c r="DY30" s="9">
        <v>0.17499999999999999</v>
      </c>
      <c r="DZ30" s="9">
        <v>0.18</v>
      </c>
      <c r="EA30" s="9">
        <v>0.18099999999999999</v>
      </c>
      <c r="EB30" s="9">
        <v>0.42699999999999999</v>
      </c>
      <c r="EC30" s="9">
        <v>0.25800000000000001</v>
      </c>
      <c r="ED30" s="9">
        <v>0</v>
      </c>
      <c r="EE30" s="9">
        <v>0.16900000000000001</v>
      </c>
      <c r="EF30" s="9">
        <v>8.7750000000000004</v>
      </c>
      <c r="EG30" s="9">
        <v>0.36499999999999999</v>
      </c>
      <c r="EH30" s="9">
        <v>3.0249999999999999</v>
      </c>
      <c r="EI30" s="9">
        <v>4.3339999999999996</v>
      </c>
      <c r="EJ30" s="9">
        <v>2.09</v>
      </c>
      <c r="EK30" s="9">
        <v>0.28499999999999998</v>
      </c>
      <c r="EL30" s="9">
        <v>1.9590000000000001</v>
      </c>
      <c r="EM30" s="9">
        <v>3.5339999999999998</v>
      </c>
      <c r="EN30" s="9">
        <v>1.5640000000000001</v>
      </c>
      <c r="EO30" s="9">
        <v>0.28499999999999998</v>
      </c>
      <c r="EP30" s="9">
        <v>1.6850000000000001</v>
      </c>
      <c r="EQ30" s="9">
        <v>0.8</v>
      </c>
      <c r="ER30" s="9">
        <v>0.52600000000000002</v>
      </c>
      <c r="ES30" s="9">
        <v>0</v>
      </c>
      <c r="ET30" s="9">
        <v>0.27400000000000002</v>
      </c>
      <c r="EZ30" s="9">
        <v>62.835000000000001</v>
      </c>
      <c r="FA30" s="9">
        <v>38.917999999999999</v>
      </c>
      <c r="FB30" s="9">
        <v>53.05</v>
      </c>
      <c r="FC30" s="9">
        <v>9.7850000000000001</v>
      </c>
      <c r="FD30" s="9">
        <v>49.595999999999997</v>
      </c>
      <c r="FE30" s="9">
        <v>38.917999999999999</v>
      </c>
      <c r="FF30" s="9">
        <v>0.72</v>
      </c>
      <c r="FG30" s="9">
        <v>9.9570000000000007</v>
      </c>
      <c r="FH30" s="9">
        <v>2.0950000000000002</v>
      </c>
      <c r="FI30" s="9">
        <v>0.55700000000000005</v>
      </c>
      <c r="FJ30" s="9">
        <v>0.246</v>
      </c>
      <c r="FK30" s="9">
        <v>1.292</v>
      </c>
      <c r="FL30" s="9">
        <v>11.145</v>
      </c>
      <c r="FM30" s="9">
        <v>2.8969999999999998</v>
      </c>
      <c r="FN30" s="9">
        <v>0.315</v>
      </c>
      <c r="FO30" s="9">
        <v>7.9320000000000004</v>
      </c>
      <c r="FP30" s="9">
        <v>42.372999999999998</v>
      </c>
      <c r="FQ30" s="9">
        <v>1.2809999999999999</v>
      </c>
      <c r="FR30" s="9">
        <v>19.181999999999999</v>
      </c>
      <c r="FS30" s="9">
        <v>11.869</v>
      </c>
      <c r="FT30" s="9">
        <v>6.7549999999999999</v>
      </c>
      <c r="FU30" s="9">
        <v>0.69399999999999995</v>
      </c>
      <c r="FV30" s="9">
        <v>4.42</v>
      </c>
      <c r="FW30" s="9">
        <v>10.555999999999999</v>
      </c>
      <c r="FX30" s="9">
        <v>6.0060000000000002</v>
      </c>
      <c r="FY30" s="9">
        <v>0.61199999999999999</v>
      </c>
      <c r="FZ30" s="9">
        <v>3.9380000000000002</v>
      </c>
      <c r="GA30" s="9">
        <v>1.3129999999999999</v>
      </c>
      <c r="GB30" s="9">
        <v>0.75</v>
      </c>
      <c r="GC30" s="9">
        <v>8.2000000000000003E-2</v>
      </c>
      <c r="GD30" s="9">
        <v>0.48199999999999998</v>
      </c>
      <c r="GE30" s="9">
        <v>1.0620000000000001</v>
      </c>
      <c r="GF30" s="9">
        <v>0.747</v>
      </c>
      <c r="GG30" s="9">
        <v>8.5000000000000006E-2</v>
      </c>
      <c r="GH30" s="9">
        <v>0.23</v>
      </c>
      <c r="GO30" s="9">
        <v>35.398000000000003</v>
      </c>
      <c r="GP30" s="9">
        <v>24.265999999999998</v>
      </c>
      <c r="GQ30" s="9">
        <v>33.296999999999997</v>
      </c>
      <c r="GR30" s="9">
        <v>2.101</v>
      </c>
      <c r="GS30" s="9">
        <v>32.07</v>
      </c>
      <c r="GT30" s="9">
        <v>24.265999999999998</v>
      </c>
      <c r="GU30" s="9">
        <v>0.41599999999999998</v>
      </c>
      <c r="GV30" s="9">
        <v>7.3879999999999999</v>
      </c>
      <c r="GW30" s="9">
        <v>1.278</v>
      </c>
      <c r="GX30" s="9">
        <v>0.307</v>
      </c>
      <c r="GY30" s="9">
        <v>0.16600000000000001</v>
      </c>
      <c r="GZ30" s="9">
        <v>0.80400000000000005</v>
      </c>
      <c r="HA30" s="9">
        <v>2.0510000000000002</v>
      </c>
      <c r="HB30" s="9">
        <v>0.92</v>
      </c>
      <c r="HC30" s="9">
        <v>0.23599999999999999</v>
      </c>
      <c r="HD30" s="9">
        <v>0.89500000000000002</v>
      </c>
      <c r="HE30" s="9">
        <v>25.492999999999999</v>
      </c>
      <c r="HF30" s="9">
        <v>0.81799999999999995</v>
      </c>
      <c r="HG30" s="9">
        <v>9.0869999999999997</v>
      </c>
      <c r="HH30" s="9">
        <v>9.0790000000000006</v>
      </c>
      <c r="HI30" s="9">
        <v>5.2569999999999997</v>
      </c>
      <c r="HJ30" s="9">
        <v>0.61199999999999999</v>
      </c>
      <c r="HK30" s="9">
        <v>3.21</v>
      </c>
      <c r="HL30" s="9">
        <v>8.3970000000000002</v>
      </c>
      <c r="HM30" s="9">
        <v>4.665</v>
      </c>
      <c r="HN30" s="9">
        <v>0.61199999999999999</v>
      </c>
      <c r="HO30" s="9">
        <v>3.12</v>
      </c>
      <c r="HP30" s="9">
        <v>0.68300000000000005</v>
      </c>
      <c r="HQ30" s="9">
        <v>0.59299999999999997</v>
      </c>
      <c r="HR30" s="9">
        <v>0</v>
      </c>
      <c r="HS30" s="9">
        <v>0.09</v>
      </c>
      <c r="HY30" s="9">
        <v>29.116</v>
      </c>
      <c r="HZ30" s="9">
        <v>18.890999999999998</v>
      </c>
      <c r="IA30" s="9">
        <v>27.175000000000001</v>
      </c>
      <c r="IB30" s="9">
        <v>1.9410000000000001</v>
      </c>
      <c r="IC30" s="9">
        <v>26.018999999999998</v>
      </c>
      <c r="ID30" s="9">
        <v>18.890999999999998</v>
      </c>
      <c r="IE30" s="9">
        <v>0.41599999999999998</v>
      </c>
      <c r="IF30" s="9">
        <v>6.7119999999999997</v>
      </c>
      <c r="IG30" s="9">
        <v>1.2070000000000001</v>
      </c>
      <c r="IH30" s="9">
        <v>0.23599999999999999</v>
      </c>
      <c r="II30" s="9">
        <v>0.16600000000000001</v>
      </c>
      <c r="IJ30" s="9">
        <v>0.80400000000000005</v>
      </c>
      <c r="IK30" s="9">
        <v>1.89</v>
      </c>
      <c r="IL30" s="9">
        <v>0.92</v>
      </c>
      <c r="IM30" s="9">
        <v>0.23599999999999999</v>
      </c>
      <c r="IN30" s="9">
        <v>0.73499999999999999</v>
      </c>
      <c r="IO30" s="9">
        <v>20.047000000000001</v>
      </c>
      <c r="IP30" s="9">
        <v>0.81799999999999995</v>
      </c>
      <c r="IQ30" s="9">
        <v>8.2509999999999994</v>
      </c>
    </row>
    <row r="31" spans="1:251">
      <c r="A31" s="10">
        <v>35217</v>
      </c>
      <c r="G31" s="9">
        <v>46.607999999999997</v>
      </c>
      <c r="H31" s="9">
        <v>23.890999999999998</v>
      </c>
      <c r="I31" s="9">
        <v>41.715000000000003</v>
      </c>
      <c r="J31" s="9">
        <v>4.8920000000000003</v>
      </c>
      <c r="K31" s="9">
        <v>40.008000000000003</v>
      </c>
      <c r="L31" s="9">
        <v>23.890999999999998</v>
      </c>
      <c r="M31" s="9">
        <v>1.1619999999999999</v>
      </c>
      <c r="N31" s="9">
        <v>14.956</v>
      </c>
      <c r="O31" s="9">
        <v>3.2229999999999999</v>
      </c>
      <c r="P31" s="9">
        <v>0.438</v>
      </c>
      <c r="Q31" s="9">
        <v>0.16</v>
      </c>
      <c r="R31" s="9">
        <v>2.625</v>
      </c>
      <c r="S31" s="9">
        <v>3.3769999999999998</v>
      </c>
      <c r="T31" s="9">
        <v>1.2689999999999999</v>
      </c>
      <c r="U31" s="9">
        <v>0</v>
      </c>
      <c r="V31" s="9">
        <v>2.1070000000000002</v>
      </c>
      <c r="W31" s="9">
        <v>25.597999999999999</v>
      </c>
      <c r="X31" s="9">
        <v>1.3220000000000001</v>
      </c>
      <c r="Y31" s="9">
        <v>19.687999999999999</v>
      </c>
      <c r="Z31" s="9">
        <v>12.348000000000001</v>
      </c>
      <c r="AA31" s="9">
        <v>5.6959999999999997</v>
      </c>
      <c r="AB31" s="9">
        <v>0.90300000000000002</v>
      </c>
      <c r="AC31" s="9">
        <v>5.7489999999999997</v>
      </c>
      <c r="AD31" s="9">
        <v>10.943</v>
      </c>
      <c r="AE31" s="9">
        <v>4.92</v>
      </c>
      <c r="AF31" s="9">
        <v>0.90300000000000002</v>
      </c>
      <c r="AG31" s="9">
        <v>5.12</v>
      </c>
      <c r="AH31" s="9">
        <v>1.405</v>
      </c>
      <c r="AI31" s="9">
        <v>0.77600000000000002</v>
      </c>
      <c r="AJ31" s="9">
        <v>0</v>
      </c>
      <c r="AK31" s="9">
        <v>0.629</v>
      </c>
      <c r="AQ31" s="9">
        <v>27.859000000000002</v>
      </c>
      <c r="AR31" s="9">
        <v>18.178000000000001</v>
      </c>
      <c r="AS31" s="9">
        <v>25.905999999999999</v>
      </c>
      <c r="AT31" s="9">
        <v>1.952</v>
      </c>
      <c r="AU31" s="9">
        <v>24.795000000000002</v>
      </c>
      <c r="AV31" s="9">
        <v>18.178000000000001</v>
      </c>
      <c r="AW31" s="9">
        <v>0.49299999999999999</v>
      </c>
      <c r="AX31" s="9">
        <v>6.1239999999999997</v>
      </c>
      <c r="AY31" s="9">
        <v>0.46700000000000003</v>
      </c>
      <c r="AZ31" s="9">
        <v>0.184</v>
      </c>
      <c r="BA31" s="9">
        <v>0</v>
      </c>
      <c r="BB31" s="9">
        <v>0.28299999999999997</v>
      </c>
      <c r="BC31" s="9">
        <v>2.5960000000000001</v>
      </c>
      <c r="BD31" s="9">
        <v>0.92700000000000005</v>
      </c>
      <c r="BE31" s="9">
        <v>8.5000000000000006E-2</v>
      </c>
      <c r="BF31" s="9">
        <v>1.5840000000000001</v>
      </c>
      <c r="BG31" s="9">
        <v>19.29</v>
      </c>
      <c r="BH31" s="9">
        <v>0.57799999999999996</v>
      </c>
      <c r="BI31" s="9">
        <v>7.9909999999999997</v>
      </c>
      <c r="BJ31" s="9">
        <v>5.9630000000000001</v>
      </c>
      <c r="BK31" s="9">
        <v>3.7330000000000001</v>
      </c>
      <c r="BL31" s="9">
        <v>0.35599999999999998</v>
      </c>
      <c r="BM31" s="9">
        <v>1.873</v>
      </c>
      <c r="BN31" s="9">
        <v>4.7889999999999997</v>
      </c>
      <c r="BO31" s="9">
        <v>2.9159999999999999</v>
      </c>
      <c r="BP31" s="9">
        <v>0.156</v>
      </c>
      <c r="BQ31" s="9">
        <v>1.7170000000000001</v>
      </c>
      <c r="BR31" s="9">
        <v>1.1739999999999999</v>
      </c>
      <c r="BS31" s="9">
        <v>0.81799999999999995</v>
      </c>
      <c r="BT31" s="9">
        <v>0.2</v>
      </c>
      <c r="BU31" s="9">
        <v>0.156</v>
      </c>
      <c r="BV31" s="9">
        <v>0.41899999999999998</v>
      </c>
      <c r="BW31" s="9">
        <v>0.32700000000000001</v>
      </c>
      <c r="BX31" s="9">
        <v>9.0999999999999998E-2</v>
      </c>
      <c r="BY31" s="9">
        <v>0</v>
      </c>
      <c r="CF31" s="9">
        <v>16.757000000000001</v>
      </c>
      <c r="CG31" s="9">
        <v>10.249000000000001</v>
      </c>
      <c r="CH31" s="9">
        <v>15.956</v>
      </c>
      <c r="CI31" s="9">
        <v>0.80100000000000005</v>
      </c>
      <c r="CJ31" s="9">
        <v>15.409000000000001</v>
      </c>
      <c r="CK31" s="9">
        <v>10.249000000000001</v>
      </c>
      <c r="CL31" s="9">
        <v>0.29199999999999998</v>
      </c>
      <c r="CM31" s="9">
        <v>4.8680000000000003</v>
      </c>
      <c r="CN31" s="9">
        <v>0.46700000000000003</v>
      </c>
      <c r="CO31" s="9">
        <v>0.184</v>
      </c>
      <c r="CP31" s="9">
        <v>0</v>
      </c>
      <c r="CQ31" s="9">
        <v>0.28299999999999997</v>
      </c>
      <c r="CR31" s="9">
        <v>0.88100000000000001</v>
      </c>
      <c r="CS31" s="9">
        <v>0.36299999999999999</v>
      </c>
      <c r="CT31" s="9">
        <v>8.5000000000000006E-2</v>
      </c>
      <c r="CU31" s="9">
        <v>0.433</v>
      </c>
      <c r="CV31" s="9">
        <v>10.797000000000001</v>
      </c>
      <c r="CW31" s="9">
        <v>0.377</v>
      </c>
      <c r="CX31" s="9">
        <v>5.5830000000000002</v>
      </c>
      <c r="CY31" s="9">
        <v>4.3239999999999998</v>
      </c>
      <c r="CZ31" s="9">
        <v>2.8380000000000001</v>
      </c>
      <c r="DA31" s="9">
        <v>0.156</v>
      </c>
      <c r="DB31" s="9">
        <v>1.33</v>
      </c>
      <c r="DC31" s="9">
        <v>3.605</v>
      </c>
      <c r="DD31" s="9">
        <v>2.194</v>
      </c>
      <c r="DE31" s="9">
        <v>0.156</v>
      </c>
      <c r="DF31" s="9">
        <v>1.254</v>
      </c>
      <c r="DG31" s="9">
        <v>0.72</v>
      </c>
      <c r="DH31" s="9">
        <v>0.64300000000000002</v>
      </c>
      <c r="DI31" s="9">
        <v>0</v>
      </c>
      <c r="DJ31" s="9">
        <v>7.5999999999999998E-2</v>
      </c>
      <c r="DP31" s="9">
        <v>14.939</v>
      </c>
      <c r="DQ31" s="9">
        <v>9.1270000000000007</v>
      </c>
      <c r="DR31" s="9">
        <v>14.215</v>
      </c>
      <c r="DS31" s="9">
        <v>0.72299999999999998</v>
      </c>
      <c r="DT31" s="9">
        <v>13.750999999999999</v>
      </c>
      <c r="DU31" s="9">
        <v>9.1270000000000007</v>
      </c>
      <c r="DV31" s="9">
        <v>0.29199999999999998</v>
      </c>
      <c r="DW31" s="9">
        <v>4.3319999999999999</v>
      </c>
      <c r="DX31" s="9">
        <v>0.46700000000000003</v>
      </c>
      <c r="DY31" s="9">
        <v>0.184</v>
      </c>
      <c r="DZ31" s="9">
        <v>0</v>
      </c>
      <c r="EA31" s="9">
        <v>0.28299999999999997</v>
      </c>
      <c r="EB31" s="9">
        <v>0.72099999999999997</v>
      </c>
      <c r="EC31" s="9">
        <v>0.28000000000000003</v>
      </c>
      <c r="ED31" s="9">
        <v>8.5000000000000006E-2</v>
      </c>
      <c r="EE31" s="9">
        <v>0.35499999999999998</v>
      </c>
      <c r="EF31" s="9">
        <v>9.5909999999999993</v>
      </c>
      <c r="EG31" s="9">
        <v>0.377</v>
      </c>
      <c r="EH31" s="9">
        <v>4.97</v>
      </c>
      <c r="EI31" s="9">
        <v>3.681</v>
      </c>
      <c r="EJ31" s="9">
        <v>2.2749999999999999</v>
      </c>
      <c r="EK31" s="9">
        <v>7.5999999999999998E-2</v>
      </c>
      <c r="EL31" s="9">
        <v>1.33</v>
      </c>
      <c r="EM31" s="9">
        <v>3.1120000000000001</v>
      </c>
      <c r="EN31" s="9">
        <v>1.782</v>
      </c>
      <c r="EO31" s="9">
        <v>7.5999999999999998E-2</v>
      </c>
      <c r="EP31" s="9">
        <v>1.254</v>
      </c>
      <c r="EQ31" s="9">
        <v>0.56899999999999995</v>
      </c>
      <c r="ER31" s="9">
        <v>0.49299999999999999</v>
      </c>
      <c r="ES31" s="9">
        <v>0</v>
      </c>
      <c r="ET31" s="9">
        <v>7.5999999999999998E-2</v>
      </c>
      <c r="EZ31" s="9">
        <v>64.224999999999994</v>
      </c>
      <c r="FA31" s="9">
        <v>39.332999999999998</v>
      </c>
      <c r="FB31" s="9">
        <v>54.112000000000002</v>
      </c>
      <c r="FC31" s="9">
        <v>10.113</v>
      </c>
      <c r="FD31" s="9">
        <v>50.86</v>
      </c>
      <c r="FE31" s="9">
        <v>39.332999999999998</v>
      </c>
      <c r="FF31" s="9">
        <v>1.0720000000000001</v>
      </c>
      <c r="FG31" s="9">
        <v>10.455</v>
      </c>
      <c r="FH31" s="9">
        <v>2.9180000000000001</v>
      </c>
      <c r="FI31" s="9">
        <v>1.3360000000000001</v>
      </c>
      <c r="FJ31" s="9">
        <v>0.46</v>
      </c>
      <c r="FK31" s="9">
        <v>1.1220000000000001</v>
      </c>
      <c r="FL31" s="9">
        <v>10.446999999999999</v>
      </c>
      <c r="FM31" s="9">
        <v>1.9159999999999999</v>
      </c>
      <c r="FN31" s="9">
        <v>0.215</v>
      </c>
      <c r="FO31" s="9">
        <v>8.3160000000000007</v>
      </c>
      <c r="FP31" s="9">
        <v>42.585000000000001</v>
      </c>
      <c r="FQ31" s="9">
        <v>1.7470000000000001</v>
      </c>
      <c r="FR31" s="9">
        <v>19.893000000000001</v>
      </c>
      <c r="FS31" s="9">
        <v>10.01</v>
      </c>
      <c r="FT31" s="9">
        <v>6.2130000000000001</v>
      </c>
      <c r="FU31" s="9">
        <v>0.80700000000000005</v>
      </c>
      <c r="FV31" s="9">
        <v>2.99</v>
      </c>
      <c r="FW31" s="9">
        <v>8.25</v>
      </c>
      <c r="FX31" s="9">
        <v>5.05</v>
      </c>
      <c r="FY31" s="9">
        <v>0.52900000000000003</v>
      </c>
      <c r="FZ31" s="9">
        <v>2.6709999999999998</v>
      </c>
      <c r="GA31" s="9">
        <v>1.76</v>
      </c>
      <c r="GB31" s="9">
        <v>1.163</v>
      </c>
      <c r="GC31" s="9">
        <v>0.27800000000000002</v>
      </c>
      <c r="GD31" s="9">
        <v>0.318</v>
      </c>
      <c r="GE31" s="9">
        <v>1.01</v>
      </c>
      <c r="GF31" s="9">
        <v>0.59399999999999997</v>
      </c>
      <c r="GG31" s="9">
        <v>0</v>
      </c>
      <c r="GH31" s="9">
        <v>0.41499999999999998</v>
      </c>
      <c r="GO31" s="9">
        <v>35.459000000000003</v>
      </c>
      <c r="GP31" s="9">
        <v>24.696999999999999</v>
      </c>
      <c r="GQ31" s="9">
        <v>33.881999999999998</v>
      </c>
      <c r="GR31" s="9">
        <v>1.5780000000000001</v>
      </c>
      <c r="GS31" s="9">
        <v>32.712000000000003</v>
      </c>
      <c r="GT31" s="9">
        <v>24.696999999999999</v>
      </c>
      <c r="GU31" s="9">
        <v>0.82699999999999996</v>
      </c>
      <c r="GV31" s="9">
        <v>7.1879999999999997</v>
      </c>
      <c r="GW31" s="9">
        <v>1.669</v>
      </c>
      <c r="GX31" s="9">
        <v>0.66600000000000004</v>
      </c>
      <c r="GY31" s="9">
        <v>0.46</v>
      </c>
      <c r="GZ31" s="9">
        <v>0.54400000000000004</v>
      </c>
      <c r="HA31" s="9">
        <v>1.0780000000000001</v>
      </c>
      <c r="HB31" s="9">
        <v>0.504</v>
      </c>
      <c r="HC31" s="9">
        <v>0.124</v>
      </c>
      <c r="HD31" s="9">
        <v>0.45</v>
      </c>
      <c r="HE31" s="9">
        <v>25.867000000000001</v>
      </c>
      <c r="HF31" s="9">
        <v>1.411</v>
      </c>
      <c r="HG31" s="9">
        <v>8.1820000000000004</v>
      </c>
      <c r="HH31" s="9">
        <v>8.0559999999999992</v>
      </c>
      <c r="HI31" s="9">
        <v>5.1079999999999997</v>
      </c>
      <c r="HJ31" s="9">
        <v>0.73799999999999999</v>
      </c>
      <c r="HK31" s="9">
        <v>2.21</v>
      </c>
      <c r="HL31" s="9">
        <v>6.867</v>
      </c>
      <c r="HM31" s="9">
        <v>4.2750000000000004</v>
      </c>
      <c r="HN31" s="9">
        <v>0.52900000000000003</v>
      </c>
      <c r="HO31" s="9">
        <v>2.0619999999999998</v>
      </c>
      <c r="HP31" s="9">
        <v>1.19</v>
      </c>
      <c r="HQ31" s="9">
        <v>0.83199999999999996</v>
      </c>
      <c r="HR31" s="9">
        <v>0.20899999999999999</v>
      </c>
      <c r="HS31" s="9">
        <v>0.14799999999999999</v>
      </c>
      <c r="HY31" s="9">
        <v>29.597999999999999</v>
      </c>
      <c r="HZ31" s="9">
        <v>20.5</v>
      </c>
      <c r="IA31" s="9">
        <v>28.388999999999999</v>
      </c>
      <c r="IB31" s="9">
        <v>1.208</v>
      </c>
      <c r="IC31" s="9">
        <v>27.738</v>
      </c>
      <c r="ID31" s="9">
        <v>20.5</v>
      </c>
      <c r="IE31" s="9">
        <v>0.745</v>
      </c>
      <c r="IF31" s="9">
        <v>6.4939999999999998</v>
      </c>
      <c r="IG31" s="9">
        <v>1.0720000000000001</v>
      </c>
      <c r="IH31" s="9">
        <v>0.29299999999999998</v>
      </c>
      <c r="II31" s="9">
        <v>0.29699999999999999</v>
      </c>
      <c r="IJ31" s="9">
        <v>0.48099999999999998</v>
      </c>
      <c r="IK31" s="9">
        <v>0.78800000000000003</v>
      </c>
      <c r="IL31" s="9">
        <v>0.35799999999999998</v>
      </c>
      <c r="IM31" s="9">
        <v>0.124</v>
      </c>
      <c r="IN31" s="9">
        <v>0.30599999999999999</v>
      </c>
      <c r="IO31" s="9">
        <v>21.151</v>
      </c>
      <c r="IP31" s="9">
        <v>1.167</v>
      </c>
      <c r="IQ31" s="9">
        <v>7.2809999999999997</v>
      </c>
    </row>
    <row r="32" spans="1:251">
      <c r="A32" s="10">
        <v>35582</v>
      </c>
      <c r="G32" s="9">
        <v>44.41</v>
      </c>
      <c r="H32" s="9">
        <v>21.984999999999999</v>
      </c>
      <c r="I32" s="9">
        <v>39.203000000000003</v>
      </c>
      <c r="J32" s="9">
        <v>5.2060000000000004</v>
      </c>
      <c r="K32" s="9">
        <v>37.709000000000003</v>
      </c>
      <c r="L32" s="9">
        <v>21.984999999999999</v>
      </c>
      <c r="M32" s="9">
        <v>0.82799999999999996</v>
      </c>
      <c r="N32" s="9">
        <v>14.896000000000001</v>
      </c>
      <c r="O32" s="9">
        <v>3.278</v>
      </c>
      <c r="P32" s="9">
        <v>0.34499999999999997</v>
      </c>
      <c r="Q32" s="9">
        <v>0.41599999999999998</v>
      </c>
      <c r="R32" s="9">
        <v>2.5169999999999999</v>
      </c>
      <c r="S32" s="9">
        <v>3.4220000000000002</v>
      </c>
      <c r="T32" s="9">
        <v>1.149</v>
      </c>
      <c r="U32" s="9">
        <v>0.16700000000000001</v>
      </c>
      <c r="V32" s="9">
        <v>2.1059999999999999</v>
      </c>
      <c r="W32" s="9">
        <v>23.478999999999999</v>
      </c>
      <c r="X32" s="9">
        <v>1.4119999999999999</v>
      </c>
      <c r="Y32" s="9">
        <v>19.518999999999998</v>
      </c>
      <c r="Z32" s="9">
        <v>12.11</v>
      </c>
      <c r="AA32" s="9">
        <v>4.53</v>
      </c>
      <c r="AB32" s="9">
        <v>1.304</v>
      </c>
      <c r="AC32" s="9">
        <v>6.2750000000000004</v>
      </c>
      <c r="AD32" s="9">
        <v>10.978</v>
      </c>
      <c r="AE32" s="9">
        <v>3.7490000000000001</v>
      </c>
      <c r="AF32" s="9">
        <v>1.304</v>
      </c>
      <c r="AG32" s="9">
        <v>5.9249999999999998</v>
      </c>
      <c r="AH32" s="9">
        <v>1.131</v>
      </c>
      <c r="AI32" s="9">
        <v>0.78100000000000003</v>
      </c>
      <c r="AJ32" s="9">
        <v>0</v>
      </c>
      <c r="AK32" s="9">
        <v>0.35</v>
      </c>
      <c r="AQ32" s="9">
        <v>29.119</v>
      </c>
      <c r="AR32" s="9">
        <v>19.783000000000001</v>
      </c>
      <c r="AS32" s="9">
        <v>26.402000000000001</v>
      </c>
      <c r="AT32" s="9">
        <v>2.7160000000000002</v>
      </c>
      <c r="AU32" s="9">
        <v>25.591999999999999</v>
      </c>
      <c r="AV32" s="9">
        <v>19.783000000000001</v>
      </c>
      <c r="AW32" s="9">
        <v>0.45300000000000001</v>
      </c>
      <c r="AX32" s="9">
        <v>5.3559999999999999</v>
      </c>
      <c r="AY32" s="9">
        <v>0.78</v>
      </c>
      <c r="AZ32" s="9">
        <v>0.35099999999999998</v>
      </c>
      <c r="BA32" s="9">
        <v>0.26600000000000001</v>
      </c>
      <c r="BB32" s="9">
        <v>0.16300000000000001</v>
      </c>
      <c r="BC32" s="9">
        <v>2.7469999999999999</v>
      </c>
      <c r="BD32" s="9">
        <v>0.45900000000000002</v>
      </c>
      <c r="BE32" s="9">
        <v>0.16800000000000001</v>
      </c>
      <c r="BF32" s="9">
        <v>2.1190000000000002</v>
      </c>
      <c r="BG32" s="9">
        <v>20.594000000000001</v>
      </c>
      <c r="BH32" s="9">
        <v>0.88700000000000001</v>
      </c>
      <c r="BI32" s="9">
        <v>7.6379999999999999</v>
      </c>
      <c r="BJ32" s="9">
        <v>4.7359999999999998</v>
      </c>
      <c r="BK32" s="9">
        <v>2.859</v>
      </c>
      <c r="BL32" s="9">
        <v>0.184</v>
      </c>
      <c r="BM32" s="9">
        <v>1.6930000000000001</v>
      </c>
      <c r="BN32" s="9">
        <v>3.7229999999999999</v>
      </c>
      <c r="BO32" s="9">
        <v>1.9390000000000001</v>
      </c>
      <c r="BP32" s="9">
        <v>0.184</v>
      </c>
      <c r="BQ32" s="9">
        <v>1.6</v>
      </c>
      <c r="BR32" s="9">
        <v>1.014</v>
      </c>
      <c r="BS32" s="9">
        <v>0.92</v>
      </c>
      <c r="BT32" s="9">
        <v>0</v>
      </c>
      <c r="BU32" s="9">
        <v>9.2999999999999999E-2</v>
      </c>
      <c r="BV32" s="9">
        <v>0.25900000000000001</v>
      </c>
      <c r="BW32" s="9">
        <v>0</v>
      </c>
      <c r="BX32" s="9">
        <v>7.2999999999999995E-2</v>
      </c>
      <c r="BY32" s="9">
        <v>0.186</v>
      </c>
      <c r="CF32" s="9">
        <v>15.875</v>
      </c>
      <c r="CG32" s="9">
        <v>10.3</v>
      </c>
      <c r="CH32" s="9">
        <v>15.314</v>
      </c>
      <c r="CI32" s="9">
        <v>0.56200000000000006</v>
      </c>
      <c r="CJ32" s="9">
        <v>15.114000000000001</v>
      </c>
      <c r="CK32" s="9">
        <v>10.3</v>
      </c>
      <c r="CL32" s="9">
        <v>0.371</v>
      </c>
      <c r="CM32" s="9">
        <v>4.4429999999999996</v>
      </c>
      <c r="CN32" s="9">
        <v>0.26800000000000002</v>
      </c>
      <c r="CO32" s="9">
        <v>0.104</v>
      </c>
      <c r="CP32" s="9">
        <v>8.2000000000000003E-2</v>
      </c>
      <c r="CQ32" s="9">
        <v>8.3000000000000004E-2</v>
      </c>
      <c r="CR32" s="9">
        <v>0.49299999999999999</v>
      </c>
      <c r="CS32" s="9">
        <v>9.6000000000000002E-2</v>
      </c>
      <c r="CT32" s="9">
        <v>7.5999999999999998E-2</v>
      </c>
      <c r="CU32" s="9">
        <v>0.32100000000000001</v>
      </c>
      <c r="CV32" s="9">
        <v>10.5</v>
      </c>
      <c r="CW32" s="9">
        <v>0.52800000000000002</v>
      </c>
      <c r="CX32" s="9">
        <v>4.8470000000000004</v>
      </c>
      <c r="CY32" s="9">
        <v>3.7410000000000001</v>
      </c>
      <c r="CZ32" s="9">
        <v>2.0960000000000001</v>
      </c>
      <c r="DA32" s="9">
        <v>0.184</v>
      </c>
      <c r="DB32" s="9">
        <v>1.4610000000000001</v>
      </c>
      <c r="DC32" s="9">
        <v>3.012</v>
      </c>
      <c r="DD32" s="9">
        <v>1.46</v>
      </c>
      <c r="DE32" s="9">
        <v>0.184</v>
      </c>
      <c r="DF32" s="9">
        <v>1.3680000000000001</v>
      </c>
      <c r="DG32" s="9">
        <v>0.72899999999999998</v>
      </c>
      <c r="DH32" s="9">
        <v>0.63600000000000001</v>
      </c>
      <c r="DI32" s="9">
        <v>0</v>
      </c>
      <c r="DJ32" s="9">
        <v>9.2999999999999999E-2</v>
      </c>
      <c r="DP32" s="9">
        <v>14.82</v>
      </c>
      <c r="DQ32" s="9">
        <v>9.5879999999999992</v>
      </c>
      <c r="DR32" s="9">
        <v>14.412000000000001</v>
      </c>
      <c r="DS32" s="9">
        <v>0.40799999999999997</v>
      </c>
      <c r="DT32" s="9">
        <v>14.316000000000001</v>
      </c>
      <c r="DU32" s="9">
        <v>9.5879999999999992</v>
      </c>
      <c r="DV32" s="9">
        <v>0.371</v>
      </c>
      <c r="DW32" s="9">
        <v>4.3579999999999997</v>
      </c>
      <c r="DX32" s="9">
        <v>0.16500000000000001</v>
      </c>
      <c r="DY32" s="9">
        <v>0</v>
      </c>
      <c r="DZ32" s="9">
        <v>8.2000000000000003E-2</v>
      </c>
      <c r="EA32" s="9">
        <v>8.3000000000000004E-2</v>
      </c>
      <c r="EB32" s="9">
        <v>0.33900000000000002</v>
      </c>
      <c r="EC32" s="9">
        <v>9.6000000000000002E-2</v>
      </c>
      <c r="ED32" s="9">
        <v>7.5999999999999998E-2</v>
      </c>
      <c r="EE32" s="9">
        <v>0.16700000000000001</v>
      </c>
      <c r="EF32" s="9">
        <v>9.6839999999999993</v>
      </c>
      <c r="EG32" s="9">
        <v>0.52800000000000002</v>
      </c>
      <c r="EH32" s="9">
        <v>4.6079999999999997</v>
      </c>
      <c r="EI32" s="9">
        <v>2.9289999999999998</v>
      </c>
      <c r="EJ32" s="9">
        <v>1.4530000000000001</v>
      </c>
      <c r="EK32" s="9">
        <v>0.184</v>
      </c>
      <c r="EL32" s="9">
        <v>1.292</v>
      </c>
      <c r="EM32" s="9">
        <v>2.5249999999999999</v>
      </c>
      <c r="EN32" s="9">
        <v>1.0489999999999999</v>
      </c>
      <c r="EO32" s="9">
        <v>0.184</v>
      </c>
      <c r="EP32" s="9">
        <v>1.292</v>
      </c>
      <c r="EQ32" s="9">
        <v>0.40400000000000003</v>
      </c>
      <c r="ER32" s="9">
        <v>0.40400000000000003</v>
      </c>
      <c r="ES32" s="9">
        <v>0</v>
      </c>
      <c r="ET32" s="9">
        <v>0</v>
      </c>
      <c r="EZ32" s="9">
        <v>62.377000000000002</v>
      </c>
      <c r="FA32" s="9">
        <v>36.375999999999998</v>
      </c>
      <c r="FB32" s="9">
        <v>52.46</v>
      </c>
      <c r="FC32" s="9">
        <v>9.9169999999999998</v>
      </c>
      <c r="FD32" s="9">
        <v>48.399000000000001</v>
      </c>
      <c r="FE32" s="9">
        <v>36.375999999999998</v>
      </c>
      <c r="FF32" s="9">
        <v>0.83499999999999996</v>
      </c>
      <c r="FG32" s="9">
        <v>11.186999999999999</v>
      </c>
      <c r="FH32" s="9">
        <v>1.8520000000000001</v>
      </c>
      <c r="FI32" s="9">
        <v>0.52800000000000002</v>
      </c>
      <c r="FJ32" s="9">
        <v>0.61899999999999999</v>
      </c>
      <c r="FK32" s="9">
        <v>0.70499999999999996</v>
      </c>
      <c r="FL32" s="9">
        <v>12.125999999999999</v>
      </c>
      <c r="FM32" s="9">
        <v>3.5329999999999999</v>
      </c>
      <c r="FN32" s="9">
        <v>0.38500000000000001</v>
      </c>
      <c r="FO32" s="9">
        <v>8.2080000000000002</v>
      </c>
      <c r="FP32" s="9">
        <v>40.438000000000002</v>
      </c>
      <c r="FQ32" s="9">
        <v>1.839</v>
      </c>
      <c r="FR32" s="9">
        <v>20.100000000000001</v>
      </c>
      <c r="FS32" s="9">
        <v>13.138999999999999</v>
      </c>
      <c r="FT32" s="9">
        <v>7.8630000000000004</v>
      </c>
      <c r="FU32" s="9">
        <v>0.58299999999999996</v>
      </c>
      <c r="FV32" s="9">
        <v>4.6920000000000002</v>
      </c>
      <c r="FW32" s="9">
        <v>10.458</v>
      </c>
      <c r="FX32" s="9">
        <v>5.6539999999999999</v>
      </c>
      <c r="FY32" s="9">
        <v>0.498</v>
      </c>
      <c r="FZ32" s="9">
        <v>4.3070000000000004</v>
      </c>
      <c r="GA32" s="9">
        <v>2.68</v>
      </c>
      <c r="GB32" s="9">
        <v>2.21</v>
      </c>
      <c r="GC32" s="9">
        <v>8.5000000000000006E-2</v>
      </c>
      <c r="GD32" s="9">
        <v>0.38600000000000001</v>
      </c>
      <c r="GE32" s="9">
        <v>0.76800000000000002</v>
      </c>
      <c r="GF32" s="9">
        <v>0.70199999999999996</v>
      </c>
      <c r="GG32" s="9">
        <v>0</v>
      </c>
      <c r="GH32" s="9">
        <v>6.7000000000000004E-2</v>
      </c>
      <c r="GO32" s="9">
        <v>34.203000000000003</v>
      </c>
      <c r="GP32" s="9">
        <v>21.684000000000001</v>
      </c>
      <c r="GQ32" s="9">
        <v>32.218000000000004</v>
      </c>
      <c r="GR32" s="9">
        <v>1.984</v>
      </c>
      <c r="GS32" s="9">
        <v>30.684000000000001</v>
      </c>
      <c r="GT32" s="9">
        <v>21.684000000000001</v>
      </c>
      <c r="GU32" s="9">
        <v>0.748</v>
      </c>
      <c r="GV32" s="9">
        <v>8.2530000000000001</v>
      </c>
      <c r="GW32" s="9">
        <v>1.304</v>
      </c>
      <c r="GX32" s="9">
        <v>0.432</v>
      </c>
      <c r="GY32" s="9">
        <v>0.315</v>
      </c>
      <c r="GZ32" s="9">
        <v>0.55600000000000005</v>
      </c>
      <c r="HA32" s="9">
        <v>2.2160000000000002</v>
      </c>
      <c r="HB32" s="9">
        <v>1.1020000000000001</v>
      </c>
      <c r="HC32" s="9">
        <v>7.8E-2</v>
      </c>
      <c r="HD32" s="9">
        <v>1.0349999999999999</v>
      </c>
      <c r="HE32" s="9">
        <v>23.218</v>
      </c>
      <c r="HF32" s="9">
        <v>1.141</v>
      </c>
      <c r="HG32" s="9">
        <v>9.8439999999999994</v>
      </c>
      <c r="HH32" s="9">
        <v>9.7360000000000007</v>
      </c>
      <c r="HI32" s="9">
        <v>5.9589999999999996</v>
      </c>
      <c r="HJ32" s="9">
        <v>0.49299999999999999</v>
      </c>
      <c r="HK32" s="9">
        <v>3.2850000000000001</v>
      </c>
      <c r="HL32" s="9">
        <v>8.0429999999999993</v>
      </c>
      <c r="HM32" s="9">
        <v>4.5060000000000002</v>
      </c>
      <c r="HN32" s="9">
        <v>0.40799999999999997</v>
      </c>
      <c r="HO32" s="9">
        <v>3.13</v>
      </c>
      <c r="HP32" s="9">
        <v>1.6930000000000001</v>
      </c>
      <c r="HQ32" s="9">
        <v>1.4530000000000001</v>
      </c>
      <c r="HR32" s="9">
        <v>8.5000000000000006E-2</v>
      </c>
      <c r="HS32" s="9">
        <v>0.155</v>
      </c>
      <c r="HY32" s="9">
        <v>28.817</v>
      </c>
      <c r="HZ32" s="9">
        <v>17.283000000000001</v>
      </c>
      <c r="IA32" s="9">
        <v>27.068000000000001</v>
      </c>
      <c r="IB32" s="9">
        <v>1.748</v>
      </c>
      <c r="IC32" s="9">
        <v>25.902999999999999</v>
      </c>
      <c r="ID32" s="9">
        <v>17.283000000000001</v>
      </c>
      <c r="IE32" s="9">
        <v>0.67600000000000005</v>
      </c>
      <c r="IF32" s="9">
        <v>7.944</v>
      </c>
      <c r="IG32" s="9">
        <v>1.2290000000000001</v>
      </c>
      <c r="IH32" s="9">
        <v>0.35699999999999998</v>
      </c>
      <c r="II32" s="9">
        <v>0.315</v>
      </c>
      <c r="IJ32" s="9">
        <v>0.55600000000000005</v>
      </c>
      <c r="IK32" s="9">
        <v>1.6850000000000001</v>
      </c>
      <c r="IL32" s="9">
        <v>0.80800000000000005</v>
      </c>
      <c r="IM32" s="9">
        <v>0</v>
      </c>
      <c r="IN32" s="9">
        <v>0.877</v>
      </c>
      <c r="IO32" s="9">
        <v>18.448</v>
      </c>
      <c r="IP32" s="9">
        <v>0.99199999999999999</v>
      </c>
      <c r="IQ32" s="9">
        <v>9.3770000000000007</v>
      </c>
    </row>
    <row r="33" spans="1:251">
      <c r="A33" s="10">
        <v>35947</v>
      </c>
      <c r="G33" s="9">
        <v>43.933999999999997</v>
      </c>
      <c r="H33" s="9">
        <v>22.815000000000001</v>
      </c>
      <c r="I33" s="9">
        <v>38.630000000000003</v>
      </c>
      <c r="J33" s="9">
        <v>5.3040000000000003</v>
      </c>
      <c r="K33" s="9">
        <v>36.173000000000002</v>
      </c>
      <c r="L33" s="9">
        <v>22.815000000000001</v>
      </c>
      <c r="M33" s="9">
        <v>1.107</v>
      </c>
      <c r="N33" s="9">
        <v>12.250999999999999</v>
      </c>
      <c r="O33" s="9">
        <v>4.03</v>
      </c>
      <c r="P33" s="9">
        <v>0.95199999999999996</v>
      </c>
      <c r="Q33" s="9">
        <v>0.44900000000000001</v>
      </c>
      <c r="R33" s="9">
        <v>2.629</v>
      </c>
      <c r="S33" s="9">
        <v>3.7309999999999999</v>
      </c>
      <c r="T33" s="9">
        <v>1.5049999999999999</v>
      </c>
      <c r="U33" s="9">
        <v>0.26900000000000002</v>
      </c>
      <c r="V33" s="9">
        <v>1.9570000000000001</v>
      </c>
      <c r="W33" s="9">
        <v>25.271999999999998</v>
      </c>
      <c r="X33" s="9">
        <v>1.825</v>
      </c>
      <c r="Y33" s="9">
        <v>16.837</v>
      </c>
      <c r="Z33" s="9">
        <v>13.135</v>
      </c>
      <c r="AA33" s="9">
        <v>6.3739999999999997</v>
      </c>
      <c r="AB33" s="9">
        <v>0.749</v>
      </c>
      <c r="AC33" s="9">
        <v>6.0119999999999996</v>
      </c>
      <c r="AD33" s="9">
        <v>11.766999999999999</v>
      </c>
      <c r="AE33" s="9">
        <v>5.7359999999999998</v>
      </c>
      <c r="AF33" s="9">
        <v>0.749</v>
      </c>
      <c r="AG33" s="9">
        <v>5.282</v>
      </c>
      <c r="AH33" s="9">
        <v>1.3680000000000001</v>
      </c>
      <c r="AI33" s="9">
        <v>0.63800000000000001</v>
      </c>
      <c r="AJ33" s="9">
        <v>0</v>
      </c>
      <c r="AK33" s="9">
        <v>0.73</v>
      </c>
      <c r="AQ33" s="9">
        <v>28.477</v>
      </c>
      <c r="AR33" s="9">
        <v>20.425000000000001</v>
      </c>
      <c r="AS33" s="9">
        <v>25.988</v>
      </c>
      <c r="AT33" s="9">
        <v>2.4889999999999999</v>
      </c>
      <c r="AU33" s="9">
        <v>25.283000000000001</v>
      </c>
      <c r="AV33" s="9">
        <v>20.425000000000001</v>
      </c>
      <c r="AW33" s="9">
        <v>0.16300000000000001</v>
      </c>
      <c r="AX33" s="9">
        <v>4.694</v>
      </c>
      <c r="AY33" s="9">
        <v>0.53</v>
      </c>
      <c r="AZ33" s="9">
        <v>0.16400000000000001</v>
      </c>
      <c r="BA33" s="9">
        <v>0</v>
      </c>
      <c r="BB33" s="9">
        <v>0.36599999999999999</v>
      </c>
      <c r="BC33" s="9">
        <v>2.6640000000000001</v>
      </c>
      <c r="BD33" s="9">
        <v>0.54100000000000004</v>
      </c>
      <c r="BE33" s="9">
        <v>0</v>
      </c>
      <c r="BF33" s="9">
        <v>2.1230000000000002</v>
      </c>
      <c r="BG33" s="9">
        <v>21.131</v>
      </c>
      <c r="BH33" s="9">
        <v>0.16300000000000001</v>
      </c>
      <c r="BI33" s="9">
        <v>7.1829999999999998</v>
      </c>
      <c r="BJ33" s="9">
        <v>3.9529999999999998</v>
      </c>
      <c r="BK33" s="9">
        <v>2.024</v>
      </c>
      <c r="BL33" s="9">
        <v>0.26500000000000001</v>
      </c>
      <c r="BM33" s="9">
        <v>1.665</v>
      </c>
      <c r="BN33" s="9">
        <v>3.7829999999999999</v>
      </c>
      <c r="BO33" s="9">
        <v>1.9390000000000001</v>
      </c>
      <c r="BP33" s="9">
        <v>0.26500000000000001</v>
      </c>
      <c r="BQ33" s="9">
        <v>1.58</v>
      </c>
      <c r="BR33" s="9">
        <v>0.17</v>
      </c>
      <c r="BS33" s="9">
        <v>8.5000000000000006E-2</v>
      </c>
      <c r="BT33" s="9">
        <v>0</v>
      </c>
      <c r="BU33" s="9">
        <v>8.5000000000000006E-2</v>
      </c>
      <c r="BV33" s="9">
        <v>0.43</v>
      </c>
      <c r="BW33" s="9">
        <v>0.35699999999999998</v>
      </c>
      <c r="BX33" s="9">
        <v>7.2999999999999995E-2</v>
      </c>
      <c r="BY33" s="9">
        <v>0</v>
      </c>
      <c r="CF33" s="9">
        <v>16.254000000000001</v>
      </c>
      <c r="CG33" s="9">
        <v>11.205</v>
      </c>
      <c r="CH33" s="9">
        <v>15.348000000000001</v>
      </c>
      <c r="CI33" s="9">
        <v>0.90700000000000003</v>
      </c>
      <c r="CJ33" s="9">
        <v>15.063000000000001</v>
      </c>
      <c r="CK33" s="9">
        <v>11.205</v>
      </c>
      <c r="CL33" s="9">
        <v>9.2999999999999999E-2</v>
      </c>
      <c r="CM33" s="9">
        <v>3.766</v>
      </c>
      <c r="CN33" s="9">
        <v>0.46100000000000002</v>
      </c>
      <c r="CO33" s="9">
        <v>9.6000000000000002E-2</v>
      </c>
      <c r="CP33" s="9">
        <v>0</v>
      </c>
      <c r="CQ33" s="9">
        <v>0.36599999999999999</v>
      </c>
      <c r="CR33" s="9">
        <v>0.73</v>
      </c>
      <c r="CS33" s="9">
        <v>0.189</v>
      </c>
      <c r="CT33" s="9">
        <v>0</v>
      </c>
      <c r="CU33" s="9">
        <v>0.54100000000000004</v>
      </c>
      <c r="CV33" s="9">
        <v>11.489000000000001</v>
      </c>
      <c r="CW33" s="9">
        <v>9.2999999999999999E-2</v>
      </c>
      <c r="CX33" s="9">
        <v>4.6719999999999997</v>
      </c>
      <c r="CY33" s="9">
        <v>3.335</v>
      </c>
      <c r="CZ33" s="9">
        <v>1.657</v>
      </c>
      <c r="DA33" s="9">
        <v>0.26500000000000001</v>
      </c>
      <c r="DB33" s="9">
        <v>1.413</v>
      </c>
      <c r="DC33" s="9">
        <v>3.165</v>
      </c>
      <c r="DD33" s="9">
        <v>1.5720000000000001</v>
      </c>
      <c r="DE33" s="9">
        <v>0.26500000000000001</v>
      </c>
      <c r="DF33" s="9">
        <v>1.327</v>
      </c>
      <c r="DG33" s="9">
        <v>0.17</v>
      </c>
      <c r="DH33" s="9">
        <v>8.5000000000000006E-2</v>
      </c>
      <c r="DI33" s="9">
        <v>0</v>
      </c>
      <c r="DJ33" s="9">
        <v>8.5000000000000006E-2</v>
      </c>
      <c r="DP33" s="9">
        <v>14.494</v>
      </c>
      <c r="DQ33" s="9">
        <v>9.7159999999999993</v>
      </c>
      <c r="DR33" s="9">
        <v>13.587999999999999</v>
      </c>
      <c r="DS33" s="9">
        <v>0.90700000000000003</v>
      </c>
      <c r="DT33" s="9">
        <v>13.303000000000001</v>
      </c>
      <c r="DU33" s="9">
        <v>9.7159999999999993</v>
      </c>
      <c r="DV33" s="9">
        <v>9.2999999999999999E-2</v>
      </c>
      <c r="DW33" s="9">
        <v>3.4940000000000002</v>
      </c>
      <c r="DX33" s="9">
        <v>0.46100000000000002</v>
      </c>
      <c r="DY33" s="9">
        <v>9.6000000000000002E-2</v>
      </c>
      <c r="DZ33" s="9">
        <v>0</v>
      </c>
      <c r="EA33" s="9">
        <v>0.36599999999999999</v>
      </c>
      <c r="EB33" s="9">
        <v>0.73</v>
      </c>
      <c r="EC33" s="9">
        <v>0.189</v>
      </c>
      <c r="ED33" s="9">
        <v>0</v>
      </c>
      <c r="EE33" s="9">
        <v>0.54100000000000004</v>
      </c>
      <c r="EF33" s="9">
        <v>10.000999999999999</v>
      </c>
      <c r="EG33" s="9">
        <v>9.2999999999999999E-2</v>
      </c>
      <c r="EH33" s="9">
        <v>4.4009999999999998</v>
      </c>
      <c r="EI33" s="9">
        <v>2.7909999999999999</v>
      </c>
      <c r="EJ33" s="9">
        <v>1.2829999999999999</v>
      </c>
      <c r="EK33" s="9">
        <v>9.6000000000000002E-2</v>
      </c>
      <c r="EL33" s="9">
        <v>1.413</v>
      </c>
      <c r="EM33" s="9">
        <v>2.621</v>
      </c>
      <c r="EN33" s="9">
        <v>1.198</v>
      </c>
      <c r="EO33" s="9">
        <v>9.6000000000000002E-2</v>
      </c>
      <c r="EP33" s="9">
        <v>1.327</v>
      </c>
      <c r="EQ33" s="9">
        <v>0.17</v>
      </c>
      <c r="ER33" s="9">
        <v>8.5000000000000006E-2</v>
      </c>
      <c r="ES33" s="9">
        <v>0</v>
      </c>
      <c r="ET33" s="9">
        <v>8.5000000000000006E-2</v>
      </c>
      <c r="EZ33" s="9">
        <v>62.417000000000002</v>
      </c>
      <c r="FA33" s="9">
        <v>38.716999999999999</v>
      </c>
      <c r="FB33" s="9">
        <v>53.703000000000003</v>
      </c>
      <c r="FC33" s="9">
        <v>8.7149999999999999</v>
      </c>
      <c r="FD33" s="9">
        <v>49.826000000000001</v>
      </c>
      <c r="FE33" s="9">
        <v>38.716999999999999</v>
      </c>
      <c r="FF33" s="9">
        <v>0.55200000000000005</v>
      </c>
      <c r="FG33" s="9">
        <v>10.557</v>
      </c>
      <c r="FH33" s="9">
        <v>1.87</v>
      </c>
      <c r="FI33" s="9">
        <v>1.0740000000000001</v>
      </c>
      <c r="FJ33" s="9">
        <v>0.39</v>
      </c>
      <c r="FK33" s="9">
        <v>0.40699999999999997</v>
      </c>
      <c r="FL33" s="9">
        <v>10.721</v>
      </c>
      <c r="FM33" s="9">
        <v>2.8029999999999999</v>
      </c>
      <c r="FN33" s="9">
        <v>0.187</v>
      </c>
      <c r="FO33" s="9">
        <v>7.7309999999999999</v>
      </c>
      <c r="FP33" s="9">
        <v>42.593000000000004</v>
      </c>
      <c r="FQ33" s="9">
        <v>1.1279999999999999</v>
      </c>
      <c r="FR33" s="9">
        <v>18.695</v>
      </c>
      <c r="FS33" s="9">
        <v>11.141</v>
      </c>
      <c r="FT33" s="9">
        <v>7.2910000000000004</v>
      </c>
      <c r="FU33" s="9">
        <v>0.28499999999999998</v>
      </c>
      <c r="FV33" s="9">
        <v>3.5649999999999999</v>
      </c>
      <c r="FW33" s="9">
        <v>9.0180000000000007</v>
      </c>
      <c r="FX33" s="9">
        <v>5.8250000000000002</v>
      </c>
      <c r="FY33" s="9">
        <v>9.2999999999999999E-2</v>
      </c>
      <c r="FZ33" s="9">
        <v>3.1</v>
      </c>
      <c r="GA33" s="9">
        <v>2.1230000000000002</v>
      </c>
      <c r="GB33" s="9">
        <v>1.466</v>
      </c>
      <c r="GC33" s="9">
        <v>0.192</v>
      </c>
      <c r="GD33" s="9">
        <v>0.46500000000000002</v>
      </c>
      <c r="GE33" s="9">
        <v>1.41</v>
      </c>
      <c r="GF33" s="9">
        <v>0.90200000000000002</v>
      </c>
      <c r="GG33" s="9">
        <v>0.14699999999999999</v>
      </c>
      <c r="GH33" s="9">
        <v>0.36099999999999999</v>
      </c>
      <c r="GO33" s="9">
        <v>33.090000000000003</v>
      </c>
      <c r="GP33" s="9">
        <v>23.248000000000001</v>
      </c>
      <c r="GQ33" s="9">
        <v>31.927</v>
      </c>
      <c r="GR33" s="9">
        <v>1.1619999999999999</v>
      </c>
      <c r="GS33" s="9">
        <v>30.495999999999999</v>
      </c>
      <c r="GT33" s="9">
        <v>23.248000000000001</v>
      </c>
      <c r="GU33" s="9">
        <v>0.27200000000000002</v>
      </c>
      <c r="GV33" s="9">
        <v>6.9770000000000003</v>
      </c>
      <c r="GW33" s="9">
        <v>0.70199999999999996</v>
      </c>
      <c r="GX33" s="9">
        <v>0.51400000000000001</v>
      </c>
      <c r="GY33" s="9">
        <v>8.5000000000000006E-2</v>
      </c>
      <c r="GZ33" s="9">
        <v>0.10199999999999999</v>
      </c>
      <c r="HA33" s="9">
        <v>1.8919999999999999</v>
      </c>
      <c r="HB33" s="9">
        <v>0.91700000000000004</v>
      </c>
      <c r="HC33" s="9">
        <v>8.8999999999999996E-2</v>
      </c>
      <c r="HD33" s="9">
        <v>0.88600000000000001</v>
      </c>
      <c r="HE33" s="9">
        <v>24.678999999999998</v>
      </c>
      <c r="HF33" s="9">
        <v>0.44700000000000001</v>
      </c>
      <c r="HG33" s="9">
        <v>7.9640000000000004</v>
      </c>
      <c r="HH33" s="9">
        <v>8.2070000000000007</v>
      </c>
      <c r="HI33" s="9">
        <v>5.5709999999999997</v>
      </c>
      <c r="HJ33" s="9">
        <v>0.18099999999999999</v>
      </c>
      <c r="HK33" s="9">
        <v>2.4550000000000001</v>
      </c>
      <c r="HL33" s="9">
        <v>6.5739999999999998</v>
      </c>
      <c r="HM33" s="9">
        <v>4.49</v>
      </c>
      <c r="HN33" s="9">
        <v>9.2999999999999999E-2</v>
      </c>
      <c r="HO33" s="9">
        <v>1.99</v>
      </c>
      <c r="HP33" s="9">
        <v>1.633</v>
      </c>
      <c r="HQ33" s="9">
        <v>1.081</v>
      </c>
      <c r="HR33" s="9">
        <v>8.7999999999999995E-2</v>
      </c>
      <c r="HS33" s="9">
        <v>0.46500000000000002</v>
      </c>
      <c r="HY33" s="9">
        <v>26.651</v>
      </c>
      <c r="HZ33" s="9">
        <v>19.013999999999999</v>
      </c>
      <c r="IA33" s="9">
        <v>25.763000000000002</v>
      </c>
      <c r="IB33" s="9">
        <v>0.88900000000000001</v>
      </c>
      <c r="IC33" s="9">
        <v>25.091000000000001</v>
      </c>
      <c r="ID33" s="9">
        <v>19.013999999999999</v>
      </c>
      <c r="IE33" s="9">
        <v>0.27200000000000002</v>
      </c>
      <c r="IF33" s="9">
        <v>5.8049999999999997</v>
      </c>
      <c r="IG33" s="9">
        <v>0.35</v>
      </c>
      <c r="IH33" s="9">
        <v>0.16300000000000001</v>
      </c>
      <c r="II33" s="9">
        <v>8.5000000000000006E-2</v>
      </c>
      <c r="IJ33" s="9">
        <v>0.10199999999999999</v>
      </c>
      <c r="IK33" s="9">
        <v>1.21</v>
      </c>
      <c r="IL33" s="9">
        <v>0.50900000000000001</v>
      </c>
      <c r="IM33" s="9">
        <v>0</v>
      </c>
      <c r="IN33" s="9">
        <v>0.70199999999999996</v>
      </c>
      <c r="IO33" s="9">
        <v>19.686</v>
      </c>
      <c r="IP33" s="9">
        <v>0.35699999999999998</v>
      </c>
      <c r="IQ33" s="9">
        <v>6.6079999999999997</v>
      </c>
    </row>
    <row r="34" spans="1:251">
      <c r="A34" s="10">
        <v>36312</v>
      </c>
      <c r="G34" s="9">
        <v>44.863</v>
      </c>
      <c r="H34" s="9">
        <v>21.030999999999999</v>
      </c>
      <c r="I34" s="9">
        <v>38.319000000000003</v>
      </c>
      <c r="J34" s="9">
        <v>6.5439999999999996</v>
      </c>
      <c r="K34" s="9">
        <v>36.558</v>
      </c>
      <c r="L34" s="9">
        <v>21.030999999999999</v>
      </c>
      <c r="M34" s="9">
        <v>0.70599999999999996</v>
      </c>
      <c r="N34" s="9">
        <v>14.821</v>
      </c>
      <c r="O34" s="9">
        <v>3.5529999999999999</v>
      </c>
      <c r="P34" s="9">
        <v>0.6</v>
      </c>
      <c r="Q34" s="9">
        <v>0.58899999999999997</v>
      </c>
      <c r="R34" s="9">
        <v>2.3650000000000002</v>
      </c>
      <c r="S34" s="9">
        <v>4.7519999999999998</v>
      </c>
      <c r="T34" s="9">
        <v>1.161</v>
      </c>
      <c r="U34" s="9">
        <v>0.29099999999999998</v>
      </c>
      <c r="V34" s="9">
        <v>3.2989999999999999</v>
      </c>
      <c r="W34" s="9">
        <v>22.792000000000002</v>
      </c>
      <c r="X34" s="9">
        <v>1.585</v>
      </c>
      <c r="Y34" s="9">
        <v>20.484999999999999</v>
      </c>
      <c r="Z34" s="9">
        <v>12.566000000000001</v>
      </c>
      <c r="AA34" s="9">
        <v>5.3760000000000003</v>
      </c>
      <c r="AB34" s="9">
        <v>1.087</v>
      </c>
      <c r="AC34" s="9">
        <v>6.1020000000000003</v>
      </c>
      <c r="AD34" s="9">
        <v>11.196</v>
      </c>
      <c r="AE34" s="9">
        <v>4.6029999999999998</v>
      </c>
      <c r="AF34" s="9">
        <v>0.995</v>
      </c>
      <c r="AG34" s="9">
        <v>5.5979999999999999</v>
      </c>
      <c r="AH34" s="9">
        <v>1.37</v>
      </c>
      <c r="AI34" s="9">
        <v>0.77300000000000002</v>
      </c>
      <c r="AJ34" s="9">
        <v>9.2999999999999999E-2</v>
      </c>
      <c r="AK34" s="9">
        <v>0.504</v>
      </c>
      <c r="AQ34" s="9">
        <v>29.315000000000001</v>
      </c>
      <c r="AR34" s="9">
        <v>21.462</v>
      </c>
      <c r="AS34" s="9">
        <v>27.332000000000001</v>
      </c>
      <c r="AT34" s="9">
        <v>1.984</v>
      </c>
      <c r="AU34" s="9">
        <v>26.46</v>
      </c>
      <c r="AV34" s="9">
        <v>21.462</v>
      </c>
      <c r="AW34" s="9">
        <v>0.43099999999999999</v>
      </c>
      <c r="AX34" s="9">
        <v>4.5670000000000002</v>
      </c>
      <c r="AY34" s="9">
        <v>0.24399999999999999</v>
      </c>
      <c r="AZ34" s="9">
        <v>0.113</v>
      </c>
      <c r="BA34" s="9">
        <v>0</v>
      </c>
      <c r="BB34" s="9">
        <v>0.13200000000000001</v>
      </c>
      <c r="BC34" s="9">
        <v>2.6110000000000002</v>
      </c>
      <c r="BD34" s="9">
        <v>0.75900000000000001</v>
      </c>
      <c r="BE34" s="9">
        <v>0</v>
      </c>
      <c r="BF34" s="9">
        <v>1.8520000000000001</v>
      </c>
      <c r="BG34" s="9">
        <v>22.332999999999998</v>
      </c>
      <c r="BH34" s="9">
        <v>0.43099999999999999</v>
      </c>
      <c r="BI34" s="9">
        <v>6.5510000000000002</v>
      </c>
      <c r="BJ34" s="9">
        <v>6.7389999999999999</v>
      </c>
      <c r="BK34" s="9">
        <v>3.9710000000000001</v>
      </c>
      <c r="BL34" s="9">
        <v>0.55400000000000005</v>
      </c>
      <c r="BM34" s="9">
        <v>2.2130000000000001</v>
      </c>
      <c r="BN34" s="9">
        <v>5.4880000000000004</v>
      </c>
      <c r="BO34" s="9">
        <v>2.855</v>
      </c>
      <c r="BP34" s="9">
        <v>0.55400000000000005</v>
      </c>
      <c r="BQ34" s="9">
        <v>2.0790000000000002</v>
      </c>
      <c r="BR34" s="9">
        <v>1.2509999999999999</v>
      </c>
      <c r="BS34" s="9">
        <v>1.117</v>
      </c>
      <c r="BT34" s="9">
        <v>0</v>
      </c>
      <c r="BU34" s="9">
        <v>0.13400000000000001</v>
      </c>
      <c r="BV34" s="9">
        <v>0.73099999999999998</v>
      </c>
      <c r="BW34" s="9">
        <v>0.73099999999999998</v>
      </c>
      <c r="BX34" s="9">
        <v>0</v>
      </c>
      <c r="BY34" s="9">
        <v>0</v>
      </c>
      <c r="CF34" s="9">
        <v>16.443000000000001</v>
      </c>
      <c r="CG34" s="9">
        <v>12.228999999999999</v>
      </c>
      <c r="CH34" s="9">
        <v>15.992000000000001</v>
      </c>
      <c r="CI34" s="9">
        <v>0.45200000000000001</v>
      </c>
      <c r="CJ34" s="9">
        <v>15.667999999999999</v>
      </c>
      <c r="CK34" s="9">
        <v>12.228999999999999</v>
      </c>
      <c r="CL34" s="9">
        <v>0.33700000000000002</v>
      </c>
      <c r="CM34" s="9">
        <v>3.1019999999999999</v>
      </c>
      <c r="CN34" s="9">
        <v>0.24399999999999999</v>
      </c>
      <c r="CO34" s="9">
        <v>0.113</v>
      </c>
      <c r="CP34" s="9">
        <v>0</v>
      </c>
      <c r="CQ34" s="9">
        <v>0.13200000000000001</v>
      </c>
      <c r="CR34" s="9">
        <v>0.53100000000000003</v>
      </c>
      <c r="CS34" s="9">
        <v>0.21099999999999999</v>
      </c>
      <c r="CT34" s="9">
        <v>0</v>
      </c>
      <c r="CU34" s="9">
        <v>0.32</v>
      </c>
      <c r="CV34" s="9">
        <v>12.553000000000001</v>
      </c>
      <c r="CW34" s="9">
        <v>0.33700000000000002</v>
      </c>
      <c r="CX34" s="9">
        <v>3.5539999999999998</v>
      </c>
      <c r="CY34" s="9">
        <v>5.5739999999999998</v>
      </c>
      <c r="CZ34" s="9">
        <v>3.1309999999999998</v>
      </c>
      <c r="DA34" s="9">
        <v>0.46600000000000003</v>
      </c>
      <c r="DB34" s="9">
        <v>1.976</v>
      </c>
      <c r="DC34" s="9">
        <v>4.7720000000000002</v>
      </c>
      <c r="DD34" s="9">
        <v>2.464</v>
      </c>
      <c r="DE34" s="9">
        <v>0.46600000000000003</v>
      </c>
      <c r="DF34" s="9">
        <v>1.8420000000000001</v>
      </c>
      <c r="DG34" s="9">
        <v>0.80100000000000005</v>
      </c>
      <c r="DH34" s="9">
        <v>0.66700000000000004</v>
      </c>
      <c r="DI34" s="9">
        <v>0</v>
      </c>
      <c r="DJ34" s="9">
        <v>0.13400000000000001</v>
      </c>
      <c r="DP34" s="9">
        <v>14.396000000000001</v>
      </c>
      <c r="DQ34" s="9">
        <v>10.414999999999999</v>
      </c>
      <c r="DR34" s="9">
        <v>14.084</v>
      </c>
      <c r="DS34" s="9">
        <v>0.313</v>
      </c>
      <c r="DT34" s="9">
        <v>13.76</v>
      </c>
      <c r="DU34" s="9">
        <v>10.414999999999999</v>
      </c>
      <c r="DV34" s="9">
        <v>0.33700000000000002</v>
      </c>
      <c r="DW34" s="9">
        <v>3.008</v>
      </c>
      <c r="DX34" s="9">
        <v>0.24399999999999999</v>
      </c>
      <c r="DY34" s="9">
        <v>0.113</v>
      </c>
      <c r="DZ34" s="9">
        <v>0</v>
      </c>
      <c r="EA34" s="9">
        <v>0.13200000000000001</v>
      </c>
      <c r="EB34" s="9">
        <v>0.39300000000000002</v>
      </c>
      <c r="EC34" s="9">
        <v>0.21099999999999999</v>
      </c>
      <c r="ED34" s="9">
        <v>0</v>
      </c>
      <c r="EE34" s="9">
        <v>0.18099999999999999</v>
      </c>
      <c r="EF34" s="9">
        <v>10.739000000000001</v>
      </c>
      <c r="EG34" s="9">
        <v>0.33700000000000002</v>
      </c>
      <c r="EH34" s="9">
        <v>3.3210000000000002</v>
      </c>
      <c r="EI34" s="9">
        <v>5.2610000000000001</v>
      </c>
      <c r="EJ34" s="9">
        <v>2.819</v>
      </c>
      <c r="EK34" s="9">
        <v>0.46600000000000003</v>
      </c>
      <c r="EL34" s="9">
        <v>1.976</v>
      </c>
      <c r="EM34" s="9">
        <v>4.569</v>
      </c>
      <c r="EN34" s="9">
        <v>2.2599999999999998</v>
      </c>
      <c r="EO34" s="9">
        <v>0.46600000000000003</v>
      </c>
      <c r="EP34" s="9">
        <v>1.8420000000000001</v>
      </c>
      <c r="EQ34" s="9">
        <v>0.69299999999999995</v>
      </c>
      <c r="ER34" s="9">
        <v>0.55900000000000005</v>
      </c>
      <c r="ES34" s="9">
        <v>0</v>
      </c>
      <c r="ET34" s="9">
        <v>0.13400000000000001</v>
      </c>
      <c r="EZ34" s="9">
        <v>64.141000000000005</v>
      </c>
      <c r="FA34" s="9">
        <v>37.301000000000002</v>
      </c>
      <c r="FB34" s="9">
        <v>52.768000000000001</v>
      </c>
      <c r="FC34" s="9">
        <v>11.372999999999999</v>
      </c>
      <c r="FD34" s="9">
        <v>49.985999999999997</v>
      </c>
      <c r="FE34" s="9">
        <v>37.301000000000002</v>
      </c>
      <c r="FF34" s="9">
        <v>0.33</v>
      </c>
      <c r="FG34" s="9">
        <v>12.355</v>
      </c>
      <c r="FH34" s="9">
        <v>1.5149999999999999</v>
      </c>
      <c r="FI34" s="9">
        <v>0.45</v>
      </c>
      <c r="FJ34" s="9">
        <v>0.35599999999999998</v>
      </c>
      <c r="FK34" s="9">
        <v>0.70899999999999996</v>
      </c>
      <c r="FL34" s="9">
        <v>12.64</v>
      </c>
      <c r="FM34" s="9">
        <v>2.3319999999999999</v>
      </c>
      <c r="FN34" s="9">
        <v>0</v>
      </c>
      <c r="FO34" s="9">
        <v>10.308</v>
      </c>
      <c r="FP34" s="9">
        <v>40.082999999999998</v>
      </c>
      <c r="FQ34" s="9">
        <v>0.68600000000000005</v>
      </c>
      <c r="FR34" s="9">
        <v>23.372</v>
      </c>
      <c r="FS34" s="9">
        <v>10.243</v>
      </c>
      <c r="FT34" s="9">
        <v>6.7690000000000001</v>
      </c>
      <c r="FU34" s="9">
        <v>0.68200000000000005</v>
      </c>
      <c r="FV34" s="9">
        <v>2.7919999999999998</v>
      </c>
      <c r="FW34" s="9">
        <v>8.6460000000000008</v>
      </c>
      <c r="FX34" s="9">
        <v>5.351</v>
      </c>
      <c r="FY34" s="9">
        <v>0.68200000000000005</v>
      </c>
      <c r="FZ34" s="9">
        <v>2.613</v>
      </c>
      <c r="GA34" s="9">
        <v>1.597</v>
      </c>
      <c r="GB34" s="9">
        <v>1.4179999999999999</v>
      </c>
      <c r="GC34" s="9">
        <v>0</v>
      </c>
      <c r="GD34" s="9">
        <v>0.17899999999999999</v>
      </c>
      <c r="GE34" s="9">
        <v>1.0269999999999999</v>
      </c>
      <c r="GF34" s="9">
        <v>0.76200000000000001</v>
      </c>
      <c r="GG34" s="9">
        <v>0</v>
      </c>
      <c r="GH34" s="9">
        <v>0.26500000000000001</v>
      </c>
      <c r="GO34" s="9">
        <v>33.880000000000003</v>
      </c>
      <c r="GP34" s="9">
        <v>21.596</v>
      </c>
      <c r="GQ34" s="9">
        <v>31.866</v>
      </c>
      <c r="GR34" s="9">
        <v>2.0150000000000001</v>
      </c>
      <c r="GS34" s="9">
        <v>30.603000000000002</v>
      </c>
      <c r="GT34" s="9">
        <v>21.596</v>
      </c>
      <c r="GU34" s="9">
        <v>0.24299999999999999</v>
      </c>
      <c r="GV34" s="9">
        <v>8.7639999999999993</v>
      </c>
      <c r="GW34" s="9">
        <v>1.0680000000000001</v>
      </c>
      <c r="GX34" s="9">
        <v>0.26900000000000002</v>
      </c>
      <c r="GY34" s="9">
        <v>0.35599999999999998</v>
      </c>
      <c r="GZ34" s="9">
        <v>0.443</v>
      </c>
      <c r="HA34" s="9">
        <v>2.21</v>
      </c>
      <c r="HB34" s="9">
        <v>0.99399999999999999</v>
      </c>
      <c r="HC34" s="9">
        <v>0</v>
      </c>
      <c r="HD34" s="9">
        <v>1.216</v>
      </c>
      <c r="HE34" s="9">
        <v>22.858000000000001</v>
      </c>
      <c r="HF34" s="9">
        <v>0.59899999999999998</v>
      </c>
      <c r="HG34" s="9">
        <v>10.423</v>
      </c>
      <c r="HH34" s="9">
        <v>8.3710000000000004</v>
      </c>
      <c r="HI34" s="9">
        <v>5.59</v>
      </c>
      <c r="HJ34" s="9">
        <v>0.68200000000000005</v>
      </c>
      <c r="HK34" s="9">
        <v>2.0979999999999999</v>
      </c>
      <c r="HL34" s="9">
        <v>7.0970000000000004</v>
      </c>
      <c r="HM34" s="9">
        <v>4.4169999999999998</v>
      </c>
      <c r="HN34" s="9">
        <v>0.68200000000000005</v>
      </c>
      <c r="HO34" s="9">
        <v>1.9990000000000001</v>
      </c>
      <c r="HP34" s="9">
        <v>1.2729999999999999</v>
      </c>
      <c r="HQ34" s="9">
        <v>1.1739999999999999</v>
      </c>
      <c r="HR34" s="9">
        <v>0</v>
      </c>
      <c r="HS34" s="9">
        <v>0.1</v>
      </c>
      <c r="HY34" s="9">
        <v>28.077999999999999</v>
      </c>
      <c r="HZ34" s="9">
        <v>17.488</v>
      </c>
      <c r="IA34" s="9">
        <v>26.574999999999999</v>
      </c>
      <c r="IB34" s="9">
        <v>1.5029999999999999</v>
      </c>
      <c r="IC34" s="9">
        <v>25.808</v>
      </c>
      <c r="ID34" s="9">
        <v>17.488</v>
      </c>
      <c r="IE34" s="9">
        <v>0.24299999999999999</v>
      </c>
      <c r="IF34" s="9">
        <v>8.0779999999999994</v>
      </c>
      <c r="IG34" s="9">
        <v>0.72499999999999998</v>
      </c>
      <c r="IH34" s="9">
        <v>0.18099999999999999</v>
      </c>
      <c r="II34" s="9">
        <v>0.184</v>
      </c>
      <c r="IJ34" s="9">
        <v>0.36</v>
      </c>
      <c r="IK34" s="9">
        <v>1.5449999999999999</v>
      </c>
      <c r="IL34" s="9">
        <v>0.58599999999999997</v>
      </c>
      <c r="IM34" s="9">
        <v>0</v>
      </c>
      <c r="IN34" s="9">
        <v>0.95899999999999996</v>
      </c>
      <c r="IO34" s="9">
        <v>18.254000000000001</v>
      </c>
      <c r="IP34" s="9">
        <v>0.42699999999999999</v>
      </c>
      <c r="IQ34" s="9">
        <v>9.3970000000000002</v>
      </c>
    </row>
    <row r="35" spans="1:251">
      <c r="A35" s="10">
        <v>36678</v>
      </c>
      <c r="G35" s="9">
        <v>43.17</v>
      </c>
      <c r="H35" s="9">
        <v>22.66</v>
      </c>
      <c r="I35" s="9">
        <v>38.338999999999999</v>
      </c>
      <c r="J35" s="9">
        <v>4.8310000000000004</v>
      </c>
      <c r="K35" s="9">
        <v>36.627000000000002</v>
      </c>
      <c r="L35" s="9">
        <v>22.66</v>
      </c>
      <c r="M35" s="9">
        <v>0.81100000000000005</v>
      </c>
      <c r="N35" s="9">
        <v>13.154999999999999</v>
      </c>
      <c r="O35" s="9">
        <v>3.47</v>
      </c>
      <c r="P35" s="9">
        <v>0.63800000000000001</v>
      </c>
      <c r="Q35" s="9">
        <v>0.45800000000000002</v>
      </c>
      <c r="R35" s="9">
        <v>2.3740000000000001</v>
      </c>
      <c r="S35" s="9">
        <v>3.073</v>
      </c>
      <c r="T35" s="9">
        <v>1.0740000000000001</v>
      </c>
      <c r="U35" s="9">
        <v>0</v>
      </c>
      <c r="V35" s="9">
        <v>1.9990000000000001</v>
      </c>
      <c r="W35" s="9">
        <v>24.372</v>
      </c>
      <c r="X35" s="9">
        <v>1.2689999999999999</v>
      </c>
      <c r="Y35" s="9">
        <v>17.529</v>
      </c>
      <c r="Z35" s="9">
        <v>13.09</v>
      </c>
      <c r="AA35" s="9">
        <v>5.6680000000000001</v>
      </c>
      <c r="AB35" s="9">
        <v>0.57499999999999996</v>
      </c>
      <c r="AC35" s="9">
        <v>6.8470000000000004</v>
      </c>
      <c r="AD35" s="9">
        <v>11.528</v>
      </c>
      <c r="AE35" s="9">
        <v>4.9349999999999996</v>
      </c>
      <c r="AF35" s="9">
        <v>0.39900000000000002</v>
      </c>
      <c r="AG35" s="9">
        <v>6.194</v>
      </c>
      <c r="AH35" s="9">
        <v>1.5620000000000001</v>
      </c>
      <c r="AI35" s="9">
        <v>0.73299999999999998</v>
      </c>
      <c r="AJ35" s="9">
        <v>0.17599999999999999</v>
      </c>
      <c r="AK35" s="9">
        <v>0.65400000000000003</v>
      </c>
      <c r="AQ35" s="9">
        <v>28.972999999999999</v>
      </c>
      <c r="AR35" s="9">
        <v>18.675000000000001</v>
      </c>
      <c r="AS35" s="9">
        <v>24.914999999999999</v>
      </c>
      <c r="AT35" s="9">
        <v>4.0579999999999998</v>
      </c>
      <c r="AU35" s="9">
        <v>23.300999999999998</v>
      </c>
      <c r="AV35" s="9">
        <v>18.675000000000001</v>
      </c>
      <c r="AW35" s="9">
        <v>0.53600000000000003</v>
      </c>
      <c r="AX35" s="9">
        <v>4.09</v>
      </c>
      <c r="AY35" s="9">
        <v>1.1319999999999999</v>
      </c>
      <c r="AZ35" s="9">
        <v>0.52400000000000002</v>
      </c>
      <c r="BA35" s="9">
        <v>0</v>
      </c>
      <c r="BB35" s="9">
        <v>0.60799999999999998</v>
      </c>
      <c r="BC35" s="9">
        <v>4.54</v>
      </c>
      <c r="BD35" s="9">
        <v>1.0900000000000001</v>
      </c>
      <c r="BE35" s="9">
        <v>0</v>
      </c>
      <c r="BF35" s="9">
        <v>3.45</v>
      </c>
      <c r="BG35" s="9">
        <v>20.289000000000001</v>
      </c>
      <c r="BH35" s="9">
        <v>0.53600000000000003</v>
      </c>
      <c r="BI35" s="9">
        <v>8.1479999999999997</v>
      </c>
      <c r="BJ35" s="9">
        <v>6.2679999999999998</v>
      </c>
      <c r="BK35" s="9">
        <v>3.766</v>
      </c>
      <c r="BL35" s="9">
        <v>0.185</v>
      </c>
      <c r="BM35" s="9">
        <v>2.3170000000000002</v>
      </c>
      <c r="BN35" s="9">
        <v>4.7770000000000001</v>
      </c>
      <c r="BO35" s="9">
        <v>2.883</v>
      </c>
      <c r="BP35" s="9">
        <v>8.5000000000000006E-2</v>
      </c>
      <c r="BQ35" s="9">
        <v>1.8089999999999999</v>
      </c>
      <c r="BR35" s="9">
        <v>1.4910000000000001</v>
      </c>
      <c r="BS35" s="9">
        <v>0.88300000000000001</v>
      </c>
      <c r="BT35" s="9">
        <v>0.1</v>
      </c>
      <c r="BU35" s="9">
        <v>0.50800000000000001</v>
      </c>
      <c r="BV35" s="9">
        <v>0.63400000000000001</v>
      </c>
      <c r="BW35" s="9">
        <v>0.23400000000000001</v>
      </c>
      <c r="BX35" s="9">
        <v>0.191</v>
      </c>
      <c r="BY35" s="9">
        <v>0.20899999999999999</v>
      </c>
      <c r="CF35" s="9">
        <v>15.286</v>
      </c>
      <c r="CG35" s="9">
        <v>9.4160000000000004</v>
      </c>
      <c r="CH35" s="9">
        <v>13.986000000000001</v>
      </c>
      <c r="CI35" s="9">
        <v>1.3</v>
      </c>
      <c r="CJ35" s="9">
        <v>13.247</v>
      </c>
      <c r="CK35" s="9">
        <v>9.4160000000000004</v>
      </c>
      <c r="CL35" s="9">
        <v>0.32400000000000001</v>
      </c>
      <c r="CM35" s="9">
        <v>3.508</v>
      </c>
      <c r="CN35" s="9">
        <v>1.0229999999999999</v>
      </c>
      <c r="CO35" s="9">
        <v>0.41499999999999998</v>
      </c>
      <c r="CP35" s="9">
        <v>0</v>
      </c>
      <c r="CQ35" s="9">
        <v>0.60799999999999998</v>
      </c>
      <c r="CR35" s="9">
        <v>1.016</v>
      </c>
      <c r="CS35" s="9">
        <v>0.32400000000000001</v>
      </c>
      <c r="CT35" s="9">
        <v>0</v>
      </c>
      <c r="CU35" s="9">
        <v>0.69199999999999995</v>
      </c>
      <c r="CV35" s="9">
        <v>10.154999999999999</v>
      </c>
      <c r="CW35" s="9">
        <v>0.32400000000000001</v>
      </c>
      <c r="CX35" s="9">
        <v>4.8079999999999998</v>
      </c>
      <c r="CY35" s="9">
        <v>5.3019999999999996</v>
      </c>
      <c r="CZ35" s="9">
        <v>2.9</v>
      </c>
      <c r="DA35" s="9">
        <v>0.185</v>
      </c>
      <c r="DB35" s="9">
        <v>2.2170000000000001</v>
      </c>
      <c r="DC35" s="9">
        <v>4.2640000000000002</v>
      </c>
      <c r="DD35" s="9">
        <v>2.4700000000000002</v>
      </c>
      <c r="DE35" s="9">
        <v>8.5000000000000006E-2</v>
      </c>
      <c r="DF35" s="9">
        <v>1.7090000000000001</v>
      </c>
      <c r="DG35" s="9">
        <v>1.038</v>
      </c>
      <c r="DH35" s="9">
        <v>0.43</v>
      </c>
      <c r="DI35" s="9">
        <v>0.1</v>
      </c>
      <c r="DJ35" s="9">
        <v>0.50800000000000001</v>
      </c>
      <c r="DP35" s="9">
        <v>14.585000000000001</v>
      </c>
      <c r="DQ35" s="9">
        <v>8.9969999999999999</v>
      </c>
      <c r="DR35" s="9">
        <v>13.379</v>
      </c>
      <c r="DS35" s="9">
        <v>1.206</v>
      </c>
      <c r="DT35" s="9">
        <v>12.64</v>
      </c>
      <c r="DU35" s="9">
        <v>8.9969999999999999</v>
      </c>
      <c r="DV35" s="9">
        <v>0.32400000000000001</v>
      </c>
      <c r="DW35" s="9">
        <v>3.32</v>
      </c>
      <c r="DX35" s="9">
        <v>0.92900000000000005</v>
      </c>
      <c r="DY35" s="9">
        <v>0.41499999999999998</v>
      </c>
      <c r="DZ35" s="9">
        <v>0</v>
      </c>
      <c r="EA35" s="9">
        <v>0.51400000000000001</v>
      </c>
      <c r="EB35" s="9">
        <v>1.016</v>
      </c>
      <c r="EC35" s="9">
        <v>0.32400000000000001</v>
      </c>
      <c r="ED35" s="9">
        <v>0</v>
      </c>
      <c r="EE35" s="9">
        <v>0.69199999999999995</v>
      </c>
      <c r="EF35" s="9">
        <v>9.7360000000000007</v>
      </c>
      <c r="EG35" s="9">
        <v>0.32400000000000001</v>
      </c>
      <c r="EH35" s="9">
        <v>4.5259999999999998</v>
      </c>
      <c r="EI35" s="9">
        <v>4.5279999999999996</v>
      </c>
      <c r="EJ35" s="9">
        <v>2.4409999999999998</v>
      </c>
      <c r="EK35" s="9">
        <v>0.185</v>
      </c>
      <c r="EL35" s="9">
        <v>1.9019999999999999</v>
      </c>
      <c r="EM35" s="9">
        <v>3.8039999999999998</v>
      </c>
      <c r="EN35" s="9">
        <v>2.1989999999999998</v>
      </c>
      <c r="EO35" s="9">
        <v>8.5000000000000006E-2</v>
      </c>
      <c r="EP35" s="9">
        <v>1.52</v>
      </c>
      <c r="EQ35" s="9">
        <v>0.72399999999999998</v>
      </c>
      <c r="ER35" s="9">
        <v>0.24199999999999999</v>
      </c>
      <c r="ES35" s="9">
        <v>0.1</v>
      </c>
      <c r="ET35" s="9">
        <v>0.38300000000000001</v>
      </c>
      <c r="EZ35" s="9">
        <v>64.400000000000006</v>
      </c>
      <c r="FA35" s="9">
        <v>40.366</v>
      </c>
      <c r="FB35" s="9">
        <v>54.543999999999997</v>
      </c>
      <c r="FC35" s="9">
        <v>9.8550000000000004</v>
      </c>
      <c r="FD35" s="9">
        <v>51.015000000000001</v>
      </c>
      <c r="FE35" s="9">
        <v>40.366</v>
      </c>
      <c r="FF35" s="9">
        <v>0.72199999999999998</v>
      </c>
      <c r="FG35" s="9">
        <v>9.9269999999999996</v>
      </c>
      <c r="FH35" s="9">
        <v>1.0369999999999999</v>
      </c>
      <c r="FI35" s="9">
        <v>0.46300000000000002</v>
      </c>
      <c r="FJ35" s="9">
        <v>0.28399999999999997</v>
      </c>
      <c r="FK35" s="9">
        <v>0.28999999999999998</v>
      </c>
      <c r="FL35" s="9">
        <v>12.348000000000001</v>
      </c>
      <c r="FM35" s="9">
        <v>3.0659999999999998</v>
      </c>
      <c r="FN35" s="9">
        <v>0</v>
      </c>
      <c r="FO35" s="9">
        <v>9.2810000000000006</v>
      </c>
      <c r="FP35" s="9">
        <v>43.896000000000001</v>
      </c>
      <c r="FQ35" s="9">
        <v>1.006</v>
      </c>
      <c r="FR35" s="9">
        <v>19.498000000000001</v>
      </c>
      <c r="FS35" s="9">
        <v>14.544</v>
      </c>
      <c r="FT35" s="9">
        <v>8.8260000000000005</v>
      </c>
      <c r="FU35" s="9">
        <v>0.76</v>
      </c>
      <c r="FV35" s="9">
        <v>4.9589999999999996</v>
      </c>
      <c r="FW35" s="9">
        <v>12.500999999999999</v>
      </c>
      <c r="FX35" s="9">
        <v>7.2539999999999996</v>
      </c>
      <c r="FY35" s="9">
        <v>0.76</v>
      </c>
      <c r="FZ35" s="9">
        <v>4.4870000000000001</v>
      </c>
      <c r="GA35" s="9">
        <v>2.044</v>
      </c>
      <c r="GB35" s="9">
        <v>1.571</v>
      </c>
      <c r="GC35" s="9">
        <v>0</v>
      </c>
      <c r="GD35" s="9">
        <v>0.47199999999999998</v>
      </c>
      <c r="GE35" s="9">
        <v>0.80600000000000005</v>
      </c>
      <c r="GF35" s="9">
        <v>0.80600000000000005</v>
      </c>
      <c r="GG35" s="9">
        <v>0</v>
      </c>
      <c r="GH35" s="9">
        <v>0</v>
      </c>
      <c r="GO35" s="9">
        <v>31.228000000000002</v>
      </c>
      <c r="GP35" s="9">
        <v>22.827999999999999</v>
      </c>
      <c r="GQ35" s="9">
        <v>30.405999999999999</v>
      </c>
      <c r="GR35" s="9">
        <v>0.82199999999999995</v>
      </c>
      <c r="GS35" s="9">
        <v>29.475999999999999</v>
      </c>
      <c r="GT35" s="9">
        <v>22.827999999999999</v>
      </c>
      <c r="GU35" s="9">
        <v>0.35</v>
      </c>
      <c r="GV35" s="9">
        <v>6.298</v>
      </c>
      <c r="GW35" s="9">
        <v>0.46200000000000002</v>
      </c>
      <c r="GX35" s="9">
        <v>0.27900000000000003</v>
      </c>
      <c r="GY35" s="9">
        <v>8.6999999999999994E-2</v>
      </c>
      <c r="GZ35" s="9">
        <v>9.6000000000000002E-2</v>
      </c>
      <c r="HA35" s="9">
        <v>1.29</v>
      </c>
      <c r="HB35" s="9">
        <v>0.65100000000000002</v>
      </c>
      <c r="HC35" s="9">
        <v>0</v>
      </c>
      <c r="HD35" s="9">
        <v>0.63900000000000001</v>
      </c>
      <c r="HE35" s="9">
        <v>23.757999999999999</v>
      </c>
      <c r="HF35" s="9">
        <v>0.437</v>
      </c>
      <c r="HG35" s="9">
        <v>7.0330000000000004</v>
      </c>
      <c r="HH35" s="9">
        <v>11.2</v>
      </c>
      <c r="HI35" s="9">
        <v>7.4050000000000002</v>
      </c>
      <c r="HJ35" s="9">
        <v>0.76</v>
      </c>
      <c r="HK35" s="9">
        <v>3.0350000000000001</v>
      </c>
      <c r="HL35" s="9">
        <v>9.9049999999999994</v>
      </c>
      <c r="HM35" s="9">
        <v>6.3</v>
      </c>
      <c r="HN35" s="9">
        <v>0.76</v>
      </c>
      <c r="HO35" s="9">
        <v>2.8450000000000002</v>
      </c>
      <c r="HP35" s="9">
        <v>1.296</v>
      </c>
      <c r="HQ35" s="9">
        <v>1.105</v>
      </c>
      <c r="HR35" s="9">
        <v>0</v>
      </c>
      <c r="HS35" s="9">
        <v>0.19</v>
      </c>
      <c r="HY35" s="9">
        <v>25.454000000000001</v>
      </c>
      <c r="HZ35" s="9">
        <v>18.492999999999999</v>
      </c>
      <c r="IA35" s="9">
        <v>24.738</v>
      </c>
      <c r="IB35" s="9">
        <v>0.71599999999999997</v>
      </c>
      <c r="IC35" s="9">
        <v>24.097999999999999</v>
      </c>
      <c r="ID35" s="9">
        <v>18.492999999999999</v>
      </c>
      <c r="IE35" s="9">
        <v>0.35</v>
      </c>
      <c r="IF35" s="9">
        <v>5.2560000000000002</v>
      </c>
      <c r="IG35" s="9">
        <v>0.36899999999999999</v>
      </c>
      <c r="IH35" s="9">
        <v>0.186</v>
      </c>
      <c r="II35" s="9">
        <v>8.6999999999999994E-2</v>
      </c>
      <c r="IJ35" s="9">
        <v>9.6000000000000002E-2</v>
      </c>
      <c r="IK35" s="9">
        <v>0.98699999999999999</v>
      </c>
      <c r="IL35" s="9">
        <v>0.45400000000000001</v>
      </c>
      <c r="IM35" s="9">
        <v>0</v>
      </c>
      <c r="IN35" s="9">
        <v>0.53300000000000003</v>
      </c>
      <c r="IO35" s="9">
        <v>19.132000000000001</v>
      </c>
      <c r="IP35" s="9">
        <v>0.437</v>
      </c>
      <c r="IQ35" s="9">
        <v>5.8849999999999998</v>
      </c>
    </row>
    <row r="36" spans="1:251">
      <c r="A36" s="10">
        <v>37043</v>
      </c>
      <c r="G36" s="9">
        <v>41.920999999999999</v>
      </c>
      <c r="H36" s="9">
        <v>23.189</v>
      </c>
      <c r="I36" s="9">
        <v>38.481000000000002</v>
      </c>
      <c r="J36" s="9">
        <v>3.4420000000000002</v>
      </c>
      <c r="K36" s="9">
        <v>36.597999999999999</v>
      </c>
      <c r="L36" s="9">
        <v>23.189</v>
      </c>
      <c r="M36" s="9">
        <v>0.55200000000000005</v>
      </c>
      <c r="N36" s="9">
        <v>12.856999999999999</v>
      </c>
      <c r="O36" s="9">
        <v>2.1680000000000001</v>
      </c>
      <c r="P36" s="9">
        <v>0.72899999999999998</v>
      </c>
      <c r="Q36" s="9">
        <v>0.253</v>
      </c>
      <c r="R36" s="9">
        <v>1.1870000000000001</v>
      </c>
      <c r="S36" s="9">
        <v>3.1549999999999998</v>
      </c>
      <c r="T36" s="9">
        <v>1.1539999999999999</v>
      </c>
      <c r="U36" s="9">
        <v>0.17899999999999999</v>
      </c>
      <c r="V36" s="9">
        <v>1.823</v>
      </c>
      <c r="W36" s="9">
        <v>25.071999999999999</v>
      </c>
      <c r="X36" s="9">
        <v>0.98299999999999998</v>
      </c>
      <c r="Y36" s="9">
        <v>15.866</v>
      </c>
      <c r="Z36" s="9">
        <v>13.629</v>
      </c>
      <c r="AA36" s="9">
        <v>5.5709999999999997</v>
      </c>
      <c r="AB36" s="9">
        <v>1.0529999999999999</v>
      </c>
      <c r="AC36" s="9">
        <v>7.0049999999999999</v>
      </c>
      <c r="AD36" s="9">
        <v>12.629</v>
      </c>
      <c r="AE36" s="9">
        <v>4.9359999999999999</v>
      </c>
      <c r="AF36" s="9">
        <v>1.0529999999999999</v>
      </c>
      <c r="AG36" s="9">
        <v>6.64</v>
      </c>
      <c r="AH36" s="9">
        <v>1</v>
      </c>
      <c r="AI36" s="9">
        <v>0.63500000000000001</v>
      </c>
      <c r="AJ36" s="9">
        <v>0</v>
      </c>
      <c r="AK36" s="9">
        <v>0.36499999999999999</v>
      </c>
      <c r="AQ36" s="9">
        <v>30.899000000000001</v>
      </c>
      <c r="AR36" s="9">
        <v>20.928000000000001</v>
      </c>
      <c r="AS36" s="9">
        <v>28.279</v>
      </c>
      <c r="AT36" s="9">
        <v>2.62</v>
      </c>
      <c r="AU36" s="9">
        <v>25.859000000000002</v>
      </c>
      <c r="AV36" s="9">
        <v>20.928000000000001</v>
      </c>
      <c r="AW36" s="9">
        <v>0.50800000000000001</v>
      </c>
      <c r="AX36" s="9">
        <v>4.423</v>
      </c>
      <c r="AY36" s="9">
        <v>1.5780000000000001</v>
      </c>
      <c r="AZ36" s="9">
        <v>0.55400000000000005</v>
      </c>
      <c r="BA36" s="9">
        <v>9.4E-2</v>
      </c>
      <c r="BB36" s="9">
        <v>0.93</v>
      </c>
      <c r="BC36" s="9">
        <v>3.4630000000000001</v>
      </c>
      <c r="BD36" s="9">
        <v>1.8660000000000001</v>
      </c>
      <c r="BE36" s="9">
        <v>0.11</v>
      </c>
      <c r="BF36" s="9">
        <v>1.486</v>
      </c>
      <c r="BG36" s="9">
        <v>23.347999999999999</v>
      </c>
      <c r="BH36" s="9">
        <v>0.71199999999999997</v>
      </c>
      <c r="BI36" s="9">
        <v>6.8390000000000004</v>
      </c>
      <c r="BJ36" s="9">
        <v>5.4930000000000003</v>
      </c>
      <c r="BK36" s="9">
        <v>3.0470000000000002</v>
      </c>
      <c r="BL36" s="9">
        <v>0.34499999999999997</v>
      </c>
      <c r="BM36" s="9">
        <v>2.101</v>
      </c>
      <c r="BN36" s="9">
        <v>4.1159999999999997</v>
      </c>
      <c r="BO36" s="9">
        <v>2.036</v>
      </c>
      <c r="BP36" s="9">
        <v>0.34499999999999997</v>
      </c>
      <c r="BQ36" s="9">
        <v>1.7350000000000001</v>
      </c>
      <c r="BR36" s="9">
        <v>1.377</v>
      </c>
      <c r="BS36" s="9">
        <v>1.0109999999999999</v>
      </c>
      <c r="BT36" s="9">
        <v>0</v>
      </c>
      <c r="BU36" s="9">
        <v>0.36599999999999999</v>
      </c>
      <c r="BV36" s="9">
        <v>0.34899999999999998</v>
      </c>
      <c r="BW36" s="9">
        <v>0.34899999999999998</v>
      </c>
      <c r="BX36" s="9">
        <v>0</v>
      </c>
      <c r="BY36" s="9">
        <v>0</v>
      </c>
      <c r="CF36" s="9">
        <v>16.422999999999998</v>
      </c>
      <c r="CG36" s="9">
        <v>11.067</v>
      </c>
      <c r="CH36" s="9">
        <v>15.669</v>
      </c>
      <c r="CI36" s="9">
        <v>0.755</v>
      </c>
      <c r="CJ36" s="9">
        <v>14.385999999999999</v>
      </c>
      <c r="CK36" s="9">
        <v>11.067</v>
      </c>
      <c r="CL36" s="9">
        <v>0.40699999999999997</v>
      </c>
      <c r="CM36" s="9">
        <v>2.9119999999999999</v>
      </c>
      <c r="CN36" s="9">
        <v>0.748</v>
      </c>
      <c r="CO36" s="9">
        <v>0.21199999999999999</v>
      </c>
      <c r="CP36" s="9">
        <v>9.4E-2</v>
      </c>
      <c r="CQ36" s="9">
        <v>0.442</v>
      </c>
      <c r="CR36" s="9">
        <v>1.29</v>
      </c>
      <c r="CS36" s="9">
        <v>1.071</v>
      </c>
      <c r="CT36" s="9">
        <v>0.11</v>
      </c>
      <c r="CU36" s="9">
        <v>0.109</v>
      </c>
      <c r="CV36" s="9">
        <v>12.349</v>
      </c>
      <c r="CW36" s="9">
        <v>0.61099999999999999</v>
      </c>
      <c r="CX36" s="9">
        <v>3.4630000000000001</v>
      </c>
      <c r="CY36" s="9">
        <v>4.758</v>
      </c>
      <c r="CZ36" s="9">
        <v>2.5339999999999998</v>
      </c>
      <c r="DA36" s="9">
        <v>0.34499999999999997</v>
      </c>
      <c r="DB36" s="9">
        <v>1.879</v>
      </c>
      <c r="DC36" s="9">
        <v>3.5979999999999999</v>
      </c>
      <c r="DD36" s="9">
        <v>1.625</v>
      </c>
      <c r="DE36" s="9">
        <v>0.34499999999999997</v>
      </c>
      <c r="DF36" s="9">
        <v>1.627</v>
      </c>
      <c r="DG36" s="9">
        <v>1.1599999999999999</v>
      </c>
      <c r="DH36" s="9">
        <v>0.90900000000000003</v>
      </c>
      <c r="DI36" s="9">
        <v>0</v>
      </c>
      <c r="DJ36" s="9">
        <v>0.251</v>
      </c>
      <c r="DP36" s="9">
        <v>14.058</v>
      </c>
      <c r="DQ36" s="9">
        <v>9.2370000000000001</v>
      </c>
      <c r="DR36" s="9">
        <v>13.303000000000001</v>
      </c>
      <c r="DS36" s="9">
        <v>0.755</v>
      </c>
      <c r="DT36" s="9">
        <v>12.124000000000001</v>
      </c>
      <c r="DU36" s="9">
        <v>9.2370000000000001</v>
      </c>
      <c r="DV36" s="9">
        <v>0.29599999999999999</v>
      </c>
      <c r="DW36" s="9">
        <v>2.5920000000000001</v>
      </c>
      <c r="DX36" s="9">
        <v>0.748</v>
      </c>
      <c r="DY36" s="9">
        <v>0.21199999999999999</v>
      </c>
      <c r="DZ36" s="9">
        <v>9.4E-2</v>
      </c>
      <c r="EA36" s="9">
        <v>0.442</v>
      </c>
      <c r="EB36" s="9">
        <v>1.1859999999999999</v>
      </c>
      <c r="EC36" s="9">
        <v>0.96699999999999997</v>
      </c>
      <c r="ED36" s="9">
        <v>0.11</v>
      </c>
      <c r="EE36" s="9">
        <v>0.109</v>
      </c>
      <c r="EF36" s="9">
        <v>10.414999999999999</v>
      </c>
      <c r="EG36" s="9">
        <v>0.5</v>
      </c>
      <c r="EH36" s="9">
        <v>3.1429999999999998</v>
      </c>
      <c r="EI36" s="9">
        <v>4.2030000000000003</v>
      </c>
      <c r="EJ36" s="9">
        <v>2.085</v>
      </c>
      <c r="EK36" s="9">
        <v>0.23899999999999999</v>
      </c>
      <c r="EL36" s="9">
        <v>1.879</v>
      </c>
      <c r="EM36" s="9">
        <v>3.2829999999999999</v>
      </c>
      <c r="EN36" s="9">
        <v>1.417</v>
      </c>
      <c r="EO36" s="9">
        <v>0.23899999999999999</v>
      </c>
      <c r="EP36" s="9">
        <v>1.627</v>
      </c>
      <c r="EQ36" s="9">
        <v>0.91900000000000004</v>
      </c>
      <c r="ER36" s="9">
        <v>0.66800000000000004</v>
      </c>
      <c r="ES36" s="9">
        <v>0</v>
      </c>
      <c r="ET36" s="9">
        <v>0.251</v>
      </c>
      <c r="EZ36" s="9">
        <v>65.481999999999999</v>
      </c>
      <c r="FA36" s="9">
        <v>41.484000000000002</v>
      </c>
      <c r="FB36" s="9">
        <v>55.250999999999998</v>
      </c>
      <c r="FC36" s="9">
        <v>10.228999999999999</v>
      </c>
      <c r="FD36" s="9">
        <v>51.924999999999997</v>
      </c>
      <c r="FE36" s="9">
        <v>41.484000000000002</v>
      </c>
      <c r="FF36" s="9">
        <v>0.60199999999999998</v>
      </c>
      <c r="FG36" s="9">
        <v>9.8390000000000004</v>
      </c>
      <c r="FH36" s="9">
        <v>1.536</v>
      </c>
      <c r="FI36" s="9">
        <v>0.81299999999999994</v>
      </c>
      <c r="FJ36" s="9">
        <v>0.437</v>
      </c>
      <c r="FK36" s="9">
        <v>0.28499999999999998</v>
      </c>
      <c r="FL36" s="9">
        <v>12.02</v>
      </c>
      <c r="FM36" s="9">
        <v>2.5129999999999999</v>
      </c>
      <c r="FN36" s="9">
        <v>0.29099999999999998</v>
      </c>
      <c r="FO36" s="9">
        <v>9.2159999999999993</v>
      </c>
      <c r="FP36" s="9">
        <v>44.81</v>
      </c>
      <c r="FQ36" s="9">
        <v>1.331</v>
      </c>
      <c r="FR36" s="9">
        <v>19.34</v>
      </c>
      <c r="FS36" s="9">
        <v>14.122999999999999</v>
      </c>
      <c r="FT36" s="9">
        <v>9.5359999999999996</v>
      </c>
      <c r="FU36" s="9">
        <v>0.6</v>
      </c>
      <c r="FV36" s="9">
        <v>3.9870000000000001</v>
      </c>
      <c r="FW36" s="9">
        <v>10.884</v>
      </c>
      <c r="FX36" s="9">
        <v>7.1669999999999998</v>
      </c>
      <c r="FY36" s="9">
        <v>0.50600000000000001</v>
      </c>
      <c r="FZ36" s="9">
        <v>3.2109999999999999</v>
      </c>
      <c r="GA36" s="9">
        <v>3.2389999999999999</v>
      </c>
      <c r="GB36" s="9">
        <v>2.3690000000000002</v>
      </c>
      <c r="GC36" s="9">
        <v>9.4E-2</v>
      </c>
      <c r="GD36" s="9">
        <v>0.77600000000000002</v>
      </c>
      <c r="GE36" s="9">
        <v>1.448</v>
      </c>
      <c r="GF36" s="9">
        <v>1.3620000000000001</v>
      </c>
      <c r="GG36" s="9">
        <v>0</v>
      </c>
      <c r="GH36" s="9">
        <v>8.5999999999999993E-2</v>
      </c>
      <c r="GO36" s="9">
        <v>33.009</v>
      </c>
      <c r="GP36" s="9">
        <v>23.513000000000002</v>
      </c>
      <c r="GQ36" s="9">
        <v>32.079000000000001</v>
      </c>
      <c r="GR36" s="9">
        <v>0.93</v>
      </c>
      <c r="GS36" s="9">
        <v>30.523</v>
      </c>
      <c r="GT36" s="9">
        <v>23.513000000000002</v>
      </c>
      <c r="GU36" s="9">
        <v>0.30099999999999999</v>
      </c>
      <c r="GV36" s="9">
        <v>6.7089999999999996</v>
      </c>
      <c r="GW36" s="9">
        <v>0.91900000000000004</v>
      </c>
      <c r="GX36" s="9">
        <v>0.63400000000000001</v>
      </c>
      <c r="GY36" s="9">
        <v>0</v>
      </c>
      <c r="GZ36" s="9">
        <v>0.28499999999999998</v>
      </c>
      <c r="HA36" s="9">
        <v>1.5660000000000001</v>
      </c>
      <c r="HB36" s="9">
        <v>0.92200000000000004</v>
      </c>
      <c r="HC36" s="9">
        <v>9.2999999999999999E-2</v>
      </c>
      <c r="HD36" s="9">
        <v>0.55200000000000005</v>
      </c>
      <c r="HE36" s="9">
        <v>25.068999999999999</v>
      </c>
      <c r="HF36" s="9">
        <v>0.39400000000000002</v>
      </c>
      <c r="HG36" s="9">
        <v>7.5460000000000003</v>
      </c>
      <c r="HH36" s="9">
        <v>11.085000000000001</v>
      </c>
      <c r="HI36" s="9">
        <v>7.9580000000000002</v>
      </c>
      <c r="HJ36" s="9">
        <v>0.6</v>
      </c>
      <c r="HK36" s="9">
        <v>2.5270000000000001</v>
      </c>
      <c r="HL36" s="9">
        <v>8.8219999999999992</v>
      </c>
      <c r="HM36" s="9">
        <v>5.9749999999999996</v>
      </c>
      <c r="HN36" s="9">
        <v>0.50600000000000001</v>
      </c>
      <c r="HO36" s="9">
        <v>2.3420000000000001</v>
      </c>
      <c r="HP36" s="9">
        <v>2.2629999999999999</v>
      </c>
      <c r="HQ36" s="9">
        <v>1.9830000000000001</v>
      </c>
      <c r="HR36" s="9">
        <v>9.4E-2</v>
      </c>
      <c r="HS36" s="9">
        <v>0.185</v>
      </c>
      <c r="HY36" s="9">
        <v>27.329000000000001</v>
      </c>
      <c r="HZ36" s="9">
        <v>19.346</v>
      </c>
      <c r="IA36" s="9">
        <v>26.571999999999999</v>
      </c>
      <c r="IB36" s="9">
        <v>0.75600000000000001</v>
      </c>
      <c r="IC36" s="9">
        <v>25.747</v>
      </c>
      <c r="ID36" s="9">
        <v>19.346</v>
      </c>
      <c r="IE36" s="9">
        <v>0.30099999999999999</v>
      </c>
      <c r="IF36" s="9">
        <v>6.1</v>
      </c>
      <c r="IG36" s="9">
        <v>0.751</v>
      </c>
      <c r="IH36" s="9">
        <v>0.46500000000000002</v>
      </c>
      <c r="II36" s="9">
        <v>0</v>
      </c>
      <c r="IJ36" s="9">
        <v>0.28499999999999998</v>
      </c>
      <c r="IK36" s="9">
        <v>0.83199999999999996</v>
      </c>
      <c r="IL36" s="9">
        <v>0.36</v>
      </c>
      <c r="IM36" s="9">
        <v>9.2999999999999999E-2</v>
      </c>
      <c r="IN36" s="9">
        <v>0.378</v>
      </c>
      <c r="IO36" s="9">
        <v>20.170999999999999</v>
      </c>
      <c r="IP36" s="9">
        <v>0.39400000000000002</v>
      </c>
      <c r="IQ36" s="9">
        <v>6.7640000000000002</v>
      </c>
    </row>
    <row r="37" spans="1:251">
      <c r="A37" s="10">
        <v>37408</v>
      </c>
      <c r="G37" s="9">
        <v>41.793999999999997</v>
      </c>
      <c r="H37" s="9">
        <v>20.745000000000001</v>
      </c>
      <c r="I37" s="9">
        <v>37.664000000000001</v>
      </c>
      <c r="J37" s="9">
        <v>4.13</v>
      </c>
      <c r="K37" s="9">
        <v>35.887</v>
      </c>
      <c r="L37" s="9">
        <v>20.745000000000001</v>
      </c>
      <c r="M37" s="9">
        <v>0.72599999999999998</v>
      </c>
      <c r="N37" s="9">
        <v>14.416</v>
      </c>
      <c r="O37" s="9">
        <v>2.1150000000000002</v>
      </c>
      <c r="P37" s="9">
        <v>0.71199999999999997</v>
      </c>
      <c r="Q37" s="9">
        <v>0.372</v>
      </c>
      <c r="R37" s="9">
        <v>1.0309999999999999</v>
      </c>
      <c r="S37" s="9">
        <v>3.7909999999999999</v>
      </c>
      <c r="T37" s="9">
        <v>1.0649999999999999</v>
      </c>
      <c r="U37" s="9">
        <v>0</v>
      </c>
      <c r="V37" s="9">
        <v>2.7269999999999999</v>
      </c>
      <c r="W37" s="9">
        <v>22.521000000000001</v>
      </c>
      <c r="X37" s="9">
        <v>1.099</v>
      </c>
      <c r="Y37" s="9">
        <v>18.172999999999998</v>
      </c>
      <c r="Z37" s="9">
        <v>13.836</v>
      </c>
      <c r="AA37" s="9">
        <v>6.9770000000000003</v>
      </c>
      <c r="AB37" s="9">
        <v>0.56699999999999995</v>
      </c>
      <c r="AC37" s="9">
        <v>6.2930000000000001</v>
      </c>
      <c r="AD37" s="9">
        <v>12.669</v>
      </c>
      <c r="AE37" s="9">
        <v>6.2409999999999997</v>
      </c>
      <c r="AF37" s="9">
        <v>0.56699999999999995</v>
      </c>
      <c r="AG37" s="9">
        <v>5.8609999999999998</v>
      </c>
      <c r="AH37" s="9">
        <v>1.1679999999999999</v>
      </c>
      <c r="AI37" s="9">
        <v>0.73599999999999999</v>
      </c>
      <c r="AJ37" s="9">
        <v>0</v>
      </c>
      <c r="AK37" s="9">
        <v>0.432</v>
      </c>
      <c r="AQ37" s="9">
        <v>32.055</v>
      </c>
      <c r="AR37" s="9">
        <v>22.425000000000001</v>
      </c>
      <c r="AS37" s="9">
        <v>28.832999999999998</v>
      </c>
      <c r="AT37" s="9">
        <v>3.222</v>
      </c>
      <c r="AU37" s="9">
        <v>27.561</v>
      </c>
      <c r="AV37" s="9">
        <v>22.425000000000001</v>
      </c>
      <c r="AW37" s="9">
        <v>0.52600000000000002</v>
      </c>
      <c r="AX37" s="9">
        <v>4.609</v>
      </c>
      <c r="AY37" s="9">
        <v>0.81699999999999995</v>
      </c>
      <c r="AZ37" s="9">
        <v>0.41599999999999998</v>
      </c>
      <c r="BA37" s="9">
        <v>0</v>
      </c>
      <c r="BB37" s="9">
        <v>0.4</v>
      </c>
      <c r="BC37" s="9">
        <v>3.6779999999999999</v>
      </c>
      <c r="BD37" s="9">
        <v>0.85599999999999998</v>
      </c>
      <c r="BE37" s="9">
        <v>0</v>
      </c>
      <c r="BF37" s="9">
        <v>2.8220000000000001</v>
      </c>
      <c r="BG37" s="9">
        <v>23.698</v>
      </c>
      <c r="BH37" s="9">
        <v>0.52600000000000002</v>
      </c>
      <c r="BI37" s="9">
        <v>7.8310000000000004</v>
      </c>
      <c r="BJ37" s="9">
        <v>6.7210000000000001</v>
      </c>
      <c r="BK37" s="9">
        <v>3.919</v>
      </c>
      <c r="BL37" s="9">
        <v>0.25600000000000001</v>
      </c>
      <c r="BM37" s="9">
        <v>2.5459999999999998</v>
      </c>
      <c r="BN37" s="9">
        <v>5.1429999999999998</v>
      </c>
      <c r="BO37" s="9">
        <v>2.81</v>
      </c>
      <c r="BP37" s="9">
        <v>0.25600000000000001</v>
      </c>
      <c r="BQ37" s="9">
        <v>2.077</v>
      </c>
      <c r="BR37" s="9">
        <v>1.5780000000000001</v>
      </c>
      <c r="BS37" s="9">
        <v>1.109</v>
      </c>
      <c r="BT37" s="9">
        <v>0</v>
      </c>
      <c r="BU37" s="9">
        <v>0.46899999999999997</v>
      </c>
      <c r="BV37" s="9">
        <v>0.33900000000000002</v>
      </c>
      <c r="BW37" s="9">
        <v>0.106</v>
      </c>
      <c r="BX37" s="9">
        <v>0.128</v>
      </c>
      <c r="BY37" s="9">
        <v>0.105</v>
      </c>
      <c r="CF37" s="9">
        <v>16.713000000000001</v>
      </c>
      <c r="CG37" s="9">
        <v>11.893000000000001</v>
      </c>
      <c r="CH37" s="9">
        <v>15.95</v>
      </c>
      <c r="CI37" s="9">
        <v>0.76200000000000001</v>
      </c>
      <c r="CJ37" s="9">
        <v>15.657</v>
      </c>
      <c r="CK37" s="9">
        <v>11.893000000000001</v>
      </c>
      <c r="CL37" s="9">
        <v>0.28999999999999998</v>
      </c>
      <c r="CM37" s="9">
        <v>3.4740000000000002</v>
      </c>
      <c r="CN37" s="9">
        <v>0.48</v>
      </c>
      <c r="CO37" s="9">
        <v>0.19</v>
      </c>
      <c r="CP37" s="9">
        <v>0</v>
      </c>
      <c r="CQ37" s="9">
        <v>0.28999999999999998</v>
      </c>
      <c r="CR37" s="9">
        <v>0.57499999999999996</v>
      </c>
      <c r="CS37" s="9">
        <v>0.10299999999999999</v>
      </c>
      <c r="CT37" s="9">
        <v>0</v>
      </c>
      <c r="CU37" s="9">
        <v>0.47199999999999998</v>
      </c>
      <c r="CV37" s="9">
        <v>12.186</v>
      </c>
      <c r="CW37" s="9">
        <v>0.28999999999999998</v>
      </c>
      <c r="CX37" s="9">
        <v>4.2359999999999998</v>
      </c>
      <c r="CY37" s="9">
        <v>5.8890000000000002</v>
      </c>
      <c r="CZ37" s="9">
        <v>3.71</v>
      </c>
      <c r="DA37" s="9">
        <v>0.25600000000000001</v>
      </c>
      <c r="DB37" s="9">
        <v>1.923</v>
      </c>
      <c r="DC37" s="9">
        <v>4.6420000000000003</v>
      </c>
      <c r="DD37" s="9">
        <v>2.81</v>
      </c>
      <c r="DE37" s="9">
        <v>0.25600000000000001</v>
      </c>
      <c r="DF37" s="9">
        <v>1.575</v>
      </c>
      <c r="DG37" s="9">
        <v>1.2470000000000001</v>
      </c>
      <c r="DH37" s="9">
        <v>0.9</v>
      </c>
      <c r="DI37" s="9">
        <v>0</v>
      </c>
      <c r="DJ37" s="9">
        <v>0.34699999999999998</v>
      </c>
      <c r="DP37" s="9">
        <v>15.513</v>
      </c>
      <c r="DQ37" s="9">
        <v>10.914</v>
      </c>
      <c r="DR37" s="9">
        <v>14.750999999999999</v>
      </c>
      <c r="DS37" s="9">
        <v>0.76200000000000001</v>
      </c>
      <c r="DT37" s="9">
        <v>14.458</v>
      </c>
      <c r="DU37" s="9">
        <v>10.914</v>
      </c>
      <c r="DV37" s="9">
        <v>0.28999999999999998</v>
      </c>
      <c r="DW37" s="9">
        <v>3.254</v>
      </c>
      <c r="DX37" s="9">
        <v>0.48</v>
      </c>
      <c r="DY37" s="9">
        <v>0.19</v>
      </c>
      <c r="DZ37" s="9">
        <v>0</v>
      </c>
      <c r="EA37" s="9">
        <v>0.28999999999999998</v>
      </c>
      <c r="EB37" s="9">
        <v>0.57499999999999996</v>
      </c>
      <c r="EC37" s="9">
        <v>0.10299999999999999</v>
      </c>
      <c r="ED37" s="9">
        <v>0</v>
      </c>
      <c r="EE37" s="9">
        <v>0.47199999999999998</v>
      </c>
      <c r="EF37" s="9">
        <v>11.207000000000001</v>
      </c>
      <c r="EG37" s="9">
        <v>0.28999999999999998</v>
      </c>
      <c r="EH37" s="9">
        <v>4.016</v>
      </c>
      <c r="EI37" s="9">
        <v>4.6790000000000003</v>
      </c>
      <c r="EJ37" s="9">
        <v>2.75</v>
      </c>
      <c r="EK37" s="9">
        <v>0.25600000000000001</v>
      </c>
      <c r="EL37" s="9">
        <v>1.673</v>
      </c>
      <c r="EM37" s="9">
        <v>3.8109999999999999</v>
      </c>
      <c r="EN37" s="9">
        <v>2.23</v>
      </c>
      <c r="EO37" s="9">
        <v>0.25600000000000001</v>
      </c>
      <c r="EP37" s="9">
        <v>1.3260000000000001</v>
      </c>
      <c r="EQ37" s="9">
        <v>0.86799999999999999</v>
      </c>
      <c r="ER37" s="9">
        <v>0.52</v>
      </c>
      <c r="ES37" s="9">
        <v>0</v>
      </c>
      <c r="ET37" s="9">
        <v>0.34699999999999998</v>
      </c>
      <c r="EZ37" s="9">
        <v>69.125</v>
      </c>
      <c r="FA37" s="9">
        <v>44.545000000000002</v>
      </c>
      <c r="FB37" s="9">
        <v>59.982999999999997</v>
      </c>
      <c r="FC37" s="9">
        <v>9.1430000000000007</v>
      </c>
      <c r="FD37" s="9">
        <v>55.825000000000003</v>
      </c>
      <c r="FE37" s="9">
        <v>44.545000000000002</v>
      </c>
      <c r="FF37" s="9">
        <v>0.85199999999999998</v>
      </c>
      <c r="FG37" s="9">
        <v>10.428000000000001</v>
      </c>
      <c r="FH37" s="9">
        <v>0.83499999999999996</v>
      </c>
      <c r="FI37" s="9">
        <v>0.57899999999999996</v>
      </c>
      <c r="FJ37" s="9">
        <v>0.25600000000000001</v>
      </c>
      <c r="FK37" s="9">
        <v>0</v>
      </c>
      <c r="FL37" s="9">
        <v>12.465999999999999</v>
      </c>
      <c r="FM37" s="9">
        <v>3.5790000000000002</v>
      </c>
      <c r="FN37" s="9">
        <v>0</v>
      </c>
      <c r="FO37" s="9">
        <v>8.8870000000000005</v>
      </c>
      <c r="FP37" s="9">
        <v>48.701999999999998</v>
      </c>
      <c r="FQ37" s="9">
        <v>1.109</v>
      </c>
      <c r="FR37" s="9">
        <v>19.315000000000001</v>
      </c>
      <c r="FS37" s="9">
        <v>12.629</v>
      </c>
      <c r="FT37" s="9">
        <v>7.9340000000000002</v>
      </c>
      <c r="FU37" s="9">
        <v>0.32700000000000001</v>
      </c>
      <c r="FV37" s="9">
        <v>4.3680000000000003</v>
      </c>
      <c r="FW37" s="9">
        <v>10.561999999999999</v>
      </c>
      <c r="FX37" s="9">
        <v>6.4409999999999998</v>
      </c>
      <c r="FY37" s="9">
        <v>0.32700000000000001</v>
      </c>
      <c r="FZ37" s="9">
        <v>3.7930000000000001</v>
      </c>
      <c r="GA37" s="9">
        <v>2.0670000000000002</v>
      </c>
      <c r="GB37" s="9">
        <v>1.492</v>
      </c>
      <c r="GC37" s="9">
        <v>0</v>
      </c>
      <c r="GD37" s="9">
        <v>0.57399999999999995</v>
      </c>
      <c r="GE37" s="9">
        <v>0.95399999999999996</v>
      </c>
      <c r="GF37" s="9">
        <v>0.74</v>
      </c>
      <c r="GG37" s="9">
        <v>0</v>
      </c>
      <c r="GH37" s="9">
        <v>0.214</v>
      </c>
      <c r="GO37" s="9">
        <v>35.323999999999998</v>
      </c>
      <c r="GP37" s="9">
        <v>25.436</v>
      </c>
      <c r="GQ37" s="9">
        <v>34.206000000000003</v>
      </c>
      <c r="GR37" s="9">
        <v>1.117</v>
      </c>
      <c r="GS37" s="9">
        <v>32.825000000000003</v>
      </c>
      <c r="GT37" s="9">
        <v>25.436</v>
      </c>
      <c r="GU37" s="9">
        <v>0.76600000000000001</v>
      </c>
      <c r="GV37" s="9">
        <v>6.6230000000000002</v>
      </c>
      <c r="GW37" s="9">
        <v>0.374</v>
      </c>
      <c r="GX37" s="9">
        <v>0.28399999999999997</v>
      </c>
      <c r="GY37" s="9">
        <v>0.09</v>
      </c>
      <c r="GZ37" s="9">
        <v>0</v>
      </c>
      <c r="HA37" s="9">
        <v>2.125</v>
      </c>
      <c r="HB37" s="9">
        <v>1.097</v>
      </c>
      <c r="HC37" s="9">
        <v>0</v>
      </c>
      <c r="HD37" s="9">
        <v>1.0269999999999999</v>
      </c>
      <c r="HE37" s="9">
        <v>26.818000000000001</v>
      </c>
      <c r="HF37" s="9">
        <v>0.85599999999999998</v>
      </c>
      <c r="HG37" s="9">
        <v>7.6509999999999998</v>
      </c>
      <c r="HH37" s="9">
        <v>9.0190000000000001</v>
      </c>
      <c r="HI37" s="9">
        <v>6.1470000000000002</v>
      </c>
      <c r="HJ37" s="9">
        <v>0.32700000000000001</v>
      </c>
      <c r="HK37" s="9">
        <v>2.544</v>
      </c>
      <c r="HL37" s="9">
        <v>7.73</v>
      </c>
      <c r="HM37" s="9">
        <v>4.9509999999999996</v>
      </c>
      <c r="HN37" s="9">
        <v>0.32700000000000001</v>
      </c>
      <c r="HO37" s="9">
        <v>2.452</v>
      </c>
      <c r="HP37" s="9">
        <v>1.2889999999999999</v>
      </c>
      <c r="HQ37" s="9">
        <v>1.196</v>
      </c>
      <c r="HR37" s="9">
        <v>0</v>
      </c>
      <c r="HS37" s="9">
        <v>9.1999999999999998E-2</v>
      </c>
      <c r="HY37" s="9">
        <v>28.481999999999999</v>
      </c>
      <c r="HZ37" s="9">
        <v>20.442</v>
      </c>
      <c r="IA37" s="9">
        <v>27.638999999999999</v>
      </c>
      <c r="IB37" s="9">
        <v>0.84199999999999997</v>
      </c>
      <c r="IC37" s="9">
        <v>26.904</v>
      </c>
      <c r="ID37" s="9">
        <v>20.442</v>
      </c>
      <c r="IE37" s="9">
        <v>0.67700000000000005</v>
      </c>
      <c r="IF37" s="9">
        <v>5.7850000000000001</v>
      </c>
      <c r="IG37" s="9">
        <v>0.28399999999999997</v>
      </c>
      <c r="IH37" s="9">
        <v>0.28399999999999997</v>
      </c>
      <c r="II37" s="9">
        <v>0</v>
      </c>
      <c r="IJ37" s="9">
        <v>0</v>
      </c>
      <c r="IK37" s="9">
        <v>1.2929999999999999</v>
      </c>
      <c r="IL37" s="9">
        <v>0.45100000000000001</v>
      </c>
      <c r="IM37" s="9">
        <v>0</v>
      </c>
      <c r="IN37" s="9">
        <v>0.84199999999999997</v>
      </c>
      <c r="IO37" s="9">
        <v>21.178000000000001</v>
      </c>
      <c r="IP37" s="9">
        <v>0.67700000000000005</v>
      </c>
      <c r="IQ37" s="9">
        <v>6.6269999999999998</v>
      </c>
    </row>
    <row r="38" spans="1:251">
      <c r="A38" s="10">
        <v>37773</v>
      </c>
      <c r="G38" s="9">
        <v>41.167999999999999</v>
      </c>
      <c r="H38" s="9">
        <v>20.288</v>
      </c>
      <c r="I38" s="9">
        <v>37.366</v>
      </c>
      <c r="J38" s="9">
        <v>3.8010000000000002</v>
      </c>
      <c r="K38" s="9">
        <v>35.210999999999999</v>
      </c>
      <c r="L38" s="9">
        <v>20.288</v>
      </c>
      <c r="M38" s="9">
        <v>0.754</v>
      </c>
      <c r="N38" s="9">
        <v>14.169</v>
      </c>
      <c r="O38" s="9">
        <v>2.0640000000000001</v>
      </c>
      <c r="P38" s="9">
        <v>0.47699999999999998</v>
      </c>
      <c r="Q38" s="9">
        <v>0.26600000000000001</v>
      </c>
      <c r="R38" s="9">
        <v>1.321</v>
      </c>
      <c r="S38" s="9">
        <v>3.8929999999999998</v>
      </c>
      <c r="T38" s="9">
        <v>1.6779999999999999</v>
      </c>
      <c r="U38" s="9">
        <v>0</v>
      </c>
      <c r="V38" s="9">
        <v>2.214</v>
      </c>
      <c r="W38" s="9">
        <v>22.443999999999999</v>
      </c>
      <c r="X38" s="9">
        <v>1.02</v>
      </c>
      <c r="Y38" s="9">
        <v>17.704000000000001</v>
      </c>
      <c r="Z38" s="9">
        <v>13.887</v>
      </c>
      <c r="AA38" s="9">
        <v>6.5389999999999997</v>
      </c>
      <c r="AB38" s="9">
        <v>1.8169999999999999</v>
      </c>
      <c r="AC38" s="9">
        <v>5.5309999999999997</v>
      </c>
      <c r="AD38" s="9">
        <v>12.670999999999999</v>
      </c>
      <c r="AE38" s="9">
        <v>6.0549999999999997</v>
      </c>
      <c r="AF38" s="9">
        <v>1.4239999999999999</v>
      </c>
      <c r="AG38" s="9">
        <v>5.1920000000000002</v>
      </c>
      <c r="AH38" s="9">
        <v>1.216</v>
      </c>
      <c r="AI38" s="9">
        <v>0.48399999999999999</v>
      </c>
      <c r="AJ38" s="9">
        <v>0.39300000000000002</v>
      </c>
      <c r="AK38" s="9">
        <v>0.33900000000000002</v>
      </c>
      <c r="AQ38" s="9">
        <v>30.347999999999999</v>
      </c>
      <c r="AR38" s="9">
        <v>20.905000000000001</v>
      </c>
      <c r="AS38" s="9">
        <v>27.696000000000002</v>
      </c>
      <c r="AT38" s="9">
        <v>2.6509999999999998</v>
      </c>
      <c r="AU38" s="9">
        <v>26.265999999999998</v>
      </c>
      <c r="AV38" s="9">
        <v>20.905000000000001</v>
      </c>
      <c r="AW38" s="9">
        <v>0.46899999999999997</v>
      </c>
      <c r="AX38" s="9">
        <v>4.8920000000000003</v>
      </c>
      <c r="AY38" s="9">
        <v>0.56499999999999995</v>
      </c>
      <c r="AZ38" s="9">
        <v>0.56499999999999995</v>
      </c>
      <c r="BA38" s="9">
        <v>0</v>
      </c>
      <c r="BB38" s="9">
        <v>0</v>
      </c>
      <c r="BC38" s="9">
        <v>3.516</v>
      </c>
      <c r="BD38" s="9">
        <v>0.86499999999999999</v>
      </c>
      <c r="BE38" s="9">
        <v>0</v>
      </c>
      <c r="BF38" s="9">
        <v>2.6509999999999998</v>
      </c>
      <c r="BG38" s="9">
        <v>22.335999999999999</v>
      </c>
      <c r="BH38" s="9">
        <v>0.46899999999999997</v>
      </c>
      <c r="BI38" s="9">
        <v>7.5430000000000001</v>
      </c>
      <c r="BJ38" s="9">
        <v>7.1020000000000003</v>
      </c>
      <c r="BK38" s="9">
        <v>3.9</v>
      </c>
      <c r="BL38" s="9">
        <v>0.626</v>
      </c>
      <c r="BM38" s="9">
        <v>2.5760000000000001</v>
      </c>
      <c r="BN38" s="9">
        <v>5.4809999999999999</v>
      </c>
      <c r="BO38" s="9">
        <v>2.5099999999999998</v>
      </c>
      <c r="BP38" s="9">
        <v>0.48399999999999999</v>
      </c>
      <c r="BQ38" s="9">
        <v>2.4870000000000001</v>
      </c>
      <c r="BR38" s="9">
        <v>1.621</v>
      </c>
      <c r="BS38" s="9">
        <v>1.39</v>
      </c>
      <c r="BT38" s="9">
        <v>0.14199999999999999</v>
      </c>
      <c r="BU38" s="9">
        <v>8.8999999999999996E-2</v>
      </c>
      <c r="BV38" s="9">
        <v>0.61699999999999999</v>
      </c>
      <c r="BW38" s="9">
        <v>0.39800000000000002</v>
      </c>
      <c r="BX38" s="9">
        <v>8.3000000000000004E-2</v>
      </c>
      <c r="BY38" s="9">
        <v>0.13600000000000001</v>
      </c>
      <c r="CF38" s="9">
        <v>15.093999999999999</v>
      </c>
      <c r="CG38" s="9">
        <v>10.651</v>
      </c>
      <c r="CH38" s="9">
        <v>14.721</v>
      </c>
      <c r="CI38" s="9">
        <v>0.374</v>
      </c>
      <c r="CJ38" s="9">
        <v>14.201000000000001</v>
      </c>
      <c r="CK38" s="9">
        <v>10.651</v>
      </c>
      <c r="CL38" s="9">
        <v>9.5000000000000001E-2</v>
      </c>
      <c r="CM38" s="9">
        <v>3.4550000000000001</v>
      </c>
      <c r="CN38" s="9">
        <v>0.22</v>
      </c>
      <c r="CO38" s="9">
        <v>0.22</v>
      </c>
      <c r="CP38" s="9">
        <v>0</v>
      </c>
      <c r="CQ38" s="9">
        <v>0</v>
      </c>
      <c r="CR38" s="9">
        <v>0.67400000000000004</v>
      </c>
      <c r="CS38" s="9">
        <v>0.3</v>
      </c>
      <c r="CT38" s="9">
        <v>0</v>
      </c>
      <c r="CU38" s="9">
        <v>0.374</v>
      </c>
      <c r="CV38" s="9">
        <v>11.17</v>
      </c>
      <c r="CW38" s="9">
        <v>9.5000000000000001E-2</v>
      </c>
      <c r="CX38" s="9">
        <v>3.8290000000000002</v>
      </c>
      <c r="CY38" s="9">
        <v>5.2869999999999999</v>
      </c>
      <c r="CZ38" s="9">
        <v>3.0449999999999999</v>
      </c>
      <c r="DA38" s="9">
        <v>0.626</v>
      </c>
      <c r="DB38" s="9">
        <v>1.615</v>
      </c>
      <c r="DC38" s="9">
        <v>4.524</v>
      </c>
      <c r="DD38" s="9">
        <v>2.4249999999999998</v>
      </c>
      <c r="DE38" s="9">
        <v>0.48399999999999999</v>
      </c>
      <c r="DF38" s="9">
        <v>1.615</v>
      </c>
      <c r="DG38" s="9">
        <v>0.76200000000000001</v>
      </c>
      <c r="DH38" s="9">
        <v>0.621</v>
      </c>
      <c r="DI38" s="9">
        <v>0.14199999999999999</v>
      </c>
      <c r="DJ38" s="9">
        <v>0</v>
      </c>
      <c r="DP38" s="9">
        <v>13.935</v>
      </c>
      <c r="DQ38" s="9">
        <v>9.9120000000000008</v>
      </c>
      <c r="DR38" s="9">
        <v>13.682</v>
      </c>
      <c r="DS38" s="9">
        <v>0.254</v>
      </c>
      <c r="DT38" s="9">
        <v>13.462</v>
      </c>
      <c r="DU38" s="9">
        <v>9.9120000000000008</v>
      </c>
      <c r="DV38" s="9">
        <v>9.5000000000000001E-2</v>
      </c>
      <c r="DW38" s="9">
        <v>3.4550000000000001</v>
      </c>
      <c r="DX38" s="9">
        <v>0.22</v>
      </c>
      <c r="DY38" s="9">
        <v>0.22</v>
      </c>
      <c r="DZ38" s="9">
        <v>0</v>
      </c>
      <c r="EA38" s="9">
        <v>0</v>
      </c>
      <c r="EB38" s="9">
        <v>0.254</v>
      </c>
      <c r="EC38" s="9">
        <v>0</v>
      </c>
      <c r="ED38" s="9">
        <v>0</v>
      </c>
      <c r="EE38" s="9">
        <v>0.254</v>
      </c>
      <c r="EF38" s="9">
        <v>10.131</v>
      </c>
      <c r="EG38" s="9">
        <v>9.5000000000000001E-2</v>
      </c>
      <c r="EH38" s="9">
        <v>3.7090000000000001</v>
      </c>
      <c r="EI38" s="9">
        <v>4.4130000000000003</v>
      </c>
      <c r="EJ38" s="9">
        <v>2.4350000000000001</v>
      </c>
      <c r="EK38" s="9">
        <v>0.48399999999999999</v>
      </c>
      <c r="EL38" s="9">
        <v>1.4930000000000001</v>
      </c>
      <c r="EM38" s="9">
        <v>3.919</v>
      </c>
      <c r="EN38" s="9">
        <v>1.9410000000000001</v>
      </c>
      <c r="EO38" s="9">
        <v>0.48399999999999999</v>
      </c>
      <c r="EP38" s="9">
        <v>1.4930000000000001</v>
      </c>
      <c r="EQ38" s="9">
        <v>0.49399999999999999</v>
      </c>
      <c r="ER38" s="9">
        <v>0.49399999999999999</v>
      </c>
      <c r="ES38" s="9">
        <v>0</v>
      </c>
      <c r="ET38" s="9">
        <v>0</v>
      </c>
      <c r="EZ38" s="9">
        <v>68.575999999999993</v>
      </c>
      <c r="FA38" s="9">
        <v>41.16</v>
      </c>
      <c r="FB38" s="9">
        <v>57.767000000000003</v>
      </c>
      <c r="FC38" s="9">
        <v>10.81</v>
      </c>
      <c r="FD38" s="9">
        <v>53.06</v>
      </c>
      <c r="FE38" s="9">
        <v>41.16</v>
      </c>
      <c r="FF38" s="9">
        <v>0.68300000000000005</v>
      </c>
      <c r="FG38" s="9">
        <v>11.215999999999999</v>
      </c>
      <c r="FH38" s="9">
        <v>0.89800000000000002</v>
      </c>
      <c r="FI38" s="9">
        <v>0.45600000000000002</v>
      </c>
      <c r="FJ38" s="9">
        <v>0</v>
      </c>
      <c r="FK38" s="9">
        <v>0.442</v>
      </c>
      <c r="FL38" s="9">
        <v>14.619</v>
      </c>
      <c r="FM38" s="9">
        <v>4.2510000000000003</v>
      </c>
      <c r="FN38" s="9">
        <v>0.26400000000000001</v>
      </c>
      <c r="FO38" s="9">
        <v>10.103999999999999</v>
      </c>
      <c r="FP38" s="9">
        <v>45.866999999999997</v>
      </c>
      <c r="FQ38" s="9">
        <v>0.94699999999999995</v>
      </c>
      <c r="FR38" s="9">
        <v>21.762</v>
      </c>
      <c r="FS38" s="9">
        <v>14.923999999999999</v>
      </c>
      <c r="FT38" s="9">
        <v>9.9760000000000009</v>
      </c>
      <c r="FU38" s="9">
        <v>0.69</v>
      </c>
      <c r="FV38" s="9">
        <v>4.2590000000000003</v>
      </c>
      <c r="FW38" s="9">
        <v>12.314</v>
      </c>
      <c r="FX38" s="9">
        <v>8.2520000000000007</v>
      </c>
      <c r="FY38" s="9">
        <v>0.61499999999999999</v>
      </c>
      <c r="FZ38" s="9">
        <v>3.4460000000000002</v>
      </c>
      <c r="GA38" s="9">
        <v>2.6110000000000002</v>
      </c>
      <c r="GB38" s="9">
        <v>1.7230000000000001</v>
      </c>
      <c r="GC38" s="9">
        <v>7.4999999999999997E-2</v>
      </c>
      <c r="GD38" s="9">
        <v>0.81299999999999994</v>
      </c>
      <c r="GE38" s="9">
        <v>1.3740000000000001</v>
      </c>
      <c r="GF38" s="9">
        <v>0.90300000000000002</v>
      </c>
      <c r="GG38" s="9">
        <v>8.4000000000000005E-2</v>
      </c>
      <c r="GH38" s="9">
        <v>0.38800000000000001</v>
      </c>
      <c r="GO38" s="9">
        <v>32.408000000000001</v>
      </c>
      <c r="GP38" s="9">
        <v>22.289000000000001</v>
      </c>
      <c r="GQ38" s="9">
        <v>30.818999999999999</v>
      </c>
      <c r="GR38" s="9">
        <v>1.589</v>
      </c>
      <c r="GS38" s="9">
        <v>29.462</v>
      </c>
      <c r="GT38" s="9">
        <v>22.289000000000001</v>
      </c>
      <c r="GU38" s="9">
        <v>0.25700000000000001</v>
      </c>
      <c r="GV38" s="9">
        <v>6.9160000000000004</v>
      </c>
      <c r="GW38" s="9">
        <v>0.72399999999999998</v>
      </c>
      <c r="GX38" s="9">
        <v>0.36899999999999999</v>
      </c>
      <c r="GY38" s="9">
        <v>0</v>
      </c>
      <c r="GZ38" s="9">
        <v>0.35499999999999998</v>
      </c>
      <c r="HA38" s="9">
        <v>2.222</v>
      </c>
      <c r="HB38" s="9">
        <v>0.98799999999999999</v>
      </c>
      <c r="HC38" s="9">
        <v>0.17799999999999999</v>
      </c>
      <c r="HD38" s="9">
        <v>1.056</v>
      </c>
      <c r="HE38" s="9">
        <v>23.646000000000001</v>
      </c>
      <c r="HF38" s="9">
        <v>0.435</v>
      </c>
      <c r="HG38" s="9">
        <v>8.327</v>
      </c>
      <c r="HH38" s="9">
        <v>11.180999999999999</v>
      </c>
      <c r="HI38" s="9">
        <v>7.4690000000000003</v>
      </c>
      <c r="HJ38" s="9">
        <v>0.59199999999999997</v>
      </c>
      <c r="HK38" s="9">
        <v>3.12</v>
      </c>
      <c r="HL38" s="9">
        <v>9.3279999999999994</v>
      </c>
      <c r="HM38" s="9">
        <v>6.1239999999999997</v>
      </c>
      <c r="HN38" s="9">
        <v>0.51800000000000002</v>
      </c>
      <c r="HO38" s="9">
        <v>2.6869999999999998</v>
      </c>
      <c r="HP38" s="9">
        <v>1.8520000000000001</v>
      </c>
      <c r="HQ38" s="9">
        <v>1.345</v>
      </c>
      <c r="HR38" s="9">
        <v>7.4999999999999997E-2</v>
      </c>
      <c r="HS38" s="9">
        <v>0.433</v>
      </c>
      <c r="HY38" s="9">
        <v>27.606000000000002</v>
      </c>
      <c r="HZ38" s="9">
        <v>18.280999999999999</v>
      </c>
      <c r="IA38" s="9">
        <v>26.1</v>
      </c>
      <c r="IB38" s="9">
        <v>1.506</v>
      </c>
      <c r="IC38" s="9">
        <v>24.908999999999999</v>
      </c>
      <c r="ID38" s="9">
        <v>18.280999999999999</v>
      </c>
      <c r="IE38" s="9">
        <v>0.17199999999999999</v>
      </c>
      <c r="IF38" s="9">
        <v>6.4560000000000004</v>
      </c>
      <c r="IG38" s="9">
        <v>0.72399999999999998</v>
      </c>
      <c r="IH38" s="9">
        <v>0.36899999999999999</v>
      </c>
      <c r="II38" s="9">
        <v>0</v>
      </c>
      <c r="IJ38" s="9">
        <v>0.35499999999999998</v>
      </c>
      <c r="IK38" s="9">
        <v>1.9730000000000001</v>
      </c>
      <c r="IL38" s="9">
        <v>0.82199999999999995</v>
      </c>
      <c r="IM38" s="9">
        <v>0.17799999999999999</v>
      </c>
      <c r="IN38" s="9">
        <v>0.97299999999999998</v>
      </c>
      <c r="IO38" s="9">
        <v>19.471</v>
      </c>
      <c r="IP38" s="9">
        <v>0.35</v>
      </c>
      <c r="IQ38" s="9">
        <v>7.7850000000000001</v>
      </c>
    </row>
    <row r="39" spans="1:251">
      <c r="A39" s="10">
        <v>38139</v>
      </c>
      <c r="G39" s="9">
        <v>42.38</v>
      </c>
      <c r="H39" s="9">
        <v>24.934000000000001</v>
      </c>
      <c r="I39" s="9">
        <v>38.744999999999997</v>
      </c>
      <c r="J39" s="9">
        <v>3.6360000000000001</v>
      </c>
      <c r="K39" s="9">
        <v>36.970999999999997</v>
      </c>
      <c r="L39" s="9">
        <v>24.934000000000001</v>
      </c>
      <c r="M39" s="9">
        <v>0.92600000000000005</v>
      </c>
      <c r="N39" s="9">
        <v>11.11</v>
      </c>
      <c r="O39" s="9">
        <v>0.70399999999999996</v>
      </c>
      <c r="P39" s="9">
        <v>0.20100000000000001</v>
      </c>
      <c r="Q39" s="9">
        <v>0</v>
      </c>
      <c r="R39" s="9">
        <v>0.503</v>
      </c>
      <c r="S39" s="9">
        <v>4.7050000000000001</v>
      </c>
      <c r="T39" s="9">
        <v>1.573</v>
      </c>
      <c r="U39" s="9">
        <v>0.192</v>
      </c>
      <c r="V39" s="9">
        <v>2.9409999999999998</v>
      </c>
      <c r="W39" s="9">
        <v>26.707000000000001</v>
      </c>
      <c r="X39" s="9">
        <v>1.1180000000000001</v>
      </c>
      <c r="Y39" s="9">
        <v>14.555</v>
      </c>
      <c r="Z39" s="9">
        <v>13.176</v>
      </c>
      <c r="AA39" s="9">
        <v>6.7469999999999999</v>
      </c>
      <c r="AB39" s="9">
        <v>0.64</v>
      </c>
      <c r="AC39" s="9">
        <v>5.7889999999999997</v>
      </c>
      <c r="AD39" s="9">
        <v>11.682</v>
      </c>
      <c r="AE39" s="9">
        <v>6.0490000000000004</v>
      </c>
      <c r="AF39" s="9">
        <v>0.44500000000000001</v>
      </c>
      <c r="AG39" s="9">
        <v>5.1879999999999997</v>
      </c>
      <c r="AH39" s="9">
        <v>1.494</v>
      </c>
      <c r="AI39" s="9">
        <v>0.69799999999999995</v>
      </c>
      <c r="AJ39" s="9">
        <v>0.19500000000000001</v>
      </c>
      <c r="AK39" s="9">
        <v>0.60199999999999998</v>
      </c>
      <c r="AQ39" s="9">
        <v>29.536000000000001</v>
      </c>
      <c r="AR39" s="9">
        <v>22.068000000000001</v>
      </c>
      <c r="AS39" s="9">
        <v>27.741</v>
      </c>
      <c r="AT39" s="9">
        <v>1.794</v>
      </c>
      <c r="AU39" s="9">
        <v>26.652000000000001</v>
      </c>
      <c r="AV39" s="9">
        <v>22.068000000000001</v>
      </c>
      <c r="AW39" s="9">
        <v>0.36699999999999999</v>
      </c>
      <c r="AX39" s="9">
        <v>4.218</v>
      </c>
      <c r="AY39" s="9">
        <v>0.10199999999999999</v>
      </c>
      <c r="AZ39" s="9">
        <v>0</v>
      </c>
      <c r="BA39" s="9">
        <v>0</v>
      </c>
      <c r="BB39" s="9">
        <v>0.10199999999999999</v>
      </c>
      <c r="BC39" s="9">
        <v>2.7810000000000001</v>
      </c>
      <c r="BD39" s="9">
        <v>1.089</v>
      </c>
      <c r="BE39" s="9">
        <v>0</v>
      </c>
      <c r="BF39" s="9">
        <v>1.6919999999999999</v>
      </c>
      <c r="BG39" s="9">
        <v>23.155999999999999</v>
      </c>
      <c r="BH39" s="9">
        <v>0.36699999999999999</v>
      </c>
      <c r="BI39" s="9">
        <v>6.0129999999999999</v>
      </c>
      <c r="BJ39" s="9">
        <v>8.25</v>
      </c>
      <c r="BK39" s="9">
        <v>5.3529999999999998</v>
      </c>
      <c r="BL39" s="9">
        <v>0.52900000000000003</v>
      </c>
      <c r="BM39" s="9">
        <v>2.3679999999999999</v>
      </c>
      <c r="BN39" s="9">
        <v>6.59</v>
      </c>
      <c r="BO39" s="9">
        <v>3.81</v>
      </c>
      <c r="BP39" s="9">
        <v>0.52900000000000003</v>
      </c>
      <c r="BQ39" s="9">
        <v>2.25</v>
      </c>
      <c r="BR39" s="9">
        <v>1.661</v>
      </c>
      <c r="BS39" s="9">
        <v>1.5429999999999999</v>
      </c>
      <c r="BT39" s="9">
        <v>0</v>
      </c>
      <c r="BU39" s="9">
        <v>0.11700000000000001</v>
      </c>
      <c r="BV39" s="9">
        <v>0.81200000000000006</v>
      </c>
      <c r="BW39" s="9">
        <v>0.26900000000000002</v>
      </c>
      <c r="BX39" s="9">
        <v>0</v>
      </c>
      <c r="BY39" s="9">
        <v>0.54300000000000004</v>
      </c>
      <c r="CF39" s="9">
        <v>13.869</v>
      </c>
      <c r="CG39" s="9">
        <v>10.289</v>
      </c>
      <c r="CH39" s="9">
        <v>13.869</v>
      </c>
      <c r="CI39" s="9">
        <v>0</v>
      </c>
      <c r="CJ39" s="9">
        <v>13.754</v>
      </c>
      <c r="CK39" s="9">
        <v>10.289</v>
      </c>
      <c r="CL39" s="9">
        <v>0.249</v>
      </c>
      <c r="CM39" s="9">
        <v>3.2160000000000002</v>
      </c>
      <c r="CN39" s="9">
        <v>0</v>
      </c>
      <c r="CO39" s="9">
        <v>0</v>
      </c>
      <c r="CP39" s="9">
        <v>0</v>
      </c>
      <c r="CQ39" s="9">
        <v>0</v>
      </c>
      <c r="CR39" s="9">
        <v>0.115</v>
      </c>
      <c r="CS39" s="9">
        <v>0.115</v>
      </c>
      <c r="CT39" s="9">
        <v>0</v>
      </c>
      <c r="CU39" s="9">
        <v>0</v>
      </c>
      <c r="CV39" s="9">
        <v>10.404</v>
      </c>
      <c r="CW39" s="9">
        <v>0.249</v>
      </c>
      <c r="CX39" s="9">
        <v>3.2160000000000002</v>
      </c>
      <c r="CY39" s="9">
        <v>6.8529999999999998</v>
      </c>
      <c r="CZ39" s="9">
        <v>4.4820000000000002</v>
      </c>
      <c r="DA39" s="9">
        <v>0.40400000000000003</v>
      </c>
      <c r="DB39" s="9">
        <v>1.9670000000000001</v>
      </c>
      <c r="DC39" s="9">
        <v>5.3109999999999999</v>
      </c>
      <c r="DD39" s="9">
        <v>3.0569999999999999</v>
      </c>
      <c r="DE39" s="9">
        <v>0.40400000000000003</v>
      </c>
      <c r="DF39" s="9">
        <v>1.85</v>
      </c>
      <c r="DG39" s="9">
        <v>1.542</v>
      </c>
      <c r="DH39" s="9">
        <v>1.425</v>
      </c>
      <c r="DI39" s="9">
        <v>0</v>
      </c>
      <c r="DJ39" s="9">
        <v>0.11700000000000001</v>
      </c>
      <c r="DP39" s="9">
        <v>12.647</v>
      </c>
      <c r="DQ39" s="9">
        <v>9.0679999999999996</v>
      </c>
      <c r="DR39" s="9">
        <v>12.648</v>
      </c>
      <c r="DS39" s="9">
        <v>0</v>
      </c>
      <c r="DT39" s="9">
        <v>12.532999999999999</v>
      </c>
      <c r="DU39" s="9">
        <v>9.0679999999999996</v>
      </c>
      <c r="DV39" s="9">
        <v>0.249</v>
      </c>
      <c r="DW39" s="9">
        <v>3.2160000000000002</v>
      </c>
      <c r="DX39" s="9">
        <v>0</v>
      </c>
      <c r="DY39" s="9">
        <v>0</v>
      </c>
      <c r="DZ39" s="9">
        <v>0</v>
      </c>
      <c r="EA39" s="9">
        <v>0</v>
      </c>
      <c r="EB39" s="9">
        <v>0.115</v>
      </c>
      <c r="EC39" s="9">
        <v>0.115</v>
      </c>
      <c r="ED39" s="9">
        <v>0</v>
      </c>
      <c r="EE39" s="9">
        <v>0</v>
      </c>
      <c r="EF39" s="9">
        <v>9.1829999999999998</v>
      </c>
      <c r="EG39" s="9">
        <v>0.249</v>
      </c>
      <c r="EH39" s="9">
        <v>3.2160000000000002</v>
      </c>
      <c r="EI39" s="9">
        <v>5.7249999999999996</v>
      </c>
      <c r="EJ39" s="9">
        <v>3.4710000000000001</v>
      </c>
      <c r="EK39" s="9">
        <v>0.40400000000000003</v>
      </c>
      <c r="EL39" s="9">
        <v>1.85</v>
      </c>
      <c r="EM39" s="9">
        <v>4.6529999999999996</v>
      </c>
      <c r="EN39" s="9">
        <v>2.399</v>
      </c>
      <c r="EO39" s="9">
        <v>0.40400000000000003</v>
      </c>
      <c r="EP39" s="9">
        <v>1.85</v>
      </c>
      <c r="EQ39" s="9">
        <v>1.0720000000000001</v>
      </c>
      <c r="ER39" s="9">
        <v>1.0720000000000001</v>
      </c>
      <c r="ES39" s="9">
        <v>0</v>
      </c>
      <c r="ET39" s="9">
        <v>0</v>
      </c>
      <c r="EZ39" s="9">
        <v>70.058000000000007</v>
      </c>
      <c r="FA39" s="9">
        <v>44.204000000000001</v>
      </c>
      <c r="FB39" s="9">
        <v>58.442</v>
      </c>
      <c r="FC39" s="9">
        <v>11.615</v>
      </c>
      <c r="FD39" s="9">
        <v>54.496000000000002</v>
      </c>
      <c r="FE39" s="9">
        <v>44.204000000000001</v>
      </c>
      <c r="FF39" s="9">
        <v>0.52800000000000002</v>
      </c>
      <c r="FG39" s="9">
        <v>9.7639999999999993</v>
      </c>
      <c r="FH39" s="9">
        <v>1.248</v>
      </c>
      <c r="FI39" s="9">
        <v>0.46400000000000002</v>
      </c>
      <c r="FJ39" s="9">
        <v>0.10100000000000001</v>
      </c>
      <c r="FK39" s="9">
        <v>0.68300000000000005</v>
      </c>
      <c r="FL39" s="9">
        <v>14.313000000000001</v>
      </c>
      <c r="FM39" s="9">
        <v>3.4820000000000002</v>
      </c>
      <c r="FN39" s="9">
        <v>0.113</v>
      </c>
      <c r="FO39" s="9">
        <v>10.718</v>
      </c>
      <c r="FP39" s="9">
        <v>48.151000000000003</v>
      </c>
      <c r="FQ39" s="9">
        <v>0.74199999999999999</v>
      </c>
      <c r="FR39" s="9">
        <v>21.164999999999999</v>
      </c>
      <c r="FS39" s="9">
        <v>15.382</v>
      </c>
      <c r="FT39" s="9">
        <v>9.9049999999999994</v>
      </c>
      <c r="FU39" s="9">
        <v>0.17399999999999999</v>
      </c>
      <c r="FV39" s="9">
        <v>5.3029999999999999</v>
      </c>
      <c r="FW39" s="9">
        <v>12.991</v>
      </c>
      <c r="FX39" s="9">
        <v>8.109</v>
      </c>
      <c r="FY39" s="9">
        <v>0.17399999999999999</v>
      </c>
      <c r="FZ39" s="9">
        <v>4.7080000000000002</v>
      </c>
      <c r="GA39" s="9">
        <v>2.391</v>
      </c>
      <c r="GB39" s="9">
        <v>1.796</v>
      </c>
      <c r="GC39" s="9">
        <v>0</v>
      </c>
      <c r="GD39" s="9">
        <v>0.59599999999999997</v>
      </c>
      <c r="GE39" s="9">
        <v>0.75700000000000001</v>
      </c>
      <c r="GF39" s="9">
        <v>0.66300000000000003</v>
      </c>
      <c r="GG39" s="9">
        <v>0</v>
      </c>
      <c r="GH39" s="9">
        <v>9.4E-2</v>
      </c>
      <c r="GO39" s="9">
        <v>31.251999999999999</v>
      </c>
      <c r="GP39" s="9">
        <v>22.033000000000001</v>
      </c>
      <c r="GQ39" s="9">
        <v>29.931000000000001</v>
      </c>
      <c r="GR39" s="9">
        <v>1.3220000000000001</v>
      </c>
      <c r="GS39" s="9">
        <v>28.998000000000001</v>
      </c>
      <c r="GT39" s="9">
        <v>22.033000000000001</v>
      </c>
      <c r="GU39" s="9">
        <v>0.35099999999999998</v>
      </c>
      <c r="GV39" s="9">
        <v>6.6130000000000004</v>
      </c>
      <c r="GW39" s="9">
        <v>0.372</v>
      </c>
      <c r="GX39" s="9">
        <v>0</v>
      </c>
      <c r="GY39" s="9">
        <v>0</v>
      </c>
      <c r="GZ39" s="9">
        <v>0.372</v>
      </c>
      <c r="HA39" s="9">
        <v>1.883</v>
      </c>
      <c r="HB39" s="9">
        <v>0.93300000000000005</v>
      </c>
      <c r="HC39" s="9">
        <v>0.113</v>
      </c>
      <c r="HD39" s="9">
        <v>0.83699999999999997</v>
      </c>
      <c r="HE39" s="9">
        <v>22.965</v>
      </c>
      <c r="HF39" s="9">
        <v>0.46500000000000002</v>
      </c>
      <c r="HG39" s="9">
        <v>7.8220000000000001</v>
      </c>
      <c r="HH39" s="9">
        <v>11.374000000000001</v>
      </c>
      <c r="HI39" s="9">
        <v>7.6440000000000001</v>
      </c>
      <c r="HJ39" s="9">
        <v>0.17399999999999999</v>
      </c>
      <c r="HK39" s="9">
        <v>3.556</v>
      </c>
      <c r="HL39" s="9">
        <v>9.8859999999999992</v>
      </c>
      <c r="HM39" s="9">
        <v>6.4509999999999996</v>
      </c>
      <c r="HN39" s="9">
        <v>0.17399999999999999</v>
      </c>
      <c r="HO39" s="9">
        <v>3.2610000000000001</v>
      </c>
      <c r="HP39" s="9">
        <v>1.488</v>
      </c>
      <c r="HQ39" s="9">
        <v>1.1930000000000001</v>
      </c>
      <c r="HR39" s="9">
        <v>0</v>
      </c>
      <c r="HS39" s="9">
        <v>0.29399999999999998</v>
      </c>
      <c r="HY39" s="9">
        <v>25.51</v>
      </c>
      <c r="HZ39" s="9">
        <v>17.469000000000001</v>
      </c>
      <c r="IA39" s="9">
        <v>24.495999999999999</v>
      </c>
      <c r="IB39" s="9">
        <v>1.014</v>
      </c>
      <c r="IC39" s="9">
        <v>23.753</v>
      </c>
      <c r="ID39" s="9">
        <v>17.469000000000001</v>
      </c>
      <c r="IE39" s="9">
        <v>0.26</v>
      </c>
      <c r="IF39" s="9">
        <v>6.024</v>
      </c>
      <c r="IG39" s="9">
        <v>0.27600000000000002</v>
      </c>
      <c r="IH39" s="9">
        <v>0</v>
      </c>
      <c r="II39" s="9">
        <v>0</v>
      </c>
      <c r="IJ39" s="9">
        <v>0.27600000000000002</v>
      </c>
      <c r="IK39" s="9">
        <v>1.4810000000000001</v>
      </c>
      <c r="IL39" s="9">
        <v>0.74299999999999999</v>
      </c>
      <c r="IM39" s="9">
        <v>0</v>
      </c>
      <c r="IN39" s="9">
        <v>0.73799999999999999</v>
      </c>
      <c r="IO39" s="9">
        <v>18.212</v>
      </c>
      <c r="IP39" s="9">
        <v>0.26</v>
      </c>
      <c r="IQ39" s="9">
        <v>7.0369999999999999</v>
      </c>
    </row>
    <row r="40" spans="1:251">
      <c r="A40" s="10">
        <v>38504</v>
      </c>
      <c r="G40" s="9">
        <v>38.195999999999998</v>
      </c>
      <c r="H40" s="9">
        <v>22.274999999999999</v>
      </c>
      <c r="I40" s="9">
        <v>34.884999999999998</v>
      </c>
      <c r="J40" s="9">
        <v>3.3109999999999999</v>
      </c>
      <c r="K40" s="9">
        <v>33.220999999999997</v>
      </c>
      <c r="L40" s="9">
        <v>22.274999999999999</v>
      </c>
      <c r="M40" s="9">
        <v>0.878</v>
      </c>
      <c r="N40" s="9">
        <v>10.068</v>
      </c>
      <c r="O40" s="9">
        <v>1.5840000000000001</v>
      </c>
      <c r="P40" s="9">
        <v>0.38900000000000001</v>
      </c>
      <c r="Q40" s="9">
        <v>0.20300000000000001</v>
      </c>
      <c r="R40" s="9">
        <v>0.99199999999999999</v>
      </c>
      <c r="S40" s="9">
        <v>3.391</v>
      </c>
      <c r="T40" s="9">
        <v>1.2749999999999999</v>
      </c>
      <c r="U40" s="9">
        <v>0</v>
      </c>
      <c r="V40" s="9">
        <v>2.1160000000000001</v>
      </c>
      <c r="W40" s="9">
        <v>23.937999999999999</v>
      </c>
      <c r="X40" s="9">
        <v>1.081</v>
      </c>
      <c r="Y40" s="9">
        <v>13.176</v>
      </c>
      <c r="Z40" s="9">
        <v>13.099</v>
      </c>
      <c r="AA40" s="9">
        <v>5.5339999999999998</v>
      </c>
      <c r="AB40" s="9">
        <v>0.93300000000000005</v>
      </c>
      <c r="AC40" s="9">
        <v>6.6319999999999997</v>
      </c>
      <c r="AD40" s="9">
        <v>11.355</v>
      </c>
      <c r="AE40" s="9">
        <v>4.4160000000000004</v>
      </c>
      <c r="AF40" s="9">
        <v>0.84599999999999997</v>
      </c>
      <c r="AG40" s="9">
        <v>6.093</v>
      </c>
      <c r="AH40" s="9">
        <v>1.7450000000000001</v>
      </c>
      <c r="AI40" s="9">
        <v>1.119</v>
      </c>
      <c r="AJ40" s="9">
        <v>8.6999999999999994E-2</v>
      </c>
      <c r="AK40" s="9">
        <v>0.54</v>
      </c>
      <c r="AQ40" s="9">
        <v>31.114999999999998</v>
      </c>
      <c r="AR40" s="9">
        <v>22.609000000000002</v>
      </c>
      <c r="AS40" s="9">
        <v>28.724</v>
      </c>
      <c r="AT40" s="9">
        <v>2.3919999999999999</v>
      </c>
      <c r="AU40" s="9">
        <v>27.478999999999999</v>
      </c>
      <c r="AV40" s="9">
        <v>22.609000000000002</v>
      </c>
      <c r="AW40" s="9">
        <v>0.56599999999999995</v>
      </c>
      <c r="AX40" s="9">
        <v>4.3040000000000003</v>
      </c>
      <c r="AY40" s="9">
        <v>0.255</v>
      </c>
      <c r="AZ40" s="9">
        <v>0.255</v>
      </c>
      <c r="BA40" s="9">
        <v>0</v>
      </c>
      <c r="BB40" s="9">
        <v>0</v>
      </c>
      <c r="BC40" s="9">
        <v>3.3809999999999998</v>
      </c>
      <c r="BD40" s="9">
        <v>0.99</v>
      </c>
      <c r="BE40" s="9">
        <v>0.11</v>
      </c>
      <c r="BF40" s="9">
        <v>2.282</v>
      </c>
      <c r="BG40" s="9">
        <v>23.853000000000002</v>
      </c>
      <c r="BH40" s="9">
        <v>0.67600000000000005</v>
      </c>
      <c r="BI40" s="9">
        <v>6.5860000000000003</v>
      </c>
      <c r="BJ40" s="9">
        <v>7.2309999999999999</v>
      </c>
      <c r="BK40" s="9">
        <v>3.456</v>
      </c>
      <c r="BL40" s="9">
        <v>0.54500000000000004</v>
      </c>
      <c r="BM40" s="9">
        <v>3.23</v>
      </c>
      <c r="BN40" s="9">
        <v>6.0750000000000002</v>
      </c>
      <c r="BO40" s="9">
        <v>2.5790000000000002</v>
      </c>
      <c r="BP40" s="9">
        <v>0.38400000000000001</v>
      </c>
      <c r="BQ40" s="9">
        <v>3.113</v>
      </c>
      <c r="BR40" s="9">
        <v>1.155</v>
      </c>
      <c r="BS40" s="9">
        <v>0.877</v>
      </c>
      <c r="BT40" s="9">
        <v>0.161</v>
      </c>
      <c r="BU40" s="9">
        <v>0.11700000000000001</v>
      </c>
      <c r="BV40" s="9">
        <v>0.497</v>
      </c>
      <c r="BW40" s="9">
        <v>0.497</v>
      </c>
      <c r="BX40" s="9">
        <v>0</v>
      </c>
      <c r="BY40" s="9">
        <v>0</v>
      </c>
      <c r="CF40" s="9">
        <v>14.65</v>
      </c>
      <c r="CG40" s="9">
        <v>11.161</v>
      </c>
      <c r="CH40" s="9">
        <v>14.29</v>
      </c>
      <c r="CI40" s="9">
        <v>0.35899999999999999</v>
      </c>
      <c r="CJ40" s="9">
        <v>14.058999999999999</v>
      </c>
      <c r="CK40" s="9">
        <v>11.161</v>
      </c>
      <c r="CL40" s="9">
        <v>0.122</v>
      </c>
      <c r="CM40" s="9">
        <v>2.7759999999999998</v>
      </c>
      <c r="CN40" s="9">
        <v>0</v>
      </c>
      <c r="CO40" s="9">
        <v>0</v>
      </c>
      <c r="CP40" s="9">
        <v>0</v>
      </c>
      <c r="CQ40" s="9">
        <v>0</v>
      </c>
      <c r="CR40" s="9">
        <v>0.59099999999999997</v>
      </c>
      <c r="CS40" s="9">
        <v>0.23100000000000001</v>
      </c>
      <c r="CT40" s="9">
        <v>0</v>
      </c>
      <c r="CU40" s="9">
        <v>0.35899999999999999</v>
      </c>
      <c r="CV40" s="9">
        <v>11.391999999999999</v>
      </c>
      <c r="CW40" s="9">
        <v>0.122</v>
      </c>
      <c r="CX40" s="9">
        <v>3.1349999999999998</v>
      </c>
      <c r="CY40" s="9">
        <v>5.3929999999999998</v>
      </c>
      <c r="CZ40" s="9">
        <v>2.351</v>
      </c>
      <c r="DA40" s="9">
        <v>0.54500000000000004</v>
      </c>
      <c r="DB40" s="9">
        <v>2.4969999999999999</v>
      </c>
      <c r="DC40" s="9">
        <v>4.4870000000000001</v>
      </c>
      <c r="DD40" s="9">
        <v>1.724</v>
      </c>
      <c r="DE40" s="9">
        <v>0.38400000000000001</v>
      </c>
      <c r="DF40" s="9">
        <v>2.38</v>
      </c>
      <c r="DG40" s="9">
        <v>0.90500000000000003</v>
      </c>
      <c r="DH40" s="9">
        <v>0.627</v>
      </c>
      <c r="DI40" s="9">
        <v>0.161</v>
      </c>
      <c r="DJ40" s="9">
        <v>0.11700000000000001</v>
      </c>
      <c r="DP40" s="9">
        <v>14.071999999999999</v>
      </c>
      <c r="DQ40" s="9">
        <v>10.808</v>
      </c>
      <c r="DR40" s="9">
        <v>13.712999999999999</v>
      </c>
      <c r="DS40" s="9">
        <v>0.35899999999999999</v>
      </c>
      <c r="DT40" s="9">
        <v>13.481999999999999</v>
      </c>
      <c r="DU40" s="9">
        <v>10.808</v>
      </c>
      <c r="DV40" s="9">
        <v>0.122</v>
      </c>
      <c r="DW40" s="9">
        <v>2.552</v>
      </c>
      <c r="DX40" s="9">
        <v>0</v>
      </c>
      <c r="DY40" s="9">
        <v>0</v>
      </c>
      <c r="DZ40" s="9">
        <v>0</v>
      </c>
      <c r="EA40" s="9">
        <v>0</v>
      </c>
      <c r="EB40" s="9">
        <v>0.59099999999999997</v>
      </c>
      <c r="EC40" s="9">
        <v>0.23100000000000001</v>
      </c>
      <c r="ED40" s="9">
        <v>0</v>
      </c>
      <c r="EE40" s="9">
        <v>0.35899999999999999</v>
      </c>
      <c r="EF40" s="9">
        <v>11.039</v>
      </c>
      <c r="EG40" s="9">
        <v>0.122</v>
      </c>
      <c r="EH40" s="9">
        <v>2.911</v>
      </c>
      <c r="EI40" s="9">
        <v>5.1760000000000002</v>
      </c>
      <c r="EJ40" s="9">
        <v>2.2519999999999998</v>
      </c>
      <c r="EK40" s="9">
        <v>0.54500000000000004</v>
      </c>
      <c r="EL40" s="9">
        <v>2.38</v>
      </c>
      <c r="EM40" s="9">
        <v>4.2709999999999999</v>
      </c>
      <c r="EN40" s="9">
        <v>1.625</v>
      </c>
      <c r="EO40" s="9">
        <v>0.38400000000000001</v>
      </c>
      <c r="EP40" s="9">
        <v>2.2629999999999999</v>
      </c>
      <c r="EQ40" s="9">
        <v>0.90500000000000003</v>
      </c>
      <c r="ER40" s="9">
        <v>0.627</v>
      </c>
      <c r="ES40" s="9">
        <v>0.161</v>
      </c>
      <c r="ET40" s="9">
        <v>0.11700000000000001</v>
      </c>
      <c r="EZ40" s="9">
        <v>73.397999999999996</v>
      </c>
      <c r="FA40" s="9">
        <v>47.84</v>
      </c>
      <c r="FB40" s="9">
        <v>61.154000000000003</v>
      </c>
      <c r="FC40" s="9">
        <v>12.246</v>
      </c>
      <c r="FD40" s="9">
        <v>57.517000000000003</v>
      </c>
      <c r="FE40" s="9">
        <v>47.84</v>
      </c>
      <c r="FF40" s="9">
        <v>0.79</v>
      </c>
      <c r="FG40" s="9">
        <v>8.8859999999999992</v>
      </c>
      <c r="FH40" s="9">
        <v>0.68799999999999994</v>
      </c>
      <c r="FI40" s="9">
        <v>0.58699999999999997</v>
      </c>
      <c r="FJ40" s="9">
        <v>0.10199999999999999</v>
      </c>
      <c r="FK40" s="9">
        <v>0</v>
      </c>
      <c r="FL40" s="9">
        <v>15.193</v>
      </c>
      <c r="FM40" s="9">
        <v>3.05</v>
      </c>
      <c r="FN40" s="9">
        <v>0</v>
      </c>
      <c r="FO40" s="9">
        <v>12.144</v>
      </c>
      <c r="FP40" s="9">
        <v>51.476999999999997</v>
      </c>
      <c r="FQ40" s="9">
        <v>0.89200000000000002</v>
      </c>
      <c r="FR40" s="9">
        <v>21.03</v>
      </c>
      <c r="FS40" s="9">
        <v>12.103</v>
      </c>
      <c r="FT40" s="9">
        <v>7.9790000000000001</v>
      </c>
      <c r="FU40" s="9">
        <v>0.5</v>
      </c>
      <c r="FV40" s="9">
        <v>3.6230000000000002</v>
      </c>
      <c r="FW40" s="9">
        <v>10.571</v>
      </c>
      <c r="FX40" s="9">
        <v>6.91</v>
      </c>
      <c r="FY40" s="9">
        <v>0.5</v>
      </c>
      <c r="FZ40" s="9">
        <v>3.16</v>
      </c>
      <c r="GA40" s="9">
        <v>1.532</v>
      </c>
      <c r="GB40" s="9">
        <v>1.069</v>
      </c>
      <c r="GC40" s="9">
        <v>0</v>
      </c>
      <c r="GD40" s="9">
        <v>0.46300000000000002</v>
      </c>
      <c r="GE40" s="9">
        <v>0.95599999999999996</v>
      </c>
      <c r="GF40" s="9">
        <v>0.74199999999999999</v>
      </c>
      <c r="GG40" s="9">
        <v>0.214</v>
      </c>
      <c r="GH40" s="9">
        <v>0</v>
      </c>
      <c r="GO40" s="9">
        <v>33.29</v>
      </c>
      <c r="GP40" s="9">
        <v>25.866</v>
      </c>
      <c r="GQ40" s="9">
        <v>32.683999999999997</v>
      </c>
      <c r="GR40" s="9">
        <v>0.60499999999999998</v>
      </c>
      <c r="GS40" s="9">
        <v>31.638999999999999</v>
      </c>
      <c r="GT40" s="9">
        <v>25.866</v>
      </c>
      <c r="GU40" s="9">
        <v>0.46300000000000002</v>
      </c>
      <c r="GV40" s="9">
        <v>5.31</v>
      </c>
      <c r="GW40" s="9">
        <v>0.42</v>
      </c>
      <c r="GX40" s="9">
        <v>0.318</v>
      </c>
      <c r="GY40" s="9">
        <v>0.10199999999999999</v>
      </c>
      <c r="GZ40" s="9">
        <v>0</v>
      </c>
      <c r="HA40" s="9">
        <v>1.2310000000000001</v>
      </c>
      <c r="HB40" s="9">
        <v>0.72699999999999998</v>
      </c>
      <c r="HC40" s="9">
        <v>0</v>
      </c>
      <c r="HD40" s="9">
        <v>0.503</v>
      </c>
      <c r="HE40" s="9">
        <v>26.911999999999999</v>
      </c>
      <c r="HF40" s="9">
        <v>0.56499999999999995</v>
      </c>
      <c r="HG40" s="9">
        <v>5.8129999999999997</v>
      </c>
      <c r="HH40" s="9">
        <v>9.0250000000000004</v>
      </c>
      <c r="HI40" s="9">
        <v>6.1159999999999997</v>
      </c>
      <c r="HJ40" s="9">
        <v>0.5</v>
      </c>
      <c r="HK40" s="9">
        <v>2.4089999999999998</v>
      </c>
      <c r="HL40" s="9">
        <v>8.2609999999999992</v>
      </c>
      <c r="HM40" s="9">
        <v>5.6319999999999997</v>
      </c>
      <c r="HN40" s="9">
        <v>0.5</v>
      </c>
      <c r="HO40" s="9">
        <v>2.129</v>
      </c>
      <c r="HP40" s="9">
        <v>0.76300000000000001</v>
      </c>
      <c r="HQ40" s="9">
        <v>0.48399999999999999</v>
      </c>
      <c r="HR40" s="9">
        <v>0</v>
      </c>
      <c r="HS40" s="9">
        <v>0.28000000000000003</v>
      </c>
      <c r="HY40" s="9">
        <v>27.324999999999999</v>
      </c>
      <c r="HZ40" s="9">
        <v>20.814</v>
      </c>
      <c r="IA40" s="9">
        <v>26.908999999999999</v>
      </c>
      <c r="IB40" s="9">
        <v>0.41599999999999998</v>
      </c>
      <c r="IC40" s="9">
        <v>26.280999999999999</v>
      </c>
      <c r="ID40" s="9">
        <v>20.814</v>
      </c>
      <c r="IE40" s="9">
        <v>0.46300000000000002</v>
      </c>
      <c r="IF40" s="9">
        <v>5.0039999999999996</v>
      </c>
      <c r="IG40" s="9">
        <v>0.42</v>
      </c>
      <c r="IH40" s="9">
        <v>0.318</v>
      </c>
      <c r="II40" s="9">
        <v>0.10199999999999999</v>
      </c>
      <c r="IJ40" s="9">
        <v>0</v>
      </c>
      <c r="IK40" s="9">
        <v>0.624</v>
      </c>
      <c r="IL40" s="9">
        <v>0.31</v>
      </c>
      <c r="IM40" s="9">
        <v>0</v>
      </c>
      <c r="IN40" s="9">
        <v>0.314</v>
      </c>
      <c r="IO40" s="9">
        <v>21.443000000000001</v>
      </c>
      <c r="IP40" s="9">
        <v>0.56499999999999995</v>
      </c>
      <c r="IQ40" s="9">
        <v>5.3170000000000002</v>
      </c>
    </row>
    <row r="41" spans="1:251">
      <c r="A41" s="10">
        <v>38869</v>
      </c>
      <c r="G41" s="9">
        <v>42.543999999999997</v>
      </c>
      <c r="H41" s="9">
        <v>27</v>
      </c>
      <c r="I41" s="9">
        <v>40.162999999999997</v>
      </c>
      <c r="J41" s="9">
        <v>2.3809999999999998</v>
      </c>
      <c r="K41" s="9">
        <v>37.777999999999999</v>
      </c>
      <c r="L41" s="9">
        <v>27</v>
      </c>
      <c r="M41" s="9">
        <v>1.0509999999999999</v>
      </c>
      <c r="N41" s="9">
        <v>9.7279999999999998</v>
      </c>
      <c r="O41" s="9">
        <v>0.82399999999999995</v>
      </c>
      <c r="P41" s="9">
        <v>0.253</v>
      </c>
      <c r="Q41" s="9">
        <v>8.7999999999999995E-2</v>
      </c>
      <c r="R41" s="9">
        <v>0.48299999999999998</v>
      </c>
      <c r="S41" s="9">
        <v>3.9420000000000002</v>
      </c>
      <c r="T41" s="9">
        <v>2.1320000000000001</v>
      </c>
      <c r="U41" s="9">
        <v>9.1999999999999998E-2</v>
      </c>
      <c r="V41" s="9">
        <v>1.718</v>
      </c>
      <c r="W41" s="9">
        <v>29.385000000000002</v>
      </c>
      <c r="X41" s="9">
        <v>1.23</v>
      </c>
      <c r="Y41" s="9">
        <v>11.929</v>
      </c>
      <c r="Z41" s="9">
        <v>12.872</v>
      </c>
      <c r="AA41" s="9">
        <v>5.2439999999999998</v>
      </c>
      <c r="AB41" s="9">
        <v>0.67100000000000004</v>
      </c>
      <c r="AC41" s="9">
        <v>6.9569999999999999</v>
      </c>
      <c r="AD41" s="9">
        <v>10.814</v>
      </c>
      <c r="AE41" s="9">
        <v>4.2990000000000004</v>
      </c>
      <c r="AF41" s="9">
        <v>0.44500000000000001</v>
      </c>
      <c r="AG41" s="9">
        <v>6.069</v>
      </c>
      <c r="AH41" s="9">
        <v>2.0590000000000002</v>
      </c>
      <c r="AI41" s="9">
        <v>0.94599999999999995</v>
      </c>
      <c r="AJ41" s="9">
        <v>0.22500000000000001</v>
      </c>
      <c r="AK41" s="9">
        <v>0.88800000000000001</v>
      </c>
      <c r="AQ41" s="9">
        <v>32.738999999999997</v>
      </c>
      <c r="AR41" s="9">
        <v>23.541</v>
      </c>
      <c r="AS41" s="9">
        <v>29.797000000000001</v>
      </c>
      <c r="AT41" s="9">
        <v>2.9420000000000002</v>
      </c>
      <c r="AU41" s="9">
        <v>28.047000000000001</v>
      </c>
      <c r="AV41" s="9">
        <v>23.541</v>
      </c>
      <c r="AW41" s="9">
        <v>0.40500000000000003</v>
      </c>
      <c r="AX41" s="9">
        <v>4.101</v>
      </c>
      <c r="AY41" s="9">
        <v>0.72</v>
      </c>
      <c r="AZ41" s="9">
        <v>0.121</v>
      </c>
      <c r="BA41" s="9">
        <v>0</v>
      </c>
      <c r="BB41" s="9">
        <v>0.59899999999999998</v>
      </c>
      <c r="BC41" s="9">
        <v>3.972</v>
      </c>
      <c r="BD41" s="9">
        <v>1.629</v>
      </c>
      <c r="BE41" s="9">
        <v>0</v>
      </c>
      <c r="BF41" s="9">
        <v>2.343</v>
      </c>
      <c r="BG41" s="9">
        <v>25.291</v>
      </c>
      <c r="BH41" s="9">
        <v>0.40500000000000003</v>
      </c>
      <c r="BI41" s="9">
        <v>7.0430000000000001</v>
      </c>
      <c r="BJ41" s="9">
        <v>6.7110000000000003</v>
      </c>
      <c r="BK41" s="9">
        <v>4.5819999999999999</v>
      </c>
      <c r="BL41" s="9">
        <v>0.45800000000000002</v>
      </c>
      <c r="BM41" s="9">
        <v>1.671</v>
      </c>
      <c r="BN41" s="9">
        <v>5.2110000000000003</v>
      </c>
      <c r="BO41" s="9">
        <v>3.407</v>
      </c>
      <c r="BP41" s="9">
        <v>0.45800000000000002</v>
      </c>
      <c r="BQ41" s="9">
        <v>1.3460000000000001</v>
      </c>
      <c r="BR41" s="9">
        <v>1.5</v>
      </c>
      <c r="BS41" s="9">
        <v>1.175</v>
      </c>
      <c r="BT41" s="9">
        <v>0</v>
      </c>
      <c r="BU41" s="9">
        <v>0.32500000000000001</v>
      </c>
      <c r="BV41" s="9">
        <v>0.26500000000000001</v>
      </c>
      <c r="BW41" s="9">
        <v>0.26500000000000001</v>
      </c>
      <c r="BX41" s="9">
        <v>0</v>
      </c>
      <c r="BY41" s="9">
        <v>0</v>
      </c>
      <c r="CF41" s="9">
        <v>15.814</v>
      </c>
      <c r="CG41" s="9">
        <v>11.173</v>
      </c>
      <c r="CH41" s="9">
        <v>15.291</v>
      </c>
      <c r="CI41" s="9">
        <v>0.52300000000000002</v>
      </c>
      <c r="CJ41" s="9">
        <v>14.391</v>
      </c>
      <c r="CK41" s="9">
        <v>11.173</v>
      </c>
      <c r="CL41" s="9">
        <v>0.40500000000000003</v>
      </c>
      <c r="CM41" s="9">
        <v>2.8140000000000001</v>
      </c>
      <c r="CN41" s="9">
        <v>0.28199999999999997</v>
      </c>
      <c r="CO41" s="9">
        <v>0.121</v>
      </c>
      <c r="CP41" s="9">
        <v>0</v>
      </c>
      <c r="CQ41" s="9">
        <v>0.16200000000000001</v>
      </c>
      <c r="CR41" s="9">
        <v>1.1399999999999999</v>
      </c>
      <c r="CS41" s="9">
        <v>0.77900000000000003</v>
      </c>
      <c r="CT41" s="9">
        <v>0</v>
      </c>
      <c r="CU41" s="9">
        <v>0.36099999999999999</v>
      </c>
      <c r="CV41" s="9">
        <v>12.073</v>
      </c>
      <c r="CW41" s="9">
        <v>0.40500000000000003</v>
      </c>
      <c r="CX41" s="9">
        <v>3.3359999999999999</v>
      </c>
      <c r="CY41" s="9">
        <v>4.899</v>
      </c>
      <c r="CZ41" s="9">
        <v>3.6120000000000001</v>
      </c>
      <c r="DA41" s="9">
        <v>0.35699999999999998</v>
      </c>
      <c r="DB41" s="9">
        <v>0.93100000000000005</v>
      </c>
      <c r="DC41" s="9">
        <v>3.7810000000000001</v>
      </c>
      <c r="DD41" s="9">
        <v>2.7010000000000001</v>
      </c>
      <c r="DE41" s="9">
        <v>0.35699999999999998</v>
      </c>
      <c r="DF41" s="9">
        <v>0.72299999999999998</v>
      </c>
      <c r="DG41" s="9">
        <v>1.119</v>
      </c>
      <c r="DH41" s="9">
        <v>0.91100000000000003</v>
      </c>
      <c r="DI41" s="9">
        <v>0</v>
      </c>
      <c r="DJ41" s="9">
        <v>0.20799999999999999</v>
      </c>
      <c r="DP41" s="9">
        <v>14.849</v>
      </c>
      <c r="DQ41" s="9">
        <v>10.347</v>
      </c>
      <c r="DR41" s="9">
        <v>14.465999999999999</v>
      </c>
      <c r="DS41" s="9">
        <v>0.38300000000000001</v>
      </c>
      <c r="DT41" s="9">
        <v>13.566000000000001</v>
      </c>
      <c r="DU41" s="9">
        <v>10.347</v>
      </c>
      <c r="DV41" s="9">
        <v>0.40500000000000003</v>
      </c>
      <c r="DW41" s="9">
        <v>2.8140000000000001</v>
      </c>
      <c r="DX41" s="9">
        <v>0.28199999999999997</v>
      </c>
      <c r="DY41" s="9">
        <v>0.121</v>
      </c>
      <c r="DZ41" s="9">
        <v>0</v>
      </c>
      <c r="EA41" s="9">
        <v>0.16200000000000001</v>
      </c>
      <c r="EB41" s="9">
        <v>1</v>
      </c>
      <c r="EC41" s="9">
        <v>0.77900000000000003</v>
      </c>
      <c r="ED41" s="9">
        <v>0</v>
      </c>
      <c r="EE41" s="9">
        <v>0.221</v>
      </c>
      <c r="EF41" s="9">
        <v>11.247</v>
      </c>
      <c r="EG41" s="9">
        <v>0.40500000000000003</v>
      </c>
      <c r="EH41" s="9">
        <v>3.1970000000000001</v>
      </c>
      <c r="EI41" s="9">
        <v>3.806</v>
      </c>
      <c r="EJ41" s="9">
        <v>2.649</v>
      </c>
      <c r="EK41" s="9">
        <v>0.35699999999999998</v>
      </c>
      <c r="EL41" s="9">
        <v>0.8</v>
      </c>
      <c r="EM41" s="9">
        <v>2.82</v>
      </c>
      <c r="EN41" s="9">
        <v>1.871</v>
      </c>
      <c r="EO41" s="9">
        <v>0.35699999999999998</v>
      </c>
      <c r="EP41" s="9">
        <v>0.59299999999999997</v>
      </c>
      <c r="EQ41" s="9">
        <v>0.98599999999999999</v>
      </c>
      <c r="ER41" s="9">
        <v>0.77800000000000002</v>
      </c>
      <c r="ES41" s="9">
        <v>0</v>
      </c>
      <c r="ET41" s="9">
        <v>0.20799999999999999</v>
      </c>
      <c r="EZ41" s="9">
        <v>73.269000000000005</v>
      </c>
      <c r="FA41" s="9">
        <v>47.247999999999998</v>
      </c>
      <c r="FB41" s="9">
        <v>61.622</v>
      </c>
      <c r="FC41" s="9">
        <v>11.648</v>
      </c>
      <c r="FD41" s="9">
        <v>57.578000000000003</v>
      </c>
      <c r="FE41" s="9">
        <v>47.247999999999998</v>
      </c>
      <c r="FF41" s="9">
        <v>0.73699999999999999</v>
      </c>
      <c r="FG41" s="9">
        <v>9.593</v>
      </c>
      <c r="FH41" s="9">
        <v>0.67700000000000005</v>
      </c>
      <c r="FI41" s="9">
        <v>0.374</v>
      </c>
      <c r="FJ41" s="9">
        <v>0</v>
      </c>
      <c r="FK41" s="9">
        <v>0.30299999999999999</v>
      </c>
      <c r="FL41" s="9">
        <v>15.015000000000001</v>
      </c>
      <c r="FM41" s="9">
        <v>3.67</v>
      </c>
      <c r="FN41" s="9">
        <v>8.4000000000000005E-2</v>
      </c>
      <c r="FO41" s="9">
        <v>11.260999999999999</v>
      </c>
      <c r="FP41" s="9">
        <v>51.292000000000002</v>
      </c>
      <c r="FQ41" s="9">
        <v>0.82</v>
      </c>
      <c r="FR41" s="9">
        <v>21.157</v>
      </c>
      <c r="FS41" s="9">
        <v>14.117000000000001</v>
      </c>
      <c r="FT41" s="9">
        <v>9.8469999999999995</v>
      </c>
      <c r="FU41" s="9">
        <v>9.5000000000000001E-2</v>
      </c>
      <c r="FV41" s="9">
        <v>4.1760000000000002</v>
      </c>
      <c r="FW41" s="9">
        <v>12.321999999999999</v>
      </c>
      <c r="FX41" s="9">
        <v>8.2370000000000001</v>
      </c>
      <c r="FY41" s="9">
        <v>9.5000000000000001E-2</v>
      </c>
      <c r="FZ41" s="9">
        <v>3.99</v>
      </c>
      <c r="GA41" s="9">
        <v>1.796</v>
      </c>
      <c r="GB41" s="9">
        <v>1.61</v>
      </c>
      <c r="GC41" s="9">
        <v>0</v>
      </c>
      <c r="GD41" s="9">
        <v>0.186</v>
      </c>
      <c r="GE41" s="9">
        <v>1.3149999999999999</v>
      </c>
      <c r="GF41" s="9">
        <v>1.2190000000000001</v>
      </c>
      <c r="GG41" s="9">
        <v>0</v>
      </c>
      <c r="GH41" s="9">
        <v>9.5000000000000001E-2</v>
      </c>
      <c r="GO41" s="9">
        <v>34.067999999999998</v>
      </c>
      <c r="GP41" s="9">
        <v>25.495999999999999</v>
      </c>
      <c r="GQ41" s="9">
        <v>33.375999999999998</v>
      </c>
      <c r="GR41" s="9">
        <v>0.69399999999999995</v>
      </c>
      <c r="GS41" s="9">
        <v>31.893000000000001</v>
      </c>
      <c r="GT41" s="9">
        <v>25.495999999999999</v>
      </c>
      <c r="GU41" s="9">
        <v>0.32800000000000001</v>
      </c>
      <c r="GV41" s="9">
        <v>6.0679999999999996</v>
      </c>
      <c r="GW41" s="9">
        <v>0.48399999999999999</v>
      </c>
      <c r="GX41" s="9">
        <v>0.182</v>
      </c>
      <c r="GY41" s="9">
        <v>0</v>
      </c>
      <c r="GZ41" s="9">
        <v>0.30299999999999999</v>
      </c>
      <c r="HA41" s="9">
        <v>1.6910000000000001</v>
      </c>
      <c r="HB41" s="9">
        <v>1.3009999999999999</v>
      </c>
      <c r="HC41" s="9">
        <v>0</v>
      </c>
      <c r="HD41" s="9">
        <v>0.39100000000000001</v>
      </c>
      <c r="HE41" s="9">
        <v>26.978000000000002</v>
      </c>
      <c r="HF41" s="9">
        <v>0.32800000000000001</v>
      </c>
      <c r="HG41" s="9">
        <v>6.7619999999999996</v>
      </c>
      <c r="HH41" s="9">
        <v>10.143000000000001</v>
      </c>
      <c r="HI41" s="9">
        <v>7.99</v>
      </c>
      <c r="HJ41" s="9">
        <v>9.5000000000000001E-2</v>
      </c>
      <c r="HK41" s="9">
        <v>2.0579999999999998</v>
      </c>
      <c r="HL41" s="9">
        <v>8.9459999999999997</v>
      </c>
      <c r="HM41" s="9">
        <v>6.8869999999999996</v>
      </c>
      <c r="HN41" s="9">
        <v>9.5000000000000001E-2</v>
      </c>
      <c r="HO41" s="9">
        <v>1.9650000000000001</v>
      </c>
      <c r="HP41" s="9">
        <v>1.196</v>
      </c>
      <c r="HQ41" s="9">
        <v>1.1040000000000001</v>
      </c>
      <c r="HR41" s="9">
        <v>0</v>
      </c>
      <c r="HS41" s="9">
        <v>9.1999999999999998E-2</v>
      </c>
      <c r="HY41" s="9">
        <v>28.664999999999999</v>
      </c>
      <c r="HZ41" s="9">
        <v>21.346</v>
      </c>
      <c r="IA41" s="9">
        <v>28.167000000000002</v>
      </c>
      <c r="IB41" s="9">
        <v>0.498</v>
      </c>
      <c r="IC41" s="9">
        <v>27.082999999999998</v>
      </c>
      <c r="ID41" s="9">
        <v>21.346</v>
      </c>
      <c r="IE41" s="9">
        <v>0.32800000000000001</v>
      </c>
      <c r="IF41" s="9">
        <v>5.4089999999999998</v>
      </c>
      <c r="IG41" s="9">
        <v>0.38300000000000001</v>
      </c>
      <c r="IH41" s="9">
        <v>0.182</v>
      </c>
      <c r="II41" s="9">
        <v>0</v>
      </c>
      <c r="IJ41" s="9">
        <v>0.20200000000000001</v>
      </c>
      <c r="IK41" s="9">
        <v>1.198</v>
      </c>
      <c r="IL41" s="9">
        <v>0.90200000000000002</v>
      </c>
      <c r="IM41" s="9">
        <v>0</v>
      </c>
      <c r="IN41" s="9">
        <v>0.29599999999999999</v>
      </c>
      <c r="IO41" s="9">
        <v>22.43</v>
      </c>
      <c r="IP41" s="9">
        <v>0.32800000000000001</v>
      </c>
      <c r="IQ41" s="9">
        <v>5.907</v>
      </c>
    </row>
    <row r="42" spans="1:251">
      <c r="A42" s="10">
        <v>39234</v>
      </c>
      <c r="G42" s="9">
        <v>41.701999999999998</v>
      </c>
      <c r="H42" s="9">
        <v>24.068000000000001</v>
      </c>
      <c r="I42" s="9">
        <v>39.268000000000001</v>
      </c>
      <c r="J42" s="9">
        <v>2.4350000000000001</v>
      </c>
      <c r="K42" s="9">
        <v>36.610999999999997</v>
      </c>
      <c r="L42" s="9">
        <v>24.068000000000001</v>
      </c>
      <c r="M42" s="9">
        <v>0.78500000000000003</v>
      </c>
      <c r="N42" s="9">
        <v>11.757999999999999</v>
      </c>
      <c r="O42" s="9">
        <v>0.81200000000000006</v>
      </c>
      <c r="P42" s="9">
        <v>0.45800000000000002</v>
      </c>
      <c r="Q42" s="9">
        <v>0.192</v>
      </c>
      <c r="R42" s="9">
        <v>0.16300000000000001</v>
      </c>
      <c r="S42" s="9">
        <v>4.2779999999999996</v>
      </c>
      <c r="T42" s="9">
        <v>2.1989999999999998</v>
      </c>
      <c r="U42" s="9">
        <v>0</v>
      </c>
      <c r="V42" s="9">
        <v>2.08</v>
      </c>
      <c r="W42" s="9">
        <v>26.725000000000001</v>
      </c>
      <c r="X42" s="9">
        <v>0.97699999999999998</v>
      </c>
      <c r="Y42" s="9">
        <v>14</v>
      </c>
      <c r="Z42" s="9">
        <v>12.006</v>
      </c>
      <c r="AA42" s="9">
        <v>6.5030000000000001</v>
      </c>
      <c r="AB42" s="9">
        <v>0.59</v>
      </c>
      <c r="AC42" s="9">
        <v>4.9130000000000003</v>
      </c>
      <c r="AD42" s="9">
        <v>10.436999999999999</v>
      </c>
      <c r="AE42" s="9">
        <v>5.0590000000000002</v>
      </c>
      <c r="AF42" s="9">
        <v>0.59</v>
      </c>
      <c r="AG42" s="9">
        <v>4.7880000000000003</v>
      </c>
      <c r="AH42" s="9">
        <v>1.5680000000000001</v>
      </c>
      <c r="AI42" s="9">
        <v>1.4430000000000001</v>
      </c>
      <c r="AJ42" s="9">
        <v>0</v>
      </c>
      <c r="AK42" s="9">
        <v>0.125</v>
      </c>
      <c r="AQ42" s="9">
        <v>32.024999999999999</v>
      </c>
      <c r="AR42" s="9">
        <v>23.863</v>
      </c>
      <c r="AS42" s="9">
        <v>29.201000000000001</v>
      </c>
      <c r="AT42" s="9">
        <v>2.823</v>
      </c>
      <c r="AU42" s="9">
        <v>27.78</v>
      </c>
      <c r="AV42" s="9">
        <v>23.863</v>
      </c>
      <c r="AW42" s="9">
        <v>0.45700000000000002</v>
      </c>
      <c r="AX42" s="9">
        <v>3.46</v>
      </c>
      <c r="AY42" s="9">
        <v>0.111</v>
      </c>
      <c r="AZ42" s="9">
        <v>0</v>
      </c>
      <c r="BA42" s="9">
        <v>0</v>
      </c>
      <c r="BB42" s="9">
        <v>0.111</v>
      </c>
      <c r="BC42" s="9">
        <v>4.133</v>
      </c>
      <c r="BD42" s="9">
        <v>1.421</v>
      </c>
      <c r="BE42" s="9">
        <v>0</v>
      </c>
      <c r="BF42" s="9">
        <v>2.7120000000000002</v>
      </c>
      <c r="BG42" s="9">
        <v>25.283999999999999</v>
      </c>
      <c r="BH42" s="9">
        <v>0.45700000000000002</v>
      </c>
      <c r="BI42" s="9">
        <v>6.2839999999999998</v>
      </c>
      <c r="BJ42" s="9">
        <v>7.992</v>
      </c>
      <c r="BK42" s="9">
        <v>4.8449999999999998</v>
      </c>
      <c r="BL42" s="9">
        <v>0.46400000000000002</v>
      </c>
      <c r="BM42" s="9">
        <v>2.6829999999999998</v>
      </c>
      <c r="BN42" s="9">
        <v>5.2709999999999999</v>
      </c>
      <c r="BO42" s="9">
        <v>3.2589999999999999</v>
      </c>
      <c r="BP42" s="9">
        <v>0.224</v>
      </c>
      <c r="BQ42" s="9">
        <v>1.788</v>
      </c>
      <c r="BR42" s="9">
        <v>2.722</v>
      </c>
      <c r="BS42" s="9">
        <v>1.5860000000000001</v>
      </c>
      <c r="BT42" s="9">
        <v>0.24099999999999999</v>
      </c>
      <c r="BU42" s="9">
        <v>0.89500000000000002</v>
      </c>
      <c r="BV42" s="9">
        <v>1.3460000000000001</v>
      </c>
      <c r="BW42" s="9">
        <v>0.89200000000000002</v>
      </c>
      <c r="BX42" s="9">
        <v>0</v>
      </c>
      <c r="BY42" s="9">
        <v>0.45400000000000001</v>
      </c>
      <c r="CF42" s="9">
        <v>14.15</v>
      </c>
      <c r="CG42" s="9">
        <v>10.593999999999999</v>
      </c>
      <c r="CH42" s="9">
        <v>13.651999999999999</v>
      </c>
      <c r="CI42" s="9">
        <v>0.497</v>
      </c>
      <c r="CJ42" s="9">
        <v>13.536</v>
      </c>
      <c r="CK42" s="9">
        <v>10.593999999999999</v>
      </c>
      <c r="CL42" s="9">
        <v>0.45700000000000002</v>
      </c>
      <c r="CM42" s="9">
        <v>2.4849999999999999</v>
      </c>
      <c r="CN42" s="9">
        <v>0</v>
      </c>
      <c r="CO42" s="9">
        <v>0</v>
      </c>
      <c r="CP42" s="9">
        <v>0</v>
      </c>
      <c r="CQ42" s="9">
        <v>0</v>
      </c>
      <c r="CR42" s="9">
        <v>0.61299999999999999</v>
      </c>
      <c r="CS42" s="9">
        <v>0.11600000000000001</v>
      </c>
      <c r="CT42" s="9">
        <v>0</v>
      </c>
      <c r="CU42" s="9">
        <v>0.497</v>
      </c>
      <c r="CV42" s="9">
        <v>10.711</v>
      </c>
      <c r="CW42" s="9">
        <v>0.45700000000000002</v>
      </c>
      <c r="CX42" s="9">
        <v>2.9820000000000002</v>
      </c>
      <c r="CY42" s="9">
        <v>5.7389999999999999</v>
      </c>
      <c r="CZ42" s="9">
        <v>3.3490000000000002</v>
      </c>
      <c r="DA42" s="9">
        <v>0.32400000000000001</v>
      </c>
      <c r="DB42" s="9">
        <v>2.0659999999999998</v>
      </c>
      <c r="DC42" s="9">
        <v>3.7679999999999998</v>
      </c>
      <c r="DD42" s="9">
        <v>2.5139999999999998</v>
      </c>
      <c r="DE42" s="9">
        <v>8.3000000000000004E-2</v>
      </c>
      <c r="DF42" s="9">
        <v>1.171</v>
      </c>
      <c r="DG42" s="9">
        <v>1.9710000000000001</v>
      </c>
      <c r="DH42" s="9">
        <v>0.83499999999999996</v>
      </c>
      <c r="DI42" s="9">
        <v>0.24099999999999999</v>
      </c>
      <c r="DJ42" s="9">
        <v>0.89500000000000002</v>
      </c>
      <c r="DP42" s="9">
        <v>13.355</v>
      </c>
      <c r="DQ42" s="9">
        <v>10.068</v>
      </c>
      <c r="DR42" s="9">
        <v>13.125999999999999</v>
      </c>
      <c r="DS42" s="9">
        <v>0.22900000000000001</v>
      </c>
      <c r="DT42" s="9">
        <v>13.01</v>
      </c>
      <c r="DU42" s="9">
        <v>10.068</v>
      </c>
      <c r="DV42" s="9">
        <v>0.45700000000000002</v>
      </c>
      <c r="DW42" s="9">
        <v>2.4849999999999999</v>
      </c>
      <c r="DX42" s="9">
        <v>0</v>
      </c>
      <c r="DY42" s="9">
        <v>0</v>
      </c>
      <c r="DZ42" s="9">
        <v>0</v>
      </c>
      <c r="EA42" s="9">
        <v>0</v>
      </c>
      <c r="EB42" s="9">
        <v>0.34499999999999997</v>
      </c>
      <c r="EC42" s="9">
        <v>0.11600000000000001</v>
      </c>
      <c r="ED42" s="9">
        <v>0</v>
      </c>
      <c r="EE42" s="9">
        <v>0.22900000000000001</v>
      </c>
      <c r="EF42" s="9">
        <v>10.183999999999999</v>
      </c>
      <c r="EG42" s="9">
        <v>0.45700000000000002</v>
      </c>
      <c r="EH42" s="9">
        <v>2.714</v>
      </c>
      <c r="EI42" s="9">
        <v>5.1340000000000003</v>
      </c>
      <c r="EJ42" s="9">
        <v>2.8719999999999999</v>
      </c>
      <c r="EK42" s="9">
        <v>0.32400000000000001</v>
      </c>
      <c r="EL42" s="9">
        <v>1.9379999999999999</v>
      </c>
      <c r="EM42" s="9">
        <v>3.411</v>
      </c>
      <c r="EN42" s="9">
        <v>2.157</v>
      </c>
      <c r="EO42" s="9">
        <v>8.3000000000000004E-2</v>
      </c>
      <c r="EP42" s="9">
        <v>1.171</v>
      </c>
      <c r="EQ42" s="9">
        <v>1.7230000000000001</v>
      </c>
      <c r="ER42" s="9">
        <v>0.71499999999999997</v>
      </c>
      <c r="ES42" s="9">
        <v>0.24099999999999999</v>
      </c>
      <c r="ET42" s="9">
        <v>0.76700000000000002</v>
      </c>
      <c r="EZ42" s="9">
        <v>72.677000000000007</v>
      </c>
      <c r="FA42" s="9">
        <v>46.348999999999997</v>
      </c>
      <c r="FB42" s="9">
        <v>62.097000000000001</v>
      </c>
      <c r="FC42" s="9">
        <v>10.58</v>
      </c>
      <c r="FD42" s="9">
        <v>58.441000000000003</v>
      </c>
      <c r="FE42" s="9">
        <v>46.348999999999997</v>
      </c>
      <c r="FF42" s="9">
        <v>0.69099999999999995</v>
      </c>
      <c r="FG42" s="9">
        <v>11.401</v>
      </c>
      <c r="FH42" s="9">
        <v>0.65</v>
      </c>
      <c r="FI42" s="9">
        <v>0.50900000000000001</v>
      </c>
      <c r="FJ42" s="9">
        <v>0</v>
      </c>
      <c r="FK42" s="9">
        <v>0.14000000000000001</v>
      </c>
      <c r="FL42" s="9">
        <v>13.586</v>
      </c>
      <c r="FM42" s="9">
        <v>3.1469999999999998</v>
      </c>
      <c r="FN42" s="9">
        <v>0.16</v>
      </c>
      <c r="FO42" s="9">
        <v>10.28</v>
      </c>
      <c r="FP42" s="9">
        <v>50.005000000000003</v>
      </c>
      <c r="FQ42" s="9">
        <v>0.85</v>
      </c>
      <c r="FR42" s="9">
        <v>21.821000000000002</v>
      </c>
      <c r="FS42" s="9">
        <v>12.507999999999999</v>
      </c>
      <c r="FT42" s="9">
        <v>9.3049999999999997</v>
      </c>
      <c r="FU42" s="9">
        <v>0.748</v>
      </c>
      <c r="FV42" s="9">
        <v>2.4540000000000002</v>
      </c>
      <c r="FW42" s="9">
        <v>10.333</v>
      </c>
      <c r="FX42" s="9">
        <v>7.4029999999999996</v>
      </c>
      <c r="FY42" s="9">
        <v>0.748</v>
      </c>
      <c r="FZ42" s="9">
        <v>2.1819999999999999</v>
      </c>
      <c r="GA42" s="9">
        <v>2.1749999999999998</v>
      </c>
      <c r="GB42" s="9">
        <v>1.9019999999999999</v>
      </c>
      <c r="GC42" s="9">
        <v>0</v>
      </c>
      <c r="GD42" s="9">
        <v>0.27300000000000002</v>
      </c>
      <c r="GE42" s="9">
        <v>0.58899999999999997</v>
      </c>
      <c r="GF42" s="9">
        <v>0.53500000000000003</v>
      </c>
      <c r="GG42" s="9">
        <v>0</v>
      </c>
      <c r="GH42" s="9">
        <v>5.3999999999999999E-2</v>
      </c>
      <c r="GO42" s="9">
        <v>33.793999999999997</v>
      </c>
      <c r="GP42" s="9">
        <v>24.736999999999998</v>
      </c>
      <c r="GQ42" s="9">
        <v>32.747999999999998</v>
      </c>
      <c r="GR42" s="9">
        <v>1.046</v>
      </c>
      <c r="GS42" s="9">
        <v>31.567</v>
      </c>
      <c r="GT42" s="9">
        <v>24.736999999999998</v>
      </c>
      <c r="GU42" s="9">
        <v>0.312</v>
      </c>
      <c r="GV42" s="9">
        <v>6.5179999999999998</v>
      </c>
      <c r="GW42" s="9">
        <v>0.40600000000000003</v>
      </c>
      <c r="GX42" s="9">
        <v>0.32900000000000001</v>
      </c>
      <c r="GY42" s="9">
        <v>0</v>
      </c>
      <c r="GZ42" s="9">
        <v>7.6999999999999999E-2</v>
      </c>
      <c r="HA42" s="9">
        <v>1.821</v>
      </c>
      <c r="HB42" s="9">
        <v>0.85199999999999998</v>
      </c>
      <c r="HC42" s="9">
        <v>0.16</v>
      </c>
      <c r="HD42" s="9">
        <v>0.80900000000000005</v>
      </c>
      <c r="HE42" s="9">
        <v>25.919</v>
      </c>
      <c r="HF42" s="9">
        <v>0.47199999999999998</v>
      </c>
      <c r="HG42" s="9">
        <v>7.4039999999999999</v>
      </c>
      <c r="HH42" s="9">
        <v>8.298</v>
      </c>
      <c r="HI42" s="9">
        <v>6.25</v>
      </c>
      <c r="HJ42" s="9">
        <v>0.748</v>
      </c>
      <c r="HK42" s="9">
        <v>1.2989999999999999</v>
      </c>
      <c r="HL42" s="9">
        <v>6.9640000000000004</v>
      </c>
      <c r="HM42" s="9">
        <v>5</v>
      </c>
      <c r="HN42" s="9">
        <v>0.748</v>
      </c>
      <c r="HO42" s="9">
        <v>1.216</v>
      </c>
      <c r="HP42" s="9">
        <v>1.3340000000000001</v>
      </c>
      <c r="HQ42" s="9">
        <v>1.2509999999999999</v>
      </c>
      <c r="HR42" s="9">
        <v>0</v>
      </c>
      <c r="HS42" s="9">
        <v>8.3000000000000004E-2</v>
      </c>
      <c r="HY42" s="9">
        <v>27.251000000000001</v>
      </c>
      <c r="HZ42" s="9">
        <v>19.396000000000001</v>
      </c>
      <c r="IA42" s="9">
        <v>26.437999999999999</v>
      </c>
      <c r="IB42" s="9">
        <v>0.81399999999999995</v>
      </c>
      <c r="IC42" s="9">
        <v>25.667999999999999</v>
      </c>
      <c r="ID42" s="9">
        <v>19.396000000000001</v>
      </c>
      <c r="IE42" s="9">
        <v>0.23499999999999999</v>
      </c>
      <c r="IF42" s="9">
        <v>6.0369999999999999</v>
      </c>
      <c r="IG42" s="9">
        <v>0.33</v>
      </c>
      <c r="IH42" s="9">
        <v>0.253</v>
      </c>
      <c r="II42" s="9">
        <v>0</v>
      </c>
      <c r="IJ42" s="9">
        <v>7.6999999999999999E-2</v>
      </c>
      <c r="IK42" s="9">
        <v>1.254</v>
      </c>
      <c r="IL42" s="9">
        <v>0.51700000000000002</v>
      </c>
      <c r="IM42" s="9">
        <v>0.16</v>
      </c>
      <c r="IN42" s="9">
        <v>0.57699999999999996</v>
      </c>
      <c r="IO42" s="9">
        <v>20.166</v>
      </c>
      <c r="IP42" s="9">
        <v>0.39500000000000002</v>
      </c>
      <c r="IQ42" s="9">
        <v>6.6909999999999998</v>
      </c>
    </row>
    <row r="43" spans="1:251">
      <c r="A43" s="20" t="s">
        <v>2059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</row>
    <row r="44" spans="1:251">
      <c r="A44" s="10">
        <v>38504</v>
      </c>
      <c r="B44" s="73">
        <v>0.11799999999999999</v>
      </c>
      <c r="C44" s="73">
        <v>0.19600000000000001</v>
      </c>
      <c r="D44" s="73">
        <v>0.19600000000000001</v>
      </c>
      <c r="E44" s="73">
        <v>0.11799999999999999</v>
      </c>
      <c r="F44" s="73">
        <v>0</v>
      </c>
      <c r="G44" s="73">
        <v>40.844000000000001</v>
      </c>
      <c r="H44" s="73">
        <v>23.434999999999999</v>
      </c>
      <c r="I44" s="73">
        <v>37.363999999999997</v>
      </c>
      <c r="J44" s="73">
        <v>3.4009999999999998</v>
      </c>
      <c r="K44" s="73">
        <v>35.548000000000002</v>
      </c>
      <c r="L44" s="73">
        <v>23.434999999999999</v>
      </c>
      <c r="M44" s="73">
        <v>1.044</v>
      </c>
      <c r="N44" s="73">
        <v>10.991</v>
      </c>
      <c r="O44" s="73">
        <v>1.4990000000000001</v>
      </c>
      <c r="P44" s="73">
        <v>0.46</v>
      </c>
      <c r="Q44" s="73">
        <v>0.185</v>
      </c>
      <c r="R44" s="73">
        <v>0.85299999999999998</v>
      </c>
      <c r="S44" s="73">
        <v>3.7970000000000002</v>
      </c>
      <c r="T44" s="73">
        <v>1.4339999999999999</v>
      </c>
      <c r="U44" s="73">
        <v>0</v>
      </c>
      <c r="V44" s="73">
        <v>2.363</v>
      </c>
      <c r="W44" s="73">
        <v>25.329000000000001</v>
      </c>
      <c r="X44" s="73">
        <v>1.2290000000000001</v>
      </c>
      <c r="Y44" s="73">
        <v>14.207000000000001</v>
      </c>
      <c r="Z44" s="73">
        <v>13.163</v>
      </c>
      <c r="AA44" s="73">
        <v>5.4809999999999999</v>
      </c>
      <c r="AB44" s="73">
        <v>0.91600000000000004</v>
      </c>
      <c r="AC44" s="73">
        <v>6.766</v>
      </c>
      <c r="AD44" s="73">
        <v>11.52</v>
      </c>
      <c r="AE44" s="73">
        <v>4.367</v>
      </c>
      <c r="AF44" s="73">
        <v>0.81399999999999995</v>
      </c>
      <c r="AG44" s="73">
        <v>6.3390000000000004</v>
      </c>
      <c r="AH44" s="73">
        <v>1.643</v>
      </c>
      <c r="AI44" s="73">
        <v>1.1140000000000001</v>
      </c>
      <c r="AJ44" s="73">
        <v>0.10199999999999999</v>
      </c>
      <c r="AK44" s="73">
        <v>0.42699999999999999</v>
      </c>
      <c r="AL44" s="73">
        <v>0</v>
      </c>
      <c r="AM44" s="73">
        <v>7.8E-2</v>
      </c>
      <c r="AN44" s="73">
        <v>7.8E-2</v>
      </c>
      <c r="AO44" s="73">
        <v>0</v>
      </c>
      <c r="AP44" s="73">
        <v>0</v>
      </c>
      <c r="AQ44" s="73">
        <v>43.688000000000002</v>
      </c>
      <c r="AR44" s="73">
        <v>28.594999999999999</v>
      </c>
      <c r="AS44" s="73">
        <v>35.536000000000001</v>
      </c>
      <c r="AT44" s="73">
        <v>2.528</v>
      </c>
      <c r="AU44" s="73">
        <v>34.122999999999998</v>
      </c>
      <c r="AV44" s="73">
        <v>28.594999999999999</v>
      </c>
      <c r="AW44" s="73">
        <v>0.82199999999999995</v>
      </c>
      <c r="AX44" s="73">
        <v>4.1550000000000002</v>
      </c>
      <c r="AY44" s="73">
        <v>0.19</v>
      </c>
      <c r="AZ44" s="73">
        <v>0.19</v>
      </c>
      <c r="BA44" s="73">
        <v>0</v>
      </c>
      <c r="BB44" s="73">
        <v>0</v>
      </c>
      <c r="BC44" s="73">
        <v>4.4669999999999996</v>
      </c>
      <c r="BD44" s="73">
        <v>1.774</v>
      </c>
      <c r="BE44" s="73">
        <v>0.109</v>
      </c>
      <c r="BF44" s="73">
        <v>2.4180000000000001</v>
      </c>
      <c r="BG44" s="73">
        <v>33.646000000000001</v>
      </c>
      <c r="BH44" s="73">
        <v>0.995</v>
      </c>
      <c r="BI44" s="73">
        <v>7.4260000000000002</v>
      </c>
      <c r="BJ44" s="73">
        <v>7.2750000000000004</v>
      </c>
      <c r="BK44" s="73">
        <v>3.0209999999999999</v>
      </c>
      <c r="BL44" s="73">
        <v>0.52600000000000002</v>
      </c>
      <c r="BM44" s="73">
        <v>3.6949999999999998</v>
      </c>
      <c r="BN44" s="73">
        <v>6.6319999999999997</v>
      </c>
      <c r="BO44" s="73">
        <v>2.431</v>
      </c>
      <c r="BP44" s="73">
        <v>0.51700000000000002</v>
      </c>
      <c r="BQ44" s="73">
        <v>3.6850000000000001</v>
      </c>
      <c r="BR44" s="73">
        <v>0.64200000000000002</v>
      </c>
      <c r="BS44" s="73">
        <v>0.59</v>
      </c>
      <c r="BT44" s="73">
        <v>0.01</v>
      </c>
      <c r="BU44" s="73">
        <v>0.01</v>
      </c>
      <c r="BV44" s="73">
        <v>0.44400000000000001</v>
      </c>
      <c r="BW44" s="73">
        <v>0.30299999999999999</v>
      </c>
      <c r="BX44" s="73">
        <v>0</v>
      </c>
      <c r="BY44" s="73">
        <v>0</v>
      </c>
      <c r="BZ44" s="73">
        <v>4.9080000000000004</v>
      </c>
      <c r="CA44" s="73">
        <v>1.62</v>
      </c>
      <c r="CB44" s="73">
        <v>5.6239999999999997</v>
      </c>
      <c r="CC44" s="73">
        <v>0.90400000000000003</v>
      </c>
      <c r="CD44" s="73">
        <v>3.3000000000000002E-2</v>
      </c>
      <c r="CE44" s="73">
        <v>0.14099999999999999</v>
      </c>
      <c r="CF44" s="73">
        <v>20.739000000000001</v>
      </c>
      <c r="CG44" s="73">
        <v>13.9</v>
      </c>
      <c r="CH44" s="73">
        <v>17.277000000000001</v>
      </c>
      <c r="CI44" s="73">
        <v>0.26700000000000002</v>
      </c>
      <c r="CJ44" s="73">
        <v>16.853000000000002</v>
      </c>
      <c r="CK44" s="73">
        <v>13.9</v>
      </c>
      <c r="CL44" s="73">
        <v>0.152</v>
      </c>
      <c r="CM44" s="73">
        <v>2.4950000000000001</v>
      </c>
      <c r="CN44" s="73">
        <v>0</v>
      </c>
      <c r="CO44" s="73">
        <v>0</v>
      </c>
      <c r="CP44" s="73">
        <v>0</v>
      </c>
      <c r="CQ44" s="73">
        <v>0</v>
      </c>
      <c r="CR44" s="73">
        <v>1.163</v>
      </c>
      <c r="CS44" s="73">
        <v>0.72899999999999998</v>
      </c>
      <c r="CT44" s="73">
        <v>0</v>
      </c>
      <c r="CU44" s="73">
        <v>0.26700000000000002</v>
      </c>
      <c r="CV44" s="73">
        <v>16.187999999999999</v>
      </c>
      <c r="CW44" s="73">
        <v>0.216</v>
      </c>
      <c r="CX44" s="73">
        <v>3.4039999999999999</v>
      </c>
      <c r="CY44" s="73">
        <v>5.6159999999999997</v>
      </c>
      <c r="CZ44" s="73">
        <v>1.86</v>
      </c>
      <c r="DA44" s="73">
        <v>0.52600000000000002</v>
      </c>
      <c r="DB44" s="73">
        <v>3.23</v>
      </c>
      <c r="DC44" s="73">
        <v>5.1589999999999998</v>
      </c>
      <c r="DD44" s="73">
        <v>1.423</v>
      </c>
      <c r="DE44" s="73">
        <v>0.51700000000000002</v>
      </c>
      <c r="DF44" s="73">
        <v>3.22</v>
      </c>
      <c r="DG44" s="73">
        <v>0.45700000000000002</v>
      </c>
      <c r="DH44" s="73">
        <v>0.437</v>
      </c>
      <c r="DI44" s="73">
        <v>0.01</v>
      </c>
      <c r="DJ44" s="73">
        <v>0.01</v>
      </c>
      <c r="DK44" s="73">
        <v>2.7229999999999999</v>
      </c>
      <c r="DL44" s="73">
        <v>0.93100000000000005</v>
      </c>
      <c r="DM44" s="73">
        <v>3.1949999999999998</v>
      </c>
      <c r="DN44" s="73">
        <v>0.45900000000000002</v>
      </c>
      <c r="DO44" s="73">
        <v>0</v>
      </c>
      <c r="DP44" s="73">
        <v>19.097999999999999</v>
      </c>
      <c r="DQ44" s="73">
        <v>12.920999999999999</v>
      </c>
      <c r="DR44" s="73">
        <v>15.835000000000001</v>
      </c>
      <c r="DS44" s="73">
        <v>0.26700000000000002</v>
      </c>
      <c r="DT44" s="73">
        <v>15.411</v>
      </c>
      <c r="DU44" s="73">
        <v>12.920999999999999</v>
      </c>
      <c r="DV44" s="73">
        <v>0.152</v>
      </c>
      <c r="DW44" s="73">
        <v>2.0329999999999999</v>
      </c>
      <c r="DX44" s="73">
        <v>0</v>
      </c>
      <c r="DY44" s="73">
        <v>0</v>
      </c>
      <c r="DZ44" s="73">
        <v>0</v>
      </c>
      <c r="EA44" s="73">
        <v>0</v>
      </c>
      <c r="EB44" s="73">
        <v>1.163</v>
      </c>
      <c r="EC44" s="73">
        <v>0.72899999999999998</v>
      </c>
      <c r="ED44" s="73">
        <v>0</v>
      </c>
      <c r="EE44" s="73">
        <v>0.26700000000000002</v>
      </c>
      <c r="EF44" s="73">
        <v>15.010999999999999</v>
      </c>
      <c r="EG44" s="73">
        <v>0.216</v>
      </c>
      <c r="EH44" s="73">
        <v>2.9409999999999998</v>
      </c>
      <c r="EI44" s="73">
        <v>5.3369999999999997</v>
      </c>
      <c r="EJ44" s="73">
        <v>1.718</v>
      </c>
      <c r="EK44" s="73">
        <v>0.52600000000000002</v>
      </c>
      <c r="EL44" s="73">
        <v>3.0920000000000001</v>
      </c>
      <c r="EM44" s="73">
        <v>4.88</v>
      </c>
      <c r="EN44" s="73">
        <v>1.2809999999999999</v>
      </c>
      <c r="EO44" s="73">
        <v>0.51700000000000002</v>
      </c>
      <c r="EP44" s="73">
        <v>3.0830000000000002</v>
      </c>
      <c r="EQ44" s="73">
        <v>0.45700000000000002</v>
      </c>
      <c r="ER44" s="73">
        <v>0.437</v>
      </c>
      <c r="ES44" s="73">
        <v>0.01</v>
      </c>
      <c r="ET44" s="73">
        <v>0.01</v>
      </c>
      <c r="EU44" s="73">
        <v>2.524</v>
      </c>
      <c r="EV44" s="73">
        <v>0.93100000000000005</v>
      </c>
      <c r="EW44" s="73">
        <v>2.9969999999999999</v>
      </c>
      <c r="EX44" s="73">
        <v>0.45900000000000002</v>
      </c>
      <c r="EY44" s="73">
        <v>0</v>
      </c>
      <c r="EZ44" s="73">
        <v>76.849999999999994</v>
      </c>
      <c r="FA44" s="73">
        <v>48.734999999999999</v>
      </c>
      <c r="FB44" s="73">
        <v>62</v>
      </c>
      <c r="FC44" s="73">
        <v>11.987</v>
      </c>
      <c r="FD44" s="73">
        <v>58.679000000000002</v>
      </c>
      <c r="FE44" s="73">
        <v>48.734999999999999</v>
      </c>
      <c r="FF44" s="73">
        <v>0.93100000000000005</v>
      </c>
      <c r="FG44" s="73">
        <v>8.73</v>
      </c>
      <c r="FH44" s="73">
        <v>0.65300000000000002</v>
      </c>
      <c r="FI44" s="73">
        <v>0.53</v>
      </c>
      <c r="FJ44" s="73">
        <v>0.123</v>
      </c>
      <c r="FK44" s="73">
        <v>0</v>
      </c>
      <c r="FL44" s="73">
        <v>15.007999999999999</v>
      </c>
      <c r="FM44" s="73">
        <v>3.0739999999999998</v>
      </c>
      <c r="FN44" s="73">
        <v>0</v>
      </c>
      <c r="FO44" s="73">
        <v>11.864000000000001</v>
      </c>
      <c r="FP44" s="73">
        <v>53.747999999999998</v>
      </c>
      <c r="FQ44" s="73">
        <v>1.054</v>
      </c>
      <c r="FR44" s="73">
        <v>21.027000000000001</v>
      </c>
      <c r="FS44" s="73">
        <v>12.718</v>
      </c>
      <c r="FT44" s="73">
        <v>8.032</v>
      </c>
      <c r="FU44" s="73">
        <v>0.56699999999999995</v>
      </c>
      <c r="FV44" s="73">
        <v>4.0170000000000003</v>
      </c>
      <c r="FW44" s="73">
        <v>10.848000000000001</v>
      </c>
      <c r="FX44" s="73">
        <v>6.9059999999999997</v>
      </c>
      <c r="FY44" s="73">
        <v>0.56699999999999995</v>
      </c>
      <c r="FZ44" s="73">
        <v>3.2719999999999998</v>
      </c>
      <c r="GA44" s="73">
        <v>1.87</v>
      </c>
      <c r="GB44" s="73">
        <v>1.125</v>
      </c>
      <c r="GC44" s="73">
        <v>0</v>
      </c>
      <c r="GD44" s="73">
        <v>0.745</v>
      </c>
      <c r="GE44" s="73">
        <v>0.95299999999999996</v>
      </c>
      <c r="GF44" s="73">
        <v>0.74099999999999999</v>
      </c>
      <c r="GG44" s="73">
        <v>0.21299999999999999</v>
      </c>
      <c r="GH44" s="73">
        <v>0</v>
      </c>
      <c r="GI44" s="73">
        <v>2.5089999999999999</v>
      </c>
      <c r="GJ44" s="73">
        <v>1.02</v>
      </c>
      <c r="GK44" s="73">
        <v>2.863</v>
      </c>
      <c r="GL44" s="73">
        <v>0.66700000000000004</v>
      </c>
      <c r="GM44" s="73">
        <v>0.10199999999999999</v>
      </c>
      <c r="GN44" s="73">
        <v>0</v>
      </c>
      <c r="GO44" s="73">
        <v>35.851999999999997</v>
      </c>
      <c r="GP44" s="73">
        <v>26.99</v>
      </c>
      <c r="GQ44" s="73">
        <v>33.783999999999999</v>
      </c>
      <c r="GR44" s="73">
        <v>0.67400000000000004</v>
      </c>
      <c r="GS44" s="73">
        <v>32.924999999999997</v>
      </c>
      <c r="GT44" s="73">
        <v>26.99</v>
      </c>
      <c r="GU44" s="73">
        <v>0.58499999999999996</v>
      </c>
      <c r="GV44" s="73">
        <v>5.1619999999999999</v>
      </c>
      <c r="GW44" s="73">
        <v>0.42</v>
      </c>
      <c r="GX44" s="73">
        <v>0.29599999999999999</v>
      </c>
      <c r="GY44" s="73">
        <v>0.123</v>
      </c>
      <c r="GZ44" s="73">
        <v>0</v>
      </c>
      <c r="HA44" s="73">
        <v>1.3009999999999999</v>
      </c>
      <c r="HB44" s="73">
        <v>0.751</v>
      </c>
      <c r="HC44" s="73">
        <v>0</v>
      </c>
      <c r="HD44" s="73">
        <v>0.55000000000000004</v>
      </c>
      <c r="HE44" s="73">
        <v>28.602</v>
      </c>
      <c r="HF44" s="73">
        <v>0.70799999999999996</v>
      </c>
      <c r="HG44" s="73">
        <v>6.1459999999999999</v>
      </c>
      <c r="HH44" s="73">
        <v>9.3260000000000005</v>
      </c>
      <c r="HI44" s="73">
        <v>6.09</v>
      </c>
      <c r="HJ44" s="73">
        <v>0.56699999999999995</v>
      </c>
      <c r="HK44" s="73">
        <v>2.5670000000000002</v>
      </c>
      <c r="HL44" s="73">
        <v>8.4640000000000004</v>
      </c>
      <c r="HM44" s="73">
        <v>5.6050000000000004</v>
      </c>
      <c r="HN44" s="73">
        <v>0.56699999999999995</v>
      </c>
      <c r="HO44" s="73">
        <v>2.19</v>
      </c>
      <c r="HP44" s="73">
        <v>0.86199999999999999</v>
      </c>
      <c r="HQ44" s="73">
        <v>0.48499999999999999</v>
      </c>
      <c r="HR44" s="73">
        <v>0</v>
      </c>
      <c r="HS44" s="73">
        <v>0.377</v>
      </c>
      <c r="HT44" s="73">
        <v>1.2070000000000001</v>
      </c>
      <c r="HU44" s="73">
        <v>0.39600000000000002</v>
      </c>
      <c r="HV44" s="73">
        <v>1.395</v>
      </c>
      <c r="HW44" s="73">
        <v>0.20799999999999999</v>
      </c>
      <c r="HX44" s="73">
        <v>0.10199999999999999</v>
      </c>
      <c r="HY44" s="73">
        <v>29.152999999999999</v>
      </c>
      <c r="HZ44" s="73">
        <v>21.367000000000001</v>
      </c>
      <c r="IA44" s="73">
        <v>27.378</v>
      </c>
      <c r="IB44" s="73">
        <v>0.48799999999999999</v>
      </c>
      <c r="IC44" s="73">
        <v>26.952999999999999</v>
      </c>
      <c r="ID44" s="73">
        <v>21.367000000000001</v>
      </c>
      <c r="IE44" s="73">
        <v>0.58499999999999996</v>
      </c>
      <c r="IF44" s="73">
        <v>4.8120000000000003</v>
      </c>
      <c r="IG44" s="73">
        <v>0.42</v>
      </c>
      <c r="IH44" s="73">
        <v>0.29599999999999999</v>
      </c>
      <c r="II44" s="73">
        <v>0.123</v>
      </c>
      <c r="IJ44" s="73">
        <v>0</v>
      </c>
      <c r="IK44" s="73">
        <v>0.68300000000000005</v>
      </c>
      <c r="IL44" s="73">
        <v>0.318</v>
      </c>
      <c r="IM44" s="73">
        <v>0</v>
      </c>
      <c r="IN44" s="73">
        <v>0.36499999999999999</v>
      </c>
      <c r="IO44" s="73">
        <v>22.437999999999999</v>
      </c>
      <c r="IP44" s="73">
        <v>0.70799999999999996</v>
      </c>
      <c r="IQ44" s="73">
        <v>5.6109999999999998</v>
      </c>
    </row>
    <row r="45" spans="1:251">
      <c r="A45" s="10">
        <v>38869</v>
      </c>
      <c r="B45" s="73">
        <v>0.40400000000000003</v>
      </c>
      <c r="C45" s="73">
        <v>0.16900000000000001</v>
      </c>
      <c r="D45" s="73">
        <v>0.47799999999999998</v>
      </c>
      <c r="E45" s="73">
        <v>9.4E-2</v>
      </c>
      <c r="F45" s="73">
        <v>0</v>
      </c>
      <c r="G45" s="73">
        <v>41.316000000000003</v>
      </c>
      <c r="H45" s="73">
        <v>26.123000000000001</v>
      </c>
      <c r="I45" s="73">
        <v>38.847000000000001</v>
      </c>
      <c r="J45" s="73">
        <v>2.085</v>
      </c>
      <c r="K45" s="73">
        <v>36.743000000000002</v>
      </c>
      <c r="L45" s="73">
        <v>26.123000000000001</v>
      </c>
      <c r="M45" s="73">
        <v>0.99099999999999999</v>
      </c>
      <c r="N45" s="73">
        <v>9.5549999999999997</v>
      </c>
      <c r="O45" s="73">
        <v>0.73099999999999998</v>
      </c>
      <c r="P45" s="73">
        <v>0.23599999999999999</v>
      </c>
      <c r="Q45" s="73">
        <v>0.108</v>
      </c>
      <c r="R45" s="73">
        <v>0.38700000000000001</v>
      </c>
      <c r="S45" s="73">
        <v>3.532</v>
      </c>
      <c r="T45" s="73">
        <v>1.9430000000000001</v>
      </c>
      <c r="U45" s="73">
        <v>7.4999999999999997E-2</v>
      </c>
      <c r="V45" s="73">
        <v>1.5149999999999999</v>
      </c>
      <c r="W45" s="73">
        <v>28.393000000000001</v>
      </c>
      <c r="X45" s="73">
        <v>1.1739999999999999</v>
      </c>
      <c r="Y45" s="73">
        <v>11.673999999999999</v>
      </c>
      <c r="Z45" s="73">
        <v>12.429</v>
      </c>
      <c r="AA45" s="73">
        <v>4.5709999999999997</v>
      </c>
      <c r="AB45" s="73">
        <v>0.64600000000000002</v>
      </c>
      <c r="AC45" s="73">
        <v>7.2119999999999997</v>
      </c>
      <c r="AD45" s="73">
        <v>10.542999999999999</v>
      </c>
      <c r="AE45" s="73">
        <v>3.7269999999999999</v>
      </c>
      <c r="AF45" s="73">
        <v>0.42099999999999999</v>
      </c>
      <c r="AG45" s="73">
        <v>6.3959999999999999</v>
      </c>
      <c r="AH45" s="73">
        <v>1.8859999999999999</v>
      </c>
      <c r="AI45" s="73">
        <v>0.84399999999999997</v>
      </c>
      <c r="AJ45" s="73">
        <v>0.22500000000000001</v>
      </c>
      <c r="AK45" s="73">
        <v>0.81599999999999995</v>
      </c>
      <c r="AL45" s="73">
        <v>0.309</v>
      </c>
      <c r="AM45" s="73">
        <v>7.3999999999999996E-2</v>
      </c>
      <c r="AN45" s="73">
        <v>0.38400000000000001</v>
      </c>
      <c r="AO45" s="73">
        <v>0</v>
      </c>
      <c r="AP45" s="73">
        <v>0</v>
      </c>
      <c r="AQ45" s="73">
        <v>43.668999999999997</v>
      </c>
      <c r="AR45" s="73">
        <v>27.308</v>
      </c>
      <c r="AS45" s="73">
        <v>35.594999999999999</v>
      </c>
      <c r="AT45" s="73">
        <v>4.0259999999999998</v>
      </c>
      <c r="AU45" s="73">
        <v>33.134999999999998</v>
      </c>
      <c r="AV45" s="73">
        <v>27.308</v>
      </c>
      <c r="AW45" s="73">
        <v>0.312</v>
      </c>
      <c r="AX45" s="73">
        <v>5.5149999999999997</v>
      </c>
      <c r="AY45" s="73">
        <v>0.76800000000000002</v>
      </c>
      <c r="AZ45" s="73">
        <v>4.2000000000000003E-2</v>
      </c>
      <c r="BA45" s="73">
        <v>0</v>
      </c>
      <c r="BB45" s="73">
        <v>0.72599999999999998</v>
      </c>
      <c r="BC45" s="73">
        <v>5.718</v>
      </c>
      <c r="BD45" s="73">
        <v>2.4169999999999998</v>
      </c>
      <c r="BE45" s="73">
        <v>0</v>
      </c>
      <c r="BF45" s="73">
        <v>3.3010000000000002</v>
      </c>
      <c r="BG45" s="73">
        <v>31.751000000000001</v>
      </c>
      <c r="BH45" s="73">
        <v>0.73099999999999998</v>
      </c>
      <c r="BI45" s="73">
        <v>10.762</v>
      </c>
      <c r="BJ45" s="73">
        <v>7.5910000000000002</v>
      </c>
      <c r="BK45" s="73">
        <v>5.2190000000000003</v>
      </c>
      <c r="BL45" s="73">
        <v>0.80200000000000005</v>
      </c>
      <c r="BM45" s="73">
        <v>1.57</v>
      </c>
      <c r="BN45" s="73">
        <v>6.4950000000000001</v>
      </c>
      <c r="BO45" s="73">
        <v>4.2560000000000002</v>
      </c>
      <c r="BP45" s="73">
        <v>0.80200000000000005</v>
      </c>
      <c r="BQ45" s="73">
        <v>1.4370000000000001</v>
      </c>
      <c r="BR45" s="73">
        <v>1.0960000000000001</v>
      </c>
      <c r="BS45" s="73">
        <v>0.96299999999999997</v>
      </c>
      <c r="BT45" s="73">
        <v>0</v>
      </c>
      <c r="BU45" s="73">
        <v>0.13300000000000001</v>
      </c>
      <c r="BV45" s="73">
        <v>0.36299999999999999</v>
      </c>
      <c r="BW45" s="73">
        <v>0.36299999999999999</v>
      </c>
      <c r="BX45" s="73">
        <v>0</v>
      </c>
      <c r="BY45" s="73">
        <v>0</v>
      </c>
      <c r="BZ45" s="73">
        <v>4.048</v>
      </c>
      <c r="CA45" s="73">
        <v>0.42399999999999999</v>
      </c>
      <c r="CB45" s="73">
        <v>4.048</v>
      </c>
      <c r="CC45" s="73">
        <v>0.42399999999999999</v>
      </c>
      <c r="CD45" s="73">
        <v>0</v>
      </c>
      <c r="CE45" s="73">
        <v>0</v>
      </c>
      <c r="CF45" s="73">
        <v>22.21</v>
      </c>
      <c r="CG45" s="73">
        <v>13.84</v>
      </c>
      <c r="CH45" s="73">
        <v>19.201000000000001</v>
      </c>
      <c r="CI45" s="73">
        <v>0.38600000000000001</v>
      </c>
      <c r="CJ45" s="73">
        <v>18.100000000000001</v>
      </c>
      <c r="CK45" s="73">
        <v>13.84</v>
      </c>
      <c r="CL45" s="73">
        <v>0.312</v>
      </c>
      <c r="CM45" s="73">
        <v>3.948</v>
      </c>
      <c r="CN45" s="73">
        <v>0.151</v>
      </c>
      <c r="CO45" s="73">
        <v>4.2000000000000003E-2</v>
      </c>
      <c r="CP45" s="73">
        <v>0</v>
      </c>
      <c r="CQ45" s="73">
        <v>0.109</v>
      </c>
      <c r="CR45" s="73">
        <v>1.3360000000000001</v>
      </c>
      <c r="CS45" s="73">
        <v>1.0589999999999999</v>
      </c>
      <c r="CT45" s="73">
        <v>0</v>
      </c>
      <c r="CU45" s="73">
        <v>0.27700000000000002</v>
      </c>
      <c r="CV45" s="73">
        <v>15.733000000000001</v>
      </c>
      <c r="CW45" s="73">
        <v>0.73099999999999998</v>
      </c>
      <c r="CX45" s="73">
        <v>5.4850000000000003</v>
      </c>
      <c r="CY45" s="73">
        <v>5.9909999999999997</v>
      </c>
      <c r="CZ45" s="73">
        <v>4.0430000000000001</v>
      </c>
      <c r="DA45" s="73">
        <v>0.79200000000000004</v>
      </c>
      <c r="DB45" s="73">
        <v>1.1559999999999999</v>
      </c>
      <c r="DC45" s="73">
        <v>5.0860000000000003</v>
      </c>
      <c r="DD45" s="73">
        <v>3.262</v>
      </c>
      <c r="DE45" s="73">
        <v>0.79200000000000004</v>
      </c>
      <c r="DF45" s="73">
        <v>1.032</v>
      </c>
      <c r="DG45" s="73">
        <v>0.90500000000000003</v>
      </c>
      <c r="DH45" s="73">
        <v>0.78100000000000003</v>
      </c>
      <c r="DI45" s="73">
        <v>0</v>
      </c>
      <c r="DJ45" s="73">
        <v>0.123</v>
      </c>
      <c r="DK45" s="73">
        <v>2.6230000000000002</v>
      </c>
      <c r="DL45" s="73">
        <v>0.26200000000000001</v>
      </c>
      <c r="DM45" s="73">
        <v>2.6230000000000002</v>
      </c>
      <c r="DN45" s="73">
        <v>0.26200000000000001</v>
      </c>
      <c r="DO45" s="73">
        <v>0</v>
      </c>
      <c r="DP45" s="73">
        <v>20.707999999999998</v>
      </c>
      <c r="DQ45" s="73">
        <v>12.55</v>
      </c>
      <c r="DR45" s="73">
        <v>17.911000000000001</v>
      </c>
      <c r="DS45" s="73">
        <v>0.217</v>
      </c>
      <c r="DT45" s="73">
        <v>16.809999999999999</v>
      </c>
      <c r="DU45" s="73">
        <v>12.55</v>
      </c>
      <c r="DV45" s="73">
        <v>0.312</v>
      </c>
      <c r="DW45" s="73">
        <v>3.948</v>
      </c>
      <c r="DX45" s="73">
        <v>0.151</v>
      </c>
      <c r="DY45" s="73">
        <v>4.2000000000000003E-2</v>
      </c>
      <c r="DZ45" s="73">
        <v>0</v>
      </c>
      <c r="EA45" s="73">
        <v>0.109</v>
      </c>
      <c r="EB45" s="73">
        <v>1.167</v>
      </c>
      <c r="EC45" s="73">
        <v>1.0589999999999999</v>
      </c>
      <c r="ED45" s="73">
        <v>0</v>
      </c>
      <c r="EE45" s="73">
        <v>0.108</v>
      </c>
      <c r="EF45" s="73">
        <v>14.398999999999999</v>
      </c>
      <c r="EG45" s="73">
        <v>0.73099999999999998</v>
      </c>
      <c r="EH45" s="73">
        <v>5.3150000000000004</v>
      </c>
      <c r="EI45" s="73">
        <v>5.1630000000000003</v>
      </c>
      <c r="EJ45" s="73">
        <v>3.3380000000000001</v>
      </c>
      <c r="EK45" s="73">
        <v>0.79200000000000004</v>
      </c>
      <c r="EL45" s="73">
        <v>1.032</v>
      </c>
      <c r="EM45" s="73">
        <v>4.2679999999999998</v>
      </c>
      <c r="EN45" s="73">
        <v>2.5670000000000002</v>
      </c>
      <c r="EO45" s="73">
        <v>0.79200000000000004</v>
      </c>
      <c r="EP45" s="73">
        <v>0.90900000000000003</v>
      </c>
      <c r="EQ45" s="73">
        <v>0.89500000000000002</v>
      </c>
      <c r="ER45" s="73">
        <v>0.77100000000000002</v>
      </c>
      <c r="ES45" s="73">
        <v>0</v>
      </c>
      <c r="ET45" s="73">
        <v>0.123</v>
      </c>
      <c r="EU45" s="73">
        <v>2.58</v>
      </c>
      <c r="EV45" s="73">
        <v>0.26200000000000001</v>
      </c>
      <c r="EW45" s="73">
        <v>2.58</v>
      </c>
      <c r="EX45" s="73">
        <v>0.26200000000000001</v>
      </c>
      <c r="EY45" s="73">
        <v>0</v>
      </c>
      <c r="EZ45" s="73">
        <v>77.965000000000003</v>
      </c>
      <c r="FA45" s="73">
        <v>48.991</v>
      </c>
      <c r="FB45" s="73">
        <v>63.673000000000002</v>
      </c>
      <c r="FC45" s="73">
        <v>11.566000000000001</v>
      </c>
      <c r="FD45" s="73">
        <v>59.758000000000003</v>
      </c>
      <c r="FE45" s="73">
        <v>48.991</v>
      </c>
      <c r="FF45" s="73">
        <v>0.83799999999999997</v>
      </c>
      <c r="FG45" s="73">
        <v>9.6660000000000004</v>
      </c>
      <c r="FH45" s="73">
        <v>0.64600000000000002</v>
      </c>
      <c r="FI45" s="73">
        <v>0.36699999999999999</v>
      </c>
      <c r="FJ45" s="73">
        <v>0</v>
      </c>
      <c r="FK45" s="73">
        <v>0.27900000000000003</v>
      </c>
      <c r="FL45" s="73">
        <v>15.098000000000001</v>
      </c>
      <c r="FM45" s="73">
        <v>3.8109999999999999</v>
      </c>
      <c r="FN45" s="73">
        <v>0.09</v>
      </c>
      <c r="FO45" s="73">
        <v>11.196999999999999</v>
      </c>
      <c r="FP45" s="73">
        <v>55.006</v>
      </c>
      <c r="FQ45" s="73">
        <v>0.99099999999999999</v>
      </c>
      <c r="FR45" s="73">
        <v>21.308</v>
      </c>
      <c r="FS45" s="73">
        <v>13.144</v>
      </c>
      <c r="FT45" s="73">
        <v>8.641</v>
      </c>
      <c r="FU45" s="73">
        <v>8.1000000000000003E-2</v>
      </c>
      <c r="FV45" s="73">
        <v>3.9169999999999998</v>
      </c>
      <c r="FW45" s="73">
        <v>11.281000000000001</v>
      </c>
      <c r="FX45" s="73">
        <v>7.2770000000000001</v>
      </c>
      <c r="FY45" s="73">
        <v>8.1000000000000003E-2</v>
      </c>
      <c r="FZ45" s="73">
        <v>3.7370000000000001</v>
      </c>
      <c r="GA45" s="73">
        <v>1.863</v>
      </c>
      <c r="GB45" s="73">
        <v>1.3640000000000001</v>
      </c>
      <c r="GC45" s="73">
        <v>0</v>
      </c>
      <c r="GD45" s="73">
        <v>0.18</v>
      </c>
      <c r="GE45" s="73">
        <v>1.4890000000000001</v>
      </c>
      <c r="GF45" s="73">
        <v>1.3939999999999999</v>
      </c>
      <c r="GG45" s="73">
        <v>0</v>
      </c>
      <c r="GH45" s="73">
        <v>9.5000000000000001E-2</v>
      </c>
      <c r="GI45" s="73">
        <v>2.4630000000000001</v>
      </c>
      <c r="GJ45" s="73">
        <v>0.65900000000000003</v>
      </c>
      <c r="GK45" s="73">
        <v>2.7269999999999999</v>
      </c>
      <c r="GL45" s="73">
        <v>0.39600000000000002</v>
      </c>
      <c r="GM45" s="73">
        <v>0.505</v>
      </c>
      <c r="GN45" s="73">
        <v>0</v>
      </c>
      <c r="GO45" s="73">
        <v>36.003999999999998</v>
      </c>
      <c r="GP45" s="73">
        <v>25.968</v>
      </c>
      <c r="GQ45" s="73">
        <v>34.000999999999998</v>
      </c>
      <c r="GR45" s="73">
        <v>0.60799999999999998</v>
      </c>
      <c r="GS45" s="73">
        <v>32.575000000000003</v>
      </c>
      <c r="GT45" s="73">
        <v>25.968</v>
      </c>
      <c r="GU45" s="73">
        <v>0.39900000000000002</v>
      </c>
      <c r="GV45" s="73">
        <v>6.1289999999999996</v>
      </c>
      <c r="GW45" s="73">
        <v>0.442</v>
      </c>
      <c r="GX45" s="73">
        <v>0.16300000000000001</v>
      </c>
      <c r="GY45" s="73">
        <v>0</v>
      </c>
      <c r="GZ45" s="73">
        <v>0.27900000000000003</v>
      </c>
      <c r="HA45" s="73">
        <v>1.671</v>
      </c>
      <c r="HB45" s="73">
        <v>1.341</v>
      </c>
      <c r="HC45" s="73">
        <v>0</v>
      </c>
      <c r="HD45" s="73">
        <v>0.33</v>
      </c>
      <c r="HE45" s="73">
        <v>28.434999999999999</v>
      </c>
      <c r="HF45" s="73">
        <v>0.39900000000000002</v>
      </c>
      <c r="HG45" s="73">
        <v>6.9039999999999999</v>
      </c>
      <c r="HH45" s="73">
        <v>8.9459999999999997</v>
      </c>
      <c r="HI45" s="73">
        <v>6.8079999999999998</v>
      </c>
      <c r="HJ45" s="73">
        <v>8.1000000000000003E-2</v>
      </c>
      <c r="HK45" s="73">
        <v>1.8440000000000001</v>
      </c>
      <c r="HL45" s="73">
        <v>7.81</v>
      </c>
      <c r="HM45" s="73">
        <v>5.9640000000000004</v>
      </c>
      <c r="HN45" s="73">
        <v>8.1000000000000003E-2</v>
      </c>
      <c r="HO45" s="73">
        <v>1.7649999999999999</v>
      </c>
      <c r="HP45" s="73">
        <v>1.1359999999999999</v>
      </c>
      <c r="HQ45" s="73">
        <v>0.84399999999999997</v>
      </c>
      <c r="HR45" s="73">
        <v>0</v>
      </c>
      <c r="HS45" s="73">
        <v>7.9000000000000001E-2</v>
      </c>
      <c r="HT45" s="73">
        <v>1.3160000000000001</v>
      </c>
      <c r="HU45" s="73">
        <v>0.26600000000000001</v>
      </c>
      <c r="HV45" s="73">
        <v>1.3939999999999999</v>
      </c>
      <c r="HW45" s="73">
        <v>0.188</v>
      </c>
      <c r="HX45" s="73">
        <v>0.21299999999999999</v>
      </c>
      <c r="HY45" s="73">
        <v>29.510999999999999</v>
      </c>
      <c r="HZ45" s="73">
        <v>21.053000000000001</v>
      </c>
      <c r="IA45" s="73">
        <v>28.004000000000001</v>
      </c>
      <c r="IB45" s="73">
        <v>0.40100000000000002</v>
      </c>
      <c r="IC45" s="73">
        <v>26.972000000000001</v>
      </c>
      <c r="ID45" s="73">
        <v>21.053000000000001</v>
      </c>
      <c r="IE45" s="73">
        <v>0.39900000000000002</v>
      </c>
      <c r="IF45" s="73">
        <v>5.4420000000000002</v>
      </c>
      <c r="IG45" s="73">
        <v>0.33900000000000002</v>
      </c>
      <c r="IH45" s="73">
        <v>0.16300000000000001</v>
      </c>
      <c r="II45" s="73">
        <v>0</v>
      </c>
      <c r="IJ45" s="73">
        <v>0.17599999999999999</v>
      </c>
      <c r="IK45" s="73">
        <v>1.1719999999999999</v>
      </c>
      <c r="IL45" s="73">
        <v>0.94699999999999995</v>
      </c>
      <c r="IM45" s="73">
        <v>0</v>
      </c>
      <c r="IN45" s="73">
        <v>0.22500000000000001</v>
      </c>
      <c r="IO45" s="73">
        <v>22.940999999999999</v>
      </c>
      <c r="IP45" s="73">
        <v>0.39900000000000002</v>
      </c>
      <c r="IQ45" s="73">
        <v>5.9050000000000002</v>
      </c>
    </row>
    <row r="46" spans="1:251">
      <c r="A46" s="10">
        <v>39234</v>
      </c>
      <c r="B46" s="73">
        <v>0.313</v>
      </c>
      <c r="C46" s="73">
        <v>0.25600000000000001</v>
      </c>
      <c r="D46" s="73">
        <v>0.47499999999999998</v>
      </c>
      <c r="E46" s="73">
        <v>9.4E-2</v>
      </c>
      <c r="F46" s="73">
        <v>0.17899999999999999</v>
      </c>
      <c r="G46" s="73">
        <v>41.482999999999997</v>
      </c>
      <c r="H46" s="73">
        <v>24.033000000000001</v>
      </c>
      <c r="I46" s="73">
        <v>38.799999999999997</v>
      </c>
      <c r="J46" s="73">
        <v>2.3010000000000002</v>
      </c>
      <c r="K46" s="73">
        <v>36.302999999999997</v>
      </c>
      <c r="L46" s="73">
        <v>24.033000000000001</v>
      </c>
      <c r="M46" s="73">
        <v>0.82499999999999996</v>
      </c>
      <c r="N46" s="73">
        <v>11.282999999999999</v>
      </c>
      <c r="O46" s="73">
        <v>0.75600000000000001</v>
      </c>
      <c r="P46" s="73">
        <v>0.45</v>
      </c>
      <c r="Q46" s="73">
        <v>0.14199999999999999</v>
      </c>
      <c r="R46" s="73">
        <v>0.16400000000000001</v>
      </c>
      <c r="S46" s="73">
        <v>4.2050000000000001</v>
      </c>
      <c r="T46" s="73">
        <v>2.2090000000000001</v>
      </c>
      <c r="U46" s="73">
        <v>0</v>
      </c>
      <c r="V46" s="73">
        <v>1.996</v>
      </c>
      <c r="W46" s="73">
        <v>26.814</v>
      </c>
      <c r="X46" s="73">
        <v>0.96599999999999997</v>
      </c>
      <c r="Y46" s="73">
        <v>13.54</v>
      </c>
      <c r="Z46" s="73">
        <v>12.73</v>
      </c>
      <c r="AA46" s="73">
        <v>6.7270000000000003</v>
      </c>
      <c r="AB46" s="73">
        <v>0.73699999999999999</v>
      </c>
      <c r="AC46" s="73">
        <v>5.1779999999999999</v>
      </c>
      <c r="AD46" s="73">
        <v>11.14</v>
      </c>
      <c r="AE46" s="73">
        <v>5.2679999999999998</v>
      </c>
      <c r="AF46" s="73">
        <v>0.73699999999999999</v>
      </c>
      <c r="AG46" s="73">
        <v>5.048</v>
      </c>
      <c r="AH46" s="73">
        <v>1.589</v>
      </c>
      <c r="AI46" s="73">
        <v>1.46</v>
      </c>
      <c r="AJ46" s="73">
        <v>0</v>
      </c>
      <c r="AK46" s="73">
        <v>0.13</v>
      </c>
      <c r="AL46" s="73">
        <v>0.219</v>
      </c>
      <c r="AM46" s="73">
        <v>0.16200000000000001</v>
      </c>
      <c r="AN46" s="73">
        <v>0.38200000000000001</v>
      </c>
      <c r="AO46" s="73">
        <v>0</v>
      </c>
      <c r="AP46" s="73">
        <v>8.7999999999999995E-2</v>
      </c>
      <c r="AQ46" s="73">
        <v>40.381</v>
      </c>
      <c r="AR46" s="73">
        <v>26.238</v>
      </c>
      <c r="AS46" s="73">
        <v>31.725000000000001</v>
      </c>
      <c r="AT46" s="73">
        <v>3.585</v>
      </c>
      <c r="AU46" s="73">
        <v>30.47</v>
      </c>
      <c r="AV46" s="73">
        <v>26.238</v>
      </c>
      <c r="AW46" s="73">
        <v>0.42899999999999999</v>
      </c>
      <c r="AX46" s="73">
        <v>3.8039999999999998</v>
      </c>
      <c r="AY46" s="73">
        <v>8.8999999999999996E-2</v>
      </c>
      <c r="AZ46" s="73">
        <v>0</v>
      </c>
      <c r="BA46" s="73">
        <v>0</v>
      </c>
      <c r="BB46" s="73">
        <v>8.8999999999999996E-2</v>
      </c>
      <c r="BC46" s="73">
        <v>5.2110000000000003</v>
      </c>
      <c r="BD46" s="73">
        <v>1.2549999999999999</v>
      </c>
      <c r="BE46" s="73">
        <v>0</v>
      </c>
      <c r="BF46" s="73">
        <v>3.496</v>
      </c>
      <c r="BG46" s="73">
        <v>29.446999999999999</v>
      </c>
      <c r="BH46" s="73">
        <v>0.42899999999999999</v>
      </c>
      <c r="BI46" s="73">
        <v>9.2409999999999997</v>
      </c>
      <c r="BJ46" s="73">
        <v>8.6120000000000001</v>
      </c>
      <c r="BK46" s="73">
        <v>5.6429999999999998</v>
      </c>
      <c r="BL46" s="73">
        <v>0.17100000000000001</v>
      </c>
      <c r="BM46" s="73">
        <v>2.41</v>
      </c>
      <c r="BN46" s="73">
        <v>5.8460000000000001</v>
      </c>
      <c r="BO46" s="73">
        <v>3.907</v>
      </c>
      <c r="BP46" s="73">
        <v>3.1E-2</v>
      </c>
      <c r="BQ46" s="73">
        <v>1.9079999999999999</v>
      </c>
      <c r="BR46" s="73">
        <v>2.766</v>
      </c>
      <c r="BS46" s="73">
        <v>1.736</v>
      </c>
      <c r="BT46" s="73">
        <v>0.14000000000000001</v>
      </c>
      <c r="BU46" s="73">
        <v>0.502</v>
      </c>
      <c r="BV46" s="73">
        <v>2.3290000000000002</v>
      </c>
      <c r="BW46" s="73">
        <v>1.514</v>
      </c>
      <c r="BX46" s="73">
        <v>0</v>
      </c>
      <c r="BY46" s="73">
        <v>0.441</v>
      </c>
      <c r="BZ46" s="73">
        <v>4.6109999999999998</v>
      </c>
      <c r="CA46" s="73">
        <v>1.264</v>
      </c>
      <c r="CB46" s="73">
        <v>5.0709999999999997</v>
      </c>
      <c r="CC46" s="73">
        <v>0.80500000000000005</v>
      </c>
      <c r="CD46" s="73">
        <v>0.38800000000000001</v>
      </c>
      <c r="CE46" s="73">
        <v>0.374</v>
      </c>
      <c r="CF46" s="73">
        <v>20.876999999999999</v>
      </c>
      <c r="CG46" s="73">
        <v>13.38</v>
      </c>
      <c r="CH46" s="73">
        <v>16.579000000000001</v>
      </c>
      <c r="CI46" s="73">
        <v>0.88300000000000001</v>
      </c>
      <c r="CJ46" s="73">
        <v>16.568999999999999</v>
      </c>
      <c r="CK46" s="73">
        <v>13.38</v>
      </c>
      <c r="CL46" s="73">
        <v>0.42899999999999999</v>
      </c>
      <c r="CM46" s="73">
        <v>2.76</v>
      </c>
      <c r="CN46" s="73">
        <v>0</v>
      </c>
      <c r="CO46" s="73">
        <v>0</v>
      </c>
      <c r="CP46" s="73">
        <v>0</v>
      </c>
      <c r="CQ46" s="73">
        <v>0</v>
      </c>
      <c r="CR46" s="73">
        <v>1.3520000000000001</v>
      </c>
      <c r="CS46" s="73">
        <v>0.01</v>
      </c>
      <c r="CT46" s="73">
        <v>0</v>
      </c>
      <c r="CU46" s="73">
        <v>0.88300000000000001</v>
      </c>
      <c r="CV46" s="73">
        <v>14.019</v>
      </c>
      <c r="CW46" s="73">
        <v>0.42899999999999999</v>
      </c>
      <c r="CX46" s="73">
        <v>5.4950000000000001</v>
      </c>
      <c r="CY46" s="73">
        <v>7.173</v>
      </c>
      <c r="CZ46" s="73">
        <v>4.5410000000000004</v>
      </c>
      <c r="DA46" s="73">
        <v>0.161</v>
      </c>
      <c r="DB46" s="73">
        <v>2.0819999999999999</v>
      </c>
      <c r="DC46" s="73">
        <v>4.8860000000000001</v>
      </c>
      <c r="DD46" s="73">
        <v>3.2839999999999998</v>
      </c>
      <c r="DE46" s="73">
        <v>2.1000000000000001E-2</v>
      </c>
      <c r="DF46" s="73">
        <v>1.58</v>
      </c>
      <c r="DG46" s="73">
        <v>2.2869999999999999</v>
      </c>
      <c r="DH46" s="73">
        <v>1.2569999999999999</v>
      </c>
      <c r="DI46" s="73">
        <v>0.14000000000000001</v>
      </c>
      <c r="DJ46" s="73">
        <v>0.502</v>
      </c>
      <c r="DK46" s="73">
        <v>2.956</v>
      </c>
      <c r="DL46" s="73">
        <v>0.93400000000000005</v>
      </c>
      <c r="DM46" s="73">
        <v>3.415</v>
      </c>
      <c r="DN46" s="73">
        <v>0.47399999999999998</v>
      </c>
      <c r="DO46" s="73">
        <v>0.38800000000000001</v>
      </c>
      <c r="DP46" s="73">
        <v>18.913</v>
      </c>
      <c r="DQ46" s="73">
        <v>12.15</v>
      </c>
      <c r="DR46" s="73">
        <v>15.349</v>
      </c>
      <c r="DS46" s="73">
        <v>0.224</v>
      </c>
      <c r="DT46" s="73">
        <v>15.339</v>
      </c>
      <c r="DU46" s="73">
        <v>12.15</v>
      </c>
      <c r="DV46" s="73">
        <v>0.42899999999999999</v>
      </c>
      <c r="DW46" s="73">
        <v>2.76</v>
      </c>
      <c r="DX46" s="73">
        <v>0</v>
      </c>
      <c r="DY46" s="73">
        <v>0</v>
      </c>
      <c r="DZ46" s="73">
        <v>0</v>
      </c>
      <c r="EA46" s="73">
        <v>0</v>
      </c>
      <c r="EB46" s="73">
        <v>0.69399999999999995</v>
      </c>
      <c r="EC46" s="73">
        <v>0.01</v>
      </c>
      <c r="ED46" s="73">
        <v>0</v>
      </c>
      <c r="EE46" s="73">
        <v>0.224</v>
      </c>
      <c r="EF46" s="73">
        <v>12.714</v>
      </c>
      <c r="EG46" s="73">
        <v>0.42899999999999999</v>
      </c>
      <c r="EH46" s="73">
        <v>4.8369999999999997</v>
      </c>
      <c r="EI46" s="73">
        <v>6.6559999999999997</v>
      </c>
      <c r="EJ46" s="73">
        <v>4.0350000000000001</v>
      </c>
      <c r="EK46" s="73">
        <v>0.161</v>
      </c>
      <c r="EL46" s="73">
        <v>2.0720000000000001</v>
      </c>
      <c r="EM46" s="73">
        <v>4.3890000000000002</v>
      </c>
      <c r="EN46" s="73">
        <v>2.7879999999999998</v>
      </c>
      <c r="EO46" s="73">
        <v>2.1000000000000001E-2</v>
      </c>
      <c r="EP46" s="73">
        <v>1.58</v>
      </c>
      <c r="EQ46" s="73">
        <v>2.2669999999999999</v>
      </c>
      <c r="ER46" s="73">
        <v>1.2470000000000001</v>
      </c>
      <c r="ES46" s="73">
        <v>0.14000000000000001</v>
      </c>
      <c r="ET46" s="73">
        <v>0.49199999999999999</v>
      </c>
      <c r="EU46" s="73">
        <v>2.88</v>
      </c>
      <c r="EV46" s="73">
        <v>0.93400000000000005</v>
      </c>
      <c r="EW46" s="73">
        <v>3.34</v>
      </c>
      <c r="EX46" s="73">
        <v>0.47399999999999998</v>
      </c>
      <c r="EY46" s="73">
        <v>0.38800000000000001</v>
      </c>
      <c r="EZ46" s="73">
        <v>81.043999999999997</v>
      </c>
      <c r="FA46" s="73">
        <v>49.783000000000001</v>
      </c>
      <c r="FB46" s="73">
        <v>66.399000000000001</v>
      </c>
      <c r="FC46" s="73">
        <v>12.053000000000001</v>
      </c>
      <c r="FD46" s="73">
        <v>62.808999999999997</v>
      </c>
      <c r="FE46" s="73">
        <v>49.783000000000001</v>
      </c>
      <c r="FF46" s="73">
        <v>0.79300000000000004</v>
      </c>
      <c r="FG46" s="73">
        <v>12.026999999999999</v>
      </c>
      <c r="FH46" s="73">
        <v>0.71899999999999997</v>
      </c>
      <c r="FI46" s="73">
        <v>0.55800000000000005</v>
      </c>
      <c r="FJ46" s="73">
        <v>0</v>
      </c>
      <c r="FK46" s="73">
        <v>0.161</v>
      </c>
      <c r="FL46" s="73">
        <v>15.366</v>
      </c>
      <c r="FM46" s="73">
        <v>3.238</v>
      </c>
      <c r="FN46" s="73">
        <v>0.18</v>
      </c>
      <c r="FO46" s="73">
        <v>11.712999999999999</v>
      </c>
      <c r="FP46" s="73">
        <v>55.058999999999997</v>
      </c>
      <c r="FQ46" s="73">
        <v>1.0489999999999999</v>
      </c>
      <c r="FR46" s="73">
        <v>24.192</v>
      </c>
      <c r="FS46" s="73">
        <v>13.494999999999999</v>
      </c>
      <c r="FT46" s="73">
        <v>9.8610000000000007</v>
      </c>
      <c r="FU46" s="73">
        <v>0.80900000000000005</v>
      </c>
      <c r="FV46" s="73">
        <v>2.7360000000000002</v>
      </c>
      <c r="FW46" s="73">
        <v>10.928000000000001</v>
      </c>
      <c r="FX46" s="73">
        <v>7.7910000000000004</v>
      </c>
      <c r="FY46" s="73">
        <v>0.80900000000000005</v>
      </c>
      <c r="FZ46" s="73">
        <v>2.3279999999999998</v>
      </c>
      <c r="GA46" s="73">
        <v>2.5670000000000002</v>
      </c>
      <c r="GB46" s="73">
        <v>2.0699999999999998</v>
      </c>
      <c r="GC46" s="73">
        <v>0</v>
      </c>
      <c r="GD46" s="73">
        <v>0.40799999999999997</v>
      </c>
      <c r="GE46" s="73">
        <v>0.55100000000000005</v>
      </c>
      <c r="GF46" s="73">
        <v>0.51600000000000001</v>
      </c>
      <c r="GG46" s="73">
        <v>0</v>
      </c>
      <c r="GH46" s="73">
        <v>3.5000000000000003E-2</v>
      </c>
      <c r="GI46" s="73">
        <v>2.15</v>
      </c>
      <c r="GJ46" s="73">
        <v>0.745</v>
      </c>
      <c r="GK46" s="73">
        <v>2.5920000000000001</v>
      </c>
      <c r="GL46" s="73">
        <v>0.30299999999999999</v>
      </c>
      <c r="GM46" s="73">
        <v>8.8999999999999996E-2</v>
      </c>
      <c r="GN46" s="73">
        <v>0</v>
      </c>
      <c r="GO46" s="73">
        <v>37.030999999999999</v>
      </c>
      <c r="GP46" s="73">
        <v>26.16</v>
      </c>
      <c r="GQ46" s="73">
        <v>34.360999999999997</v>
      </c>
      <c r="GR46" s="73">
        <v>1.2470000000000001</v>
      </c>
      <c r="GS46" s="73">
        <v>33.256999999999998</v>
      </c>
      <c r="GT46" s="73">
        <v>26.16</v>
      </c>
      <c r="GU46" s="73">
        <v>0.36099999999999999</v>
      </c>
      <c r="GV46" s="73">
        <v>6.64</v>
      </c>
      <c r="GW46" s="73">
        <v>0.442</v>
      </c>
      <c r="GX46" s="73">
        <v>0.34100000000000003</v>
      </c>
      <c r="GY46" s="73">
        <v>0</v>
      </c>
      <c r="GZ46" s="73">
        <v>0.10100000000000001</v>
      </c>
      <c r="HA46" s="73">
        <v>2.129</v>
      </c>
      <c r="HB46" s="73">
        <v>0.85899999999999999</v>
      </c>
      <c r="HC46" s="73">
        <v>0.18</v>
      </c>
      <c r="HD46" s="73">
        <v>0.96599999999999997</v>
      </c>
      <c r="HE46" s="73">
        <v>27.997</v>
      </c>
      <c r="HF46" s="73">
        <v>0.61699999999999999</v>
      </c>
      <c r="HG46" s="73">
        <v>7.9989999999999997</v>
      </c>
      <c r="HH46" s="73">
        <v>8.9649999999999999</v>
      </c>
      <c r="HI46" s="73">
        <v>6.6210000000000004</v>
      </c>
      <c r="HJ46" s="73">
        <v>0.80900000000000005</v>
      </c>
      <c r="HK46" s="73">
        <v>1.4450000000000001</v>
      </c>
      <c r="HL46" s="73">
        <v>7.4420000000000002</v>
      </c>
      <c r="HM46" s="73">
        <v>5.3150000000000004</v>
      </c>
      <c r="HN46" s="73">
        <v>0.80900000000000005</v>
      </c>
      <c r="HO46" s="73">
        <v>1.3169999999999999</v>
      </c>
      <c r="HP46" s="73">
        <v>1.5229999999999999</v>
      </c>
      <c r="HQ46" s="73">
        <v>1.306</v>
      </c>
      <c r="HR46" s="73">
        <v>0</v>
      </c>
      <c r="HS46" s="73">
        <v>0.128</v>
      </c>
      <c r="HT46" s="73">
        <v>1.202</v>
      </c>
      <c r="HU46" s="73">
        <v>0.41699999999999998</v>
      </c>
      <c r="HV46" s="73">
        <v>1.4219999999999999</v>
      </c>
      <c r="HW46" s="73">
        <v>0.19700000000000001</v>
      </c>
      <c r="HX46" s="73">
        <v>8.8999999999999996E-2</v>
      </c>
      <c r="HY46" s="73">
        <v>29.484000000000002</v>
      </c>
      <c r="HZ46" s="73">
        <v>20.295999999999999</v>
      </c>
      <c r="IA46" s="73">
        <v>27.434999999999999</v>
      </c>
      <c r="IB46" s="73">
        <v>0.97</v>
      </c>
      <c r="IC46" s="73">
        <v>26.803999999999998</v>
      </c>
      <c r="ID46" s="73">
        <v>20.295999999999999</v>
      </c>
      <c r="IE46" s="73">
        <v>0.27100000000000002</v>
      </c>
      <c r="IF46" s="73">
        <v>6.1420000000000003</v>
      </c>
      <c r="IG46" s="73">
        <v>0.34599999999999997</v>
      </c>
      <c r="IH46" s="73">
        <v>0.245</v>
      </c>
      <c r="II46" s="73">
        <v>0</v>
      </c>
      <c r="IJ46" s="73">
        <v>0.10100000000000001</v>
      </c>
      <c r="IK46" s="73">
        <v>1.4750000000000001</v>
      </c>
      <c r="IL46" s="73">
        <v>0.48199999999999998</v>
      </c>
      <c r="IM46" s="73">
        <v>0.18</v>
      </c>
      <c r="IN46" s="73">
        <v>0.68899999999999995</v>
      </c>
      <c r="IO46" s="73">
        <v>21.405999999999999</v>
      </c>
      <c r="IP46" s="73">
        <v>0.52700000000000002</v>
      </c>
      <c r="IQ46" s="73">
        <v>7.2240000000000002</v>
      </c>
    </row>
    <row r="47" spans="1:251">
      <c r="A47" s="10">
        <v>39600</v>
      </c>
      <c r="B47" s="73">
        <v>0.625</v>
      </c>
      <c r="C47" s="73">
        <v>0.156</v>
      </c>
      <c r="D47" s="73">
        <v>0.78100000000000003</v>
      </c>
      <c r="E47" s="73">
        <v>0</v>
      </c>
      <c r="F47" s="73">
        <v>0.13600000000000001</v>
      </c>
      <c r="G47" s="73">
        <v>40.265999999999998</v>
      </c>
      <c r="H47" s="73">
        <v>24.103999999999999</v>
      </c>
      <c r="I47" s="73">
        <v>37.055999999999997</v>
      </c>
      <c r="J47" s="73">
        <v>2.4289999999999998</v>
      </c>
      <c r="K47" s="73">
        <v>36.229999999999997</v>
      </c>
      <c r="L47" s="73">
        <v>24.103999999999999</v>
      </c>
      <c r="M47" s="73">
        <v>0.63</v>
      </c>
      <c r="N47" s="73">
        <v>11.339</v>
      </c>
      <c r="O47" s="73">
        <v>0.6</v>
      </c>
      <c r="P47" s="73">
        <v>0.23699999999999999</v>
      </c>
      <c r="Q47" s="73">
        <v>0</v>
      </c>
      <c r="R47" s="73">
        <v>0.36299999999999999</v>
      </c>
      <c r="S47" s="73">
        <v>2.8130000000000002</v>
      </c>
      <c r="T47" s="73">
        <v>0.746</v>
      </c>
      <c r="U47" s="73">
        <v>0.11799999999999999</v>
      </c>
      <c r="V47" s="73">
        <v>1.9490000000000001</v>
      </c>
      <c r="W47" s="73">
        <v>25.283999999999999</v>
      </c>
      <c r="X47" s="73">
        <v>0.748</v>
      </c>
      <c r="Y47" s="73">
        <v>14.079000000000001</v>
      </c>
      <c r="Z47" s="73">
        <v>14.092000000000001</v>
      </c>
      <c r="AA47" s="73">
        <v>8.2420000000000009</v>
      </c>
      <c r="AB47" s="73">
        <v>0.77600000000000002</v>
      </c>
      <c r="AC47" s="73">
        <v>4.9379999999999997</v>
      </c>
      <c r="AD47" s="73">
        <v>12.018000000000001</v>
      </c>
      <c r="AE47" s="73">
        <v>6.5890000000000004</v>
      </c>
      <c r="AF47" s="73">
        <v>0.70799999999999996</v>
      </c>
      <c r="AG47" s="73">
        <v>4.585</v>
      </c>
      <c r="AH47" s="73">
        <v>2.0739999999999998</v>
      </c>
      <c r="AI47" s="73">
        <v>1.653</v>
      </c>
      <c r="AJ47" s="73">
        <v>6.7000000000000004E-2</v>
      </c>
      <c r="AK47" s="73">
        <v>0.35399999999999998</v>
      </c>
      <c r="AL47" s="73">
        <v>0.625</v>
      </c>
      <c r="AM47" s="73">
        <v>0.156</v>
      </c>
      <c r="AN47" s="73">
        <v>0.78100000000000003</v>
      </c>
      <c r="AO47" s="73">
        <v>0</v>
      </c>
      <c r="AP47" s="73">
        <v>0.13600000000000001</v>
      </c>
      <c r="AQ47" s="73">
        <v>47.835999999999999</v>
      </c>
      <c r="AR47" s="73">
        <v>31.542000000000002</v>
      </c>
      <c r="AS47" s="73">
        <v>41.899000000000001</v>
      </c>
      <c r="AT47" s="73">
        <v>3.617</v>
      </c>
      <c r="AU47" s="73">
        <v>39.674999999999997</v>
      </c>
      <c r="AV47" s="73">
        <v>31.542000000000002</v>
      </c>
      <c r="AW47" s="73">
        <v>0.74099999999999999</v>
      </c>
      <c r="AX47" s="73">
        <v>7.0110000000000001</v>
      </c>
      <c r="AY47" s="73">
        <v>1.073</v>
      </c>
      <c r="AZ47" s="73">
        <v>0.66400000000000003</v>
      </c>
      <c r="BA47" s="73">
        <v>0</v>
      </c>
      <c r="BB47" s="73">
        <v>0.40899999999999997</v>
      </c>
      <c r="BC47" s="73">
        <v>5.149</v>
      </c>
      <c r="BD47" s="73">
        <v>1.9410000000000001</v>
      </c>
      <c r="BE47" s="73">
        <v>0.26</v>
      </c>
      <c r="BF47" s="73">
        <v>2.948</v>
      </c>
      <c r="BG47" s="73">
        <v>35.447000000000003</v>
      </c>
      <c r="BH47" s="73">
        <v>1.0009999999999999</v>
      </c>
      <c r="BI47" s="73">
        <v>10.739000000000001</v>
      </c>
      <c r="BJ47" s="73">
        <v>6.5359999999999996</v>
      </c>
      <c r="BK47" s="73">
        <v>3.927</v>
      </c>
      <c r="BL47" s="73">
        <v>0.28699999999999998</v>
      </c>
      <c r="BM47" s="73">
        <v>2.323</v>
      </c>
      <c r="BN47" s="73">
        <v>5.5410000000000004</v>
      </c>
      <c r="BO47" s="73">
        <v>3.43</v>
      </c>
      <c r="BP47" s="73">
        <v>6.6000000000000003E-2</v>
      </c>
      <c r="BQ47" s="73">
        <v>2.0449999999999999</v>
      </c>
      <c r="BR47" s="73">
        <v>0.995</v>
      </c>
      <c r="BS47" s="73">
        <v>0.497</v>
      </c>
      <c r="BT47" s="73">
        <v>0.22</v>
      </c>
      <c r="BU47" s="73">
        <v>0.27800000000000002</v>
      </c>
      <c r="BV47" s="73">
        <v>0.56499999999999995</v>
      </c>
      <c r="BW47" s="73">
        <v>0.45300000000000001</v>
      </c>
      <c r="BX47" s="73">
        <v>0</v>
      </c>
      <c r="BY47" s="73">
        <v>0.112</v>
      </c>
      <c r="BZ47" s="73">
        <v>1.9390000000000001</v>
      </c>
      <c r="CA47" s="73">
        <v>0.64900000000000002</v>
      </c>
      <c r="CB47" s="73">
        <v>2.319</v>
      </c>
      <c r="CC47" s="73">
        <v>0.26900000000000002</v>
      </c>
      <c r="CD47" s="73">
        <v>0</v>
      </c>
      <c r="CE47" s="73">
        <v>0</v>
      </c>
      <c r="CF47" s="73">
        <v>23.893999999999998</v>
      </c>
      <c r="CG47" s="73">
        <v>15.867000000000001</v>
      </c>
      <c r="CH47" s="73">
        <v>21.9</v>
      </c>
      <c r="CI47" s="73">
        <v>0.82799999999999996</v>
      </c>
      <c r="CJ47" s="73">
        <v>20.806999999999999</v>
      </c>
      <c r="CK47" s="73">
        <v>15.867000000000001</v>
      </c>
      <c r="CL47" s="73">
        <v>0.64400000000000002</v>
      </c>
      <c r="CM47" s="73">
        <v>4.2320000000000002</v>
      </c>
      <c r="CN47" s="73">
        <v>0.85699999999999998</v>
      </c>
      <c r="CO47" s="73">
        <v>0.44800000000000001</v>
      </c>
      <c r="CP47" s="73">
        <v>0</v>
      </c>
      <c r="CQ47" s="73">
        <v>0.40899999999999997</v>
      </c>
      <c r="CR47" s="73">
        <v>1.129</v>
      </c>
      <c r="CS47" s="73">
        <v>0.71</v>
      </c>
      <c r="CT47" s="73">
        <v>0.26</v>
      </c>
      <c r="CU47" s="73">
        <v>0.159</v>
      </c>
      <c r="CV47" s="73">
        <v>17.727</v>
      </c>
      <c r="CW47" s="73">
        <v>0.90400000000000003</v>
      </c>
      <c r="CX47" s="73">
        <v>5.0819999999999999</v>
      </c>
      <c r="CY47" s="73">
        <v>5.03</v>
      </c>
      <c r="CZ47" s="73">
        <v>3.355</v>
      </c>
      <c r="DA47" s="73">
        <v>0.22</v>
      </c>
      <c r="DB47" s="73">
        <v>1.4550000000000001</v>
      </c>
      <c r="DC47" s="73">
        <v>4.4370000000000003</v>
      </c>
      <c r="DD47" s="73">
        <v>3.0259999999999998</v>
      </c>
      <c r="DE47" s="73">
        <v>0</v>
      </c>
      <c r="DF47" s="73">
        <v>1.4119999999999999</v>
      </c>
      <c r="DG47" s="73">
        <v>0.59299999999999997</v>
      </c>
      <c r="DH47" s="73">
        <v>0.32900000000000001</v>
      </c>
      <c r="DI47" s="73">
        <v>0.22</v>
      </c>
      <c r="DJ47" s="73">
        <v>4.3999999999999997E-2</v>
      </c>
      <c r="DK47" s="73">
        <v>1.101</v>
      </c>
      <c r="DL47" s="73">
        <v>0.18099999999999999</v>
      </c>
      <c r="DM47" s="73">
        <v>1.1659999999999999</v>
      </c>
      <c r="DN47" s="73">
        <v>0.11700000000000001</v>
      </c>
      <c r="DO47" s="73">
        <v>0</v>
      </c>
      <c r="DP47" s="73">
        <v>21.608000000000001</v>
      </c>
      <c r="DQ47" s="73">
        <v>13.814</v>
      </c>
      <c r="DR47" s="73">
        <v>19.731000000000002</v>
      </c>
      <c r="DS47" s="73">
        <v>0.82799999999999996</v>
      </c>
      <c r="DT47" s="73">
        <v>18.638000000000002</v>
      </c>
      <c r="DU47" s="73">
        <v>13.814</v>
      </c>
      <c r="DV47" s="73">
        <v>0.64400000000000002</v>
      </c>
      <c r="DW47" s="73">
        <v>4.1150000000000002</v>
      </c>
      <c r="DX47" s="73">
        <v>0.85699999999999998</v>
      </c>
      <c r="DY47" s="73">
        <v>0.44800000000000001</v>
      </c>
      <c r="DZ47" s="73">
        <v>0</v>
      </c>
      <c r="EA47" s="73">
        <v>0.40899999999999997</v>
      </c>
      <c r="EB47" s="73">
        <v>1.129</v>
      </c>
      <c r="EC47" s="73">
        <v>0.71</v>
      </c>
      <c r="ED47" s="73">
        <v>0.26</v>
      </c>
      <c r="EE47" s="73">
        <v>0.159</v>
      </c>
      <c r="EF47" s="73">
        <v>15.673999999999999</v>
      </c>
      <c r="EG47" s="73">
        <v>0.90400000000000003</v>
      </c>
      <c r="EH47" s="73">
        <v>4.9660000000000002</v>
      </c>
      <c r="EI47" s="73">
        <v>4.6340000000000003</v>
      </c>
      <c r="EJ47" s="73">
        <v>3.0190000000000001</v>
      </c>
      <c r="EK47" s="73">
        <v>0.21199999999999999</v>
      </c>
      <c r="EL47" s="73">
        <v>1.403</v>
      </c>
      <c r="EM47" s="73">
        <v>4.1509999999999998</v>
      </c>
      <c r="EN47" s="73">
        <v>2.7919999999999998</v>
      </c>
      <c r="EO47" s="73">
        <v>0</v>
      </c>
      <c r="EP47" s="73">
        <v>1.359</v>
      </c>
      <c r="EQ47" s="73">
        <v>0.48299999999999998</v>
      </c>
      <c r="ER47" s="73">
        <v>0.22700000000000001</v>
      </c>
      <c r="ES47" s="73">
        <v>0.21199999999999999</v>
      </c>
      <c r="ET47" s="73">
        <v>4.3999999999999997E-2</v>
      </c>
      <c r="EU47" s="73">
        <v>0.98499999999999999</v>
      </c>
      <c r="EV47" s="73">
        <v>6.4000000000000001E-2</v>
      </c>
      <c r="EW47" s="73">
        <v>1.0489999999999999</v>
      </c>
      <c r="EX47" s="73">
        <v>0</v>
      </c>
      <c r="EY47" s="73">
        <v>0</v>
      </c>
      <c r="EZ47" s="73">
        <v>81.525000000000006</v>
      </c>
      <c r="FA47" s="73">
        <v>49.831000000000003</v>
      </c>
      <c r="FB47" s="73">
        <v>65.872</v>
      </c>
      <c r="FC47" s="73">
        <v>11.59</v>
      </c>
      <c r="FD47" s="73">
        <v>60.646000000000001</v>
      </c>
      <c r="FE47" s="73">
        <v>49.831000000000003</v>
      </c>
      <c r="FF47" s="73">
        <v>0.67200000000000004</v>
      </c>
      <c r="FG47" s="73">
        <v>9.8610000000000007</v>
      </c>
      <c r="FH47" s="73">
        <v>0.77900000000000003</v>
      </c>
      <c r="FI47" s="73">
        <v>0.77900000000000003</v>
      </c>
      <c r="FJ47" s="73">
        <v>0</v>
      </c>
      <c r="FK47" s="73">
        <v>0</v>
      </c>
      <c r="FL47" s="73">
        <v>16.32</v>
      </c>
      <c r="FM47" s="73">
        <v>4.7290000000000001</v>
      </c>
      <c r="FN47" s="73">
        <v>0</v>
      </c>
      <c r="FO47" s="73">
        <v>11.59</v>
      </c>
      <c r="FP47" s="73">
        <v>57.331000000000003</v>
      </c>
      <c r="FQ47" s="73">
        <v>0.67200000000000004</v>
      </c>
      <c r="FR47" s="73">
        <v>22.366</v>
      </c>
      <c r="FS47" s="73">
        <v>11.622</v>
      </c>
      <c r="FT47" s="73">
        <v>8.3740000000000006</v>
      </c>
      <c r="FU47" s="73">
        <v>0.13</v>
      </c>
      <c r="FV47" s="73">
        <v>3.1179999999999999</v>
      </c>
      <c r="FW47" s="73">
        <v>9.1189999999999998</v>
      </c>
      <c r="FX47" s="73">
        <v>6.37</v>
      </c>
      <c r="FY47" s="73">
        <v>0.13</v>
      </c>
      <c r="FZ47" s="73">
        <v>2.6190000000000002</v>
      </c>
      <c r="GA47" s="73">
        <v>2.504</v>
      </c>
      <c r="GB47" s="73">
        <v>2.0049999999999999</v>
      </c>
      <c r="GC47" s="73">
        <v>0</v>
      </c>
      <c r="GD47" s="73">
        <v>0.499</v>
      </c>
      <c r="GE47" s="73">
        <v>1.738</v>
      </c>
      <c r="GF47" s="73">
        <v>1.371</v>
      </c>
      <c r="GG47" s="73">
        <v>0</v>
      </c>
      <c r="GH47" s="73">
        <v>0.36599999999999999</v>
      </c>
      <c r="GI47" s="73">
        <v>3.78</v>
      </c>
      <c r="GJ47" s="73">
        <v>1.157</v>
      </c>
      <c r="GK47" s="73">
        <v>4.0629999999999997</v>
      </c>
      <c r="GL47" s="73">
        <v>0.874</v>
      </c>
      <c r="GM47" s="73">
        <v>0</v>
      </c>
      <c r="GN47" s="73">
        <v>0</v>
      </c>
      <c r="GO47" s="73">
        <v>38.415999999999997</v>
      </c>
      <c r="GP47" s="73">
        <v>27.765000000000001</v>
      </c>
      <c r="GQ47" s="73">
        <v>34.944000000000003</v>
      </c>
      <c r="GR47" s="73">
        <v>0.91900000000000004</v>
      </c>
      <c r="GS47" s="73">
        <v>34.164000000000001</v>
      </c>
      <c r="GT47" s="73">
        <v>27.765000000000001</v>
      </c>
      <c r="GU47" s="73">
        <v>0.27200000000000002</v>
      </c>
      <c r="GV47" s="73">
        <v>5.8449999999999998</v>
      </c>
      <c r="GW47" s="73">
        <v>0.36899999999999999</v>
      </c>
      <c r="GX47" s="73">
        <v>0.36899999999999999</v>
      </c>
      <c r="GY47" s="73">
        <v>0</v>
      </c>
      <c r="GZ47" s="73">
        <v>0</v>
      </c>
      <c r="HA47" s="73">
        <v>1.613</v>
      </c>
      <c r="HB47" s="73">
        <v>0.69399999999999995</v>
      </c>
      <c r="HC47" s="73">
        <v>0</v>
      </c>
      <c r="HD47" s="73">
        <v>0.91900000000000004</v>
      </c>
      <c r="HE47" s="73">
        <v>29.873000000000001</v>
      </c>
      <c r="HF47" s="73">
        <v>0.27200000000000002</v>
      </c>
      <c r="HG47" s="73">
        <v>7.3680000000000003</v>
      </c>
      <c r="HH47" s="73">
        <v>7.5979999999999999</v>
      </c>
      <c r="HI47" s="73">
        <v>5.9909999999999997</v>
      </c>
      <c r="HJ47" s="73">
        <v>0.13</v>
      </c>
      <c r="HK47" s="73">
        <v>1.476</v>
      </c>
      <c r="HL47" s="73">
        <v>6.18</v>
      </c>
      <c r="HM47" s="73">
        <v>4.7</v>
      </c>
      <c r="HN47" s="73">
        <v>0.13</v>
      </c>
      <c r="HO47" s="73">
        <v>1.35</v>
      </c>
      <c r="HP47" s="73">
        <v>1.4179999999999999</v>
      </c>
      <c r="HQ47" s="73">
        <v>1.2909999999999999</v>
      </c>
      <c r="HR47" s="73">
        <v>0</v>
      </c>
      <c r="HS47" s="73">
        <v>0.126</v>
      </c>
      <c r="HT47" s="73">
        <v>2.27</v>
      </c>
      <c r="HU47" s="73">
        <v>0.90300000000000002</v>
      </c>
      <c r="HV47" s="73">
        <v>2.5529999999999999</v>
      </c>
      <c r="HW47" s="73">
        <v>0.62</v>
      </c>
      <c r="HX47" s="73">
        <v>0</v>
      </c>
      <c r="HY47" s="73">
        <v>30.491</v>
      </c>
      <c r="HZ47" s="73">
        <v>21.7</v>
      </c>
      <c r="IA47" s="73">
        <v>27.838000000000001</v>
      </c>
      <c r="IB47" s="73">
        <v>0.44800000000000001</v>
      </c>
      <c r="IC47" s="73">
        <v>27.384</v>
      </c>
      <c r="ID47" s="73">
        <v>21.7</v>
      </c>
      <c r="IE47" s="73">
        <v>0.27200000000000002</v>
      </c>
      <c r="IF47" s="73">
        <v>5.1289999999999996</v>
      </c>
      <c r="IG47" s="73">
        <v>0.36899999999999999</v>
      </c>
      <c r="IH47" s="73">
        <v>0.36899999999999999</v>
      </c>
      <c r="II47" s="73">
        <v>0</v>
      </c>
      <c r="IJ47" s="73">
        <v>0</v>
      </c>
      <c r="IK47" s="73">
        <v>0.81599999999999995</v>
      </c>
      <c r="IL47" s="73">
        <v>0.36799999999999999</v>
      </c>
      <c r="IM47" s="73">
        <v>0</v>
      </c>
      <c r="IN47" s="73">
        <v>0.44800000000000001</v>
      </c>
      <c r="IO47" s="73">
        <v>23.367999999999999</v>
      </c>
      <c r="IP47" s="73">
        <v>0.27200000000000002</v>
      </c>
      <c r="IQ47" s="73">
        <v>5.9480000000000004</v>
      </c>
    </row>
    <row r="48" spans="1:251">
      <c r="A48" s="10">
        <v>39965</v>
      </c>
      <c r="B48" s="73">
        <v>0.36499999999999999</v>
      </c>
      <c r="C48" s="73">
        <v>0</v>
      </c>
      <c r="D48" s="73">
        <v>0.36499999999999999</v>
      </c>
      <c r="E48" s="73">
        <v>0</v>
      </c>
      <c r="F48" s="73">
        <v>0.13300000000000001</v>
      </c>
      <c r="G48" s="73">
        <v>40.758000000000003</v>
      </c>
      <c r="H48" s="73">
        <v>25.257999999999999</v>
      </c>
      <c r="I48" s="73">
        <v>37.436999999999998</v>
      </c>
      <c r="J48" s="73">
        <v>2.956</v>
      </c>
      <c r="K48" s="73">
        <v>35.895000000000003</v>
      </c>
      <c r="L48" s="73">
        <v>25.257999999999999</v>
      </c>
      <c r="M48" s="73">
        <v>0.70099999999999996</v>
      </c>
      <c r="N48" s="73">
        <v>9.9350000000000005</v>
      </c>
      <c r="O48" s="73">
        <v>1.345</v>
      </c>
      <c r="P48" s="73">
        <v>0.36699999999999999</v>
      </c>
      <c r="Q48" s="73">
        <v>0.125</v>
      </c>
      <c r="R48" s="73">
        <v>0.85399999999999998</v>
      </c>
      <c r="S48" s="73">
        <v>3.1539999999999999</v>
      </c>
      <c r="T48" s="73">
        <v>1.1759999999999999</v>
      </c>
      <c r="U48" s="73">
        <v>0</v>
      </c>
      <c r="V48" s="73">
        <v>1.978</v>
      </c>
      <c r="W48" s="73">
        <v>27.096</v>
      </c>
      <c r="X48" s="73">
        <v>0.82599999999999996</v>
      </c>
      <c r="Y48" s="73">
        <v>12.836</v>
      </c>
      <c r="Z48" s="73">
        <v>13.388</v>
      </c>
      <c r="AA48" s="73">
        <v>6.3920000000000003</v>
      </c>
      <c r="AB48" s="73">
        <v>0.42099999999999999</v>
      </c>
      <c r="AC48" s="73">
        <v>6.5750000000000002</v>
      </c>
      <c r="AD48" s="73">
        <v>11.393000000000001</v>
      </c>
      <c r="AE48" s="73">
        <v>5.2380000000000004</v>
      </c>
      <c r="AF48" s="73">
        <v>0.42099999999999999</v>
      </c>
      <c r="AG48" s="73">
        <v>5.734</v>
      </c>
      <c r="AH48" s="73">
        <v>1.994</v>
      </c>
      <c r="AI48" s="73">
        <v>1.153</v>
      </c>
      <c r="AJ48" s="73">
        <v>0</v>
      </c>
      <c r="AK48" s="73">
        <v>0.84099999999999997</v>
      </c>
      <c r="AL48" s="73">
        <v>0.36499999999999999</v>
      </c>
      <c r="AM48" s="73">
        <v>0</v>
      </c>
      <c r="AN48" s="73">
        <v>0.36499999999999999</v>
      </c>
      <c r="AO48" s="73">
        <v>0</v>
      </c>
      <c r="AP48" s="73">
        <v>0</v>
      </c>
      <c r="AQ48" s="73">
        <v>46.84</v>
      </c>
      <c r="AR48" s="73">
        <v>32.256</v>
      </c>
      <c r="AS48" s="73">
        <v>40.447000000000003</v>
      </c>
      <c r="AT48" s="73">
        <v>3.5110000000000001</v>
      </c>
      <c r="AU48" s="73">
        <v>38.956000000000003</v>
      </c>
      <c r="AV48" s="73">
        <v>32.256</v>
      </c>
      <c r="AW48" s="73">
        <v>0.36299999999999999</v>
      </c>
      <c r="AX48" s="73">
        <v>5.992</v>
      </c>
      <c r="AY48" s="73">
        <v>0.96899999999999997</v>
      </c>
      <c r="AZ48" s="73">
        <v>0.61699999999999999</v>
      </c>
      <c r="BA48" s="73">
        <v>0.17100000000000001</v>
      </c>
      <c r="BB48" s="73">
        <v>0.18099999999999999</v>
      </c>
      <c r="BC48" s="73">
        <v>4.3780000000000001</v>
      </c>
      <c r="BD48" s="73">
        <v>1.2190000000000001</v>
      </c>
      <c r="BE48" s="73">
        <v>0</v>
      </c>
      <c r="BF48" s="73">
        <v>3.1579999999999999</v>
      </c>
      <c r="BG48" s="73">
        <v>35.454000000000001</v>
      </c>
      <c r="BH48" s="73">
        <v>0.59799999999999998</v>
      </c>
      <c r="BI48" s="73">
        <v>10.311</v>
      </c>
      <c r="BJ48" s="73">
        <v>8.3230000000000004</v>
      </c>
      <c r="BK48" s="73">
        <v>4.8390000000000004</v>
      </c>
      <c r="BL48" s="73">
        <v>0.33300000000000002</v>
      </c>
      <c r="BM48" s="73">
        <v>2.9140000000000001</v>
      </c>
      <c r="BN48" s="73">
        <v>6.9870000000000001</v>
      </c>
      <c r="BO48" s="73">
        <v>4.1079999999999997</v>
      </c>
      <c r="BP48" s="73">
        <v>0.23</v>
      </c>
      <c r="BQ48" s="73">
        <v>2.5110000000000001</v>
      </c>
      <c r="BR48" s="73">
        <v>1.3360000000000001</v>
      </c>
      <c r="BS48" s="73">
        <v>0.73099999999999998</v>
      </c>
      <c r="BT48" s="73">
        <v>0.10299999999999999</v>
      </c>
      <c r="BU48" s="73">
        <v>0.40300000000000002</v>
      </c>
      <c r="BV48" s="73">
        <v>0.90400000000000003</v>
      </c>
      <c r="BW48" s="73">
        <v>0.90400000000000003</v>
      </c>
      <c r="BX48" s="73">
        <v>0</v>
      </c>
      <c r="BY48" s="73">
        <v>0</v>
      </c>
      <c r="BZ48" s="73">
        <v>2.5379999999999998</v>
      </c>
      <c r="CA48" s="73">
        <v>0.47699999999999998</v>
      </c>
      <c r="CB48" s="73">
        <v>2.883</v>
      </c>
      <c r="CC48" s="73">
        <v>0.13200000000000001</v>
      </c>
      <c r="CD48" s="73">
        <v>0.23799999999999999</v>
      </c>
      <c r="CE48" s="73">
        <v>0</v>
      </c>
      <c r="CF48" s="73">
        <v>24.08</v>
      </c>
      <c r="CG48" s="73">
        <v>15.869</v>
      </c>
      <c r="CH48" s="73">
        <v>21.314</v>
      </c>
      <c r="CI48" s="73">
        <v>1.0569999999999999</v>
      </c>
      <c r="CJ48" s="73">
        <v>20.812000000000001</v>
      </c>
      <c r="CK48" s="73">
        <v>15.869</v>
      </c>
      <c r="CL48" s="73">
        <v>0.36299999999999999</v>
      </c>
      <c r="CM48" s="73">
        <v>4.234</v>
      </c>
      <c r="CN48" s="73">
        <v>0.7</v>
      </c>
      <c r="CO48" s="73">
        <v>0.441</v>
      </c>
      <c r="CP48" s="73">
        <v>7.8E-2</v>
      </c>
      <c r="CQ48" s="73">
        <v>0.18099999999999999</v>
      </c>
      <c r="CR48" s="73">
        <v>1.2050000000000001</v>
      </c>
      <c r="CS48" s="73">
        <v>0.40799999999999997</v>
      </c>
      <c r="CT48" s="73">
        <v>0</v>
      </c>
      <c r="CU48" s="73">
        <v>0.79700000000000004</v>
      </c>
      <c r="CV48" s="73">
        <v>17.286999999999999</v>
      </c>
      <c r="CW48" s="73">
        <v>0.50600000000000001</v>
      </c>
      <c r="CX48" s="73">
        <v>5.9429999999999996</v>
      </c>
      <c r="CY48" s="73">
        <v>5.9870000000000001</v>
      </c>
      <c r="CZ48" s="73">
        <v>3.8639999999999999</v>
      </c>
      <c r="DA48" s="73">
        <v>0.28499999999999998</v>
      </c>
      <c r="DB48" s="73">
        <v>1.768</v>
      </c>
      <c r="DC48" s="73">
        <v>4.968</v>
      </c>
      <c r="DD48" s="73">
        <v>3.3090000000000002</v>
      </c>
      <c r="DE48" s="73">
        <v>0.23</v>
      </c>
      <c r="DF48" s="73">
        <v>1.43</v>
      </c>
      <c r="DG48" s="73">
        <v>1.0189999999999999</v>
      </c>
      <c r="DH48" s="73">
        <v>0.55600000000000005</v>
      </c>
      <c r="DI48" s="73">
        <v>5.5E-2</v>
      </c>
      <c r="DJ48" s="73">
        <v>0.33900000000000002</v>
      </c>
      <c r="DK48" s="73">
        <v>1.3640000000000001</v>
      </c>
      <c r="DL48" s="73">
        <v>0.34499999999999997</v>
      </c>
      <c r="DM48" s="73">
        <v>1.7090000000000001</v>
      </c>
      <c r="DN48" s="73">
        <v>0</v>
      </c>
      <c r="DO48" s="73">
        <v>7.0000000000000007E-2</v>
      </c>
      <c r="DP48" s="73">
        <v>21.350999999999999</v>
      </c>
      <c r="DQ48" s="73">
        <v>13.849</v>
      </c>
      <c r="DR48" s="73">
        <v>18.712</v>
      </c>
      <c r="DS48" s="73">
        <v>0.93</v>
      </c>
      <c r="DT48" s="73">
        <v>18.440999999999999</v>
      </c>
      <c r="DU48" s="73">
        <v>13.849</v>
      </c>
      <c r="DV48" s="73">
        <v>0.36299999999999999</v>
      </c>
      <c r="DW48" s="73">
        <v>3.8839999999999999</v>
      </c>
      <c r="DX48" s="73">
        <v>0.61099999999999999</v>
      </c>
      <c r="DY48" s="73">
        <v>0.35199999999999998</v>
      </c>
      <c r="DZ48" s="73">
        <v>7.8E-2</v>
      </c>
      <c r="EA48" s="73">
        <v>0.18099999999999999</v>
      </c>
      <c r="EB48" s="73">
        <v>0.93500000000000005</v>
      </c>
      <c r="EC48" s="73">
        <v>0.26500000000000001</v>
      </c>
      <c r="ED48" s="73">
        <v>0</v>
      </c>
      <c r="EE48" s="73">
        <v>0.67</v>
      </c>
      <c r="EF48" s="73">
        <v>15.035</v>
      </c>
      <c r="EG48" s="73">
        <v>0.50600000000000001</v>
      </c>
      <c r="EH48" s="73">
        <v>5.4649999999999999</v>
      </c>
      <c r="EI48" s="73">
        <v>5.5940000000000003</v>
      </c>
      <c r="EJ48" s="73">
        <v>3.552</v>
      </c>
      <c r="EK48" s="73">
        <v>0.28499999999999998</v>
      </c>
      <c r="EL48" s="73">
        <v>1.6879999999999999</v>
      </c>
      <c r="EM48" s="73">
        <v>4.6479999999999997</v>
      </c>
      <c r="EN48" s="73">
        <v>3.069</v>
      </c>
      <c r="EO48" s="73">
        <v>0.23</v>
      </c>
      <c r="EP48" s="73">
        <v>1.349</v>
      </c>
      <c r="EQ48" s="73">
        <v>0.94599999999999995</v>
      </c>
      <c r="ER48" s="73">
        <v>0.48299999999999998</v>
      </c>
      <c r="ES48" s="73">
        <v>5.5E-2</v>
      </c>
      <c r="ET48" s="73">
        <v>0.33900000000000002</v>
      </c>
      <c r="EU48" s="73">
        <v>1.3640000000000001</v>
      </c>
      <c r="EV48" s="73">
        <v>0.34499999999999997</v>
      </c>
      <c r="EW48" s="73">
        <v>1.7090000000000001</v>
      </c>
      <c r="EX48" s="73">
        <v>0</v>
      </c>
      <c r="EY48" s="73">
        <v>7.0000000000000007E-2</v>
      </c>
      <c r="EZ48" s="73">
        <v>82.046999999999997</v>
      </c>
      <c r="FA48" s="73">
        <v>50.16</v>
      </c>
      <c r="FB48" s="73">
        <v>66.634</v>
      </c>
      <c r="FC48" s="73">
        <v>11.034000000000001</v>
      </c>
      <c r="FD48" s="73">
        <v>63.598999999999997</v>
      </c>
      <c r="FE48" s="73">
        <v>50.16</v>
      </c>
      <c r="FF48" s="73">
        <v>1.3220000000000001</v>
      </c>
      <c r="FG48" s="73">
        <v>11.944000000000001</v>
      </c>
      <c r="FH48" s="73">
        <v>0.77500000000000002</v>
      </c>
      <c r="FI48" s="73">
        <v>0.33600000000000002</v>
      </c>
      <c r="FJ48" s="73">
        <v>0.161</v>
      </c>
      <c r="FK48" s="73">
        <v>0.27800000000000002</v>
      </c>
      <c r="FL48" s="73">
        <v>13.467000000000001</v>
      </c>
      <c r="FM48" s="73">
        <v>2.8719999999999999</v>
      </c>
      <c r="FN48" s="73">
        <v>0</v>
      </c>
      <c r="FO48" s="73">
        <v>10.595000000000001</v>
      </c>
      <c r="FP48" s="73">
        <v>55.779000000000003</v>
      </c>
      <c r="FQ48" s="73">
        <v>1.4830000000000001</v>
      </c>
      <c r="FR48" s="73">
        <v>23.605</v>
      </c>
      <c r="FS48" s="73">
        <v>15.089</v>
      </c>
      <c r="FT48" s="73">
        <v>8.6609999999999996</v>
      </c>
      <c r="FU48" s="73">
        <v>0.40100000000000002</v>
      </c>
      <c r="FV48" s="73">
        <v>5.8440000000000003</v>
      </c>
      <c r="FW48" s="73">
        <v>12.505000000000001</v>
      </c>
      <c r="FX48" s="73">
        <v>6.7130000000000001</v>
      </c>
      <c r="FY48" s="73">
        <v>0.249</v>
      </c>
      <c r="FZ48" s="73">
        <v>5.36</v>
      </c>
      <c r="GA48" s="73">
        <v>2.5840000000000001</v>
      </c>
      <c r="GB48" s="73">
        <v>1.948</v>
      </c>
      <c r="GC48" s="73">
        <v>0.152</v>
      </c>
      <c r="GD48" s="73">
        <v>0.48399999999999999</v>
      </c>
      <c r="GE48" s="73">
        <v>0.92900000000000005</v>
      </c>
      <c r="GF48" s="73">
        <v>0.38300000000000001</v>
      </c>
      <c r="GG48" s="73">
        <v>0.187</v>
      </c>
      <c r="GH48" s="73">
        <v>0.35899999999999999</v>
      </c>
      <c r="GI48" s="73">
        <v>4.2069999999999999</v>
      </c>
      <c r="GJ48" s="73">
        <v>1.18</v>
      </c>
      <c r="GK48" s="73">
        <v>4.3789999999999996</v>
      </c>
      <c r="GL48" s="73">
        <v>1.0069999999999999</v>
      </c>
      <c r="GM48" s="73">
        <v>0.183</v>
      </c>
      <c r="GN48" s="73">
        <v>0</v>
      </c>
      <c r="GO48" s="73">
        <v>38.478999999999999</v>
      </c>
      <c r="GP48" s="73">
        <v>25.635999999999999</v>
      </c>
      <c r="GQ48" s="73">
        <v>34.905000000000001</v>
      </c>
      <c r="GR48" s="73">
        <v>0.86399999999999999</v>
      </c>
      <c r="GS48" s="73">
        <v>33.536999999999999</v>
      </c>
      <c r="GT48" s="73">
        <v>25.635999999999999</v>
      </c>
      <c r="GU48" s="73">
        <v>0.746</v>
      </c>
      <c r="GV48" s="73">
        <v>7.1550000000000002</v>
      </c>
      <c r="GW48" s="73">
        <v>0.77500000000000002</v>
      </c>
      <c r="GX48" s="73">
        <v>0.33600000000000002</v>
      </c>
      <c r="GY48" s="73">
        <v>0.161</v>
      </c>
      <c r="GZ48" s="73">
        <v>0.27800000000000002</v>
      </c>
      <c r="HA48" s="73">
        <v>1.458</v>
      </c>
      <c r="HB48" s="73">
        <v>1.0329999999999999</v>
      </c>
      <c r="HC48" s="73">
        <v>0</v>
      </c>
      <c r="HD48" s="73">
        <v>0.42499999999999999</v>
      </c>
      <c r="HE48" s="73">
        <v>28.443000000000001</v>
      </c>
      <c r="HF48" s="73">
        <v>0.90700000000000003</v>
      </c>
      <c r="HG48" s="73">
        <v>8.4529999999999994</v>
      </c>
      <c r="HH48" s="73">
        <v>9.7739999999999991</v>
      </c>
      <c r="HI48" s="73">
        <v>6.5110000000000001</v>
      </c>
      <c r="HJ48" s="73">
        <v>0.40100000000000002</v>
      </c>
      <c r="HK48" s="73">
        <v>2.8620000000000001</v>
      </c>
      <c r="HL48" s="73">
        <v>7.8550000000000004</v>
      </c>
      <c r="HM48" s="73">
        <v>5.0759999999999996</v>
      </c>
      <c r="HN48" s="73">
        <v>0.249</v>
      </c>
      <c r="HO48" s="73">
        <v>2.5299999999999998</v>
      </c>
      <c r="HP48" s="73">
        <v>1.919</v>
      </c>
      <c r="HQ48" s="73">
        <v>1.4350000000000001</v>
      </c>
      <c r="HR48" s="73">
        <v>0.152</v>
      </c>
      <c r="HS48" s="73">
        <v>0.33200000000000002</v>
      </c>
      <c r="HT48" s="73">
        <v>2.7109999999999999</v>
      </c>
      <c r="HU48" s="73">
        <v>0.67700000000000005</v>
      </c>
      <c r="HV48" s="73">
        <v>2.7109999999999999</v>
      </c>
      <c r="HW48" s="73">
        <v>0.67700000000000005</v>
      </c>
      <c r="HX48" s="73">
        <v>0</v>
      </c>
      <c r="HY48" s="73">
        <v>30.780999999999999</v>
      </c>
      <c r="HZ48" s="73">
        <v>20.422000000000001</v>
      </c>
      <c r="IA48" s="73">
        <v>27.888000000000002</v>
      </c>
      <c r="IB48" s="73">
        <v>0.51500000000000001</v>
      </c>
      <c r="IC48" s="73">
        <v>26.850999999999999</v>
      </c>
      <c r="ID48" s="73">
        <v>20.422000000000001</v>
      </c>
      <c r="IE48" s="73">
        <v>0.59899999999999998</v>
      </c>
      <c r="IF48" s="73">
        <v>5.8289999999999997</v>
      </c>
      <c r="IG48" s="73">
        <v>0.63400000000000001</v>
      </c>
      <c r="IH48" s="73">
        <v>0.33600000000000002</v>
      </c>
      <c r="II48" s="73">
        <v>0.161</v>
      </c>
      <c r="IJ48" s="73">
        <v>0.13700000000000001</v>
      </c>
      <c r="IK48" s="73">
        <v>0.91900000000000004</v>
      </c>
      <c r="IL48" s="73">
        <v>0.70199999999999996</v>
      </c>
      <c r="IM48" s="73">
        <v>0</v>
      </c>
      <c r="IN48" s="73">
        <v>0.217</v>
      </c>
      <c r="IO48" s="73">
        <v>22.738</v>
      </c>
      <c r="IP48" s="73">
        <v>0.76</v>
      </c>
      <c r="IQ48" s="73">
        <v>6.7789999999999999</v>
      </c>
    </row>
    <row r="49" spans="1:251">
      <c r="A49" s="10">
        <v>40330</v>
      </c>
      <c r="B49" s="73">
        <v>0.27</v>
      </c>
      <c r="C49" s="73">
        <v>0.26700000000000002</v>
      </c>
      <c r="D49" s="73">
        <v>0.41499999999999998</v>
      </c>
      <c r="E49" s="73">
        <v>0.122</v>
      </c>
      <c r="F49" s="73">
        <v>0.104</v>
      </c>
      <c r="G49" s="73">
        <v>40.703000000000003</v>
      </c>
      <c r="H49" s="73">
        <v>25.029</v>
      </c>
      <c r="I49" s="73">
        <v>36.831000000000003</v>
      </c>
      <c r="J49" s="73">
        <v>3.4569999999999999</v>
      </c>
      <c r="K49" s="73">
        <v>35.125</v>
      </c>
      <c r="L49" s="73">
        <v>25.029</v>
      </c>
      <c r="M49" s="73">
        <v>0.69799999999999995</v>
      </c>
      <c r="N49" s="73">
        <v>9.2530000000000001</v>
      </c>
      <c r="O49" s="73">
        <v>2.3639999999999999</v>
      </c>
      <c r="P49" s="73">
        <v>0.56100000000000005</v>
      </c>
      <c r="Q49" s="73">
        <v>0.43099999999999999</v>
      </c>
      <c r="R49" s="73">
        <v>1.3720000000000001</v>
      </c>
      <c r="S49" s="73">
        <v>2.944</v>
      </c>
      <c r="T49" s="73">
        <v>1.29</v>
      </c>
      <c r="U49" s="73">
        <v>0.122</v>
      </c>
      <c r="V49" s="73">
        <v>1.532</v>
      </c>
      <c r="W49" s="73">
        <v>26.960999999999999</v>
      </c>
      <c r="X49" s="73">
        <v>1.252</v>
      </c>
      <c r="Y49" s="73">
        <v>12.223000000000001</v>
      </c>
      <c r="Z49" s="73">
        <v>13.595000000000001</v>
      </c>
      <c r="AA49" s="73">
        <v>6.8609999999999998</v>
      </c>
      <c r="AB49" s="73">
        <v>0.97199999999999998</v>
      </c>
      <c r="AC49" s="73">
        <v>5.657</v>
      </c>
      <c r="AD49" s="73">
        <v>11.021000000000001</v>
      </c>
      <c r="AE49" s="73">
        <v>4.923</v>
      </c>
      <c r="AF49" s="73">
        <v>0.873</v>
      </c>
      <c r="AG49" s="73">
        <v>5.1210000000000004</v>
      </c>
      <c r="AH49" s="73">
        <v>2.5739999999999998</v>
      </c>
      <c r="AI49" s="73">
        <v>1.9379999999999999</v>
      </c>
      <c r="AJ49" s="73">
        <v>9.9000000000000005E-2</v>
      </c>
      <c r="AK49" s="73">
        <v>0.53600000000000003</v>
      </c>
      <c r="AL49" s="73">
        <v>0.27</v>
      </c>
      <c r="AM49" s="73">
        <v>0.26700000000000002</v>
      </c>
      <c r="AN49" s="73">
        <v>0.41499999999999998</v>
      </c>
      <c r="AO49" s="73">
        <v>0.122</v>
      </c>
      <c r="AP49" s="73">
        <v>0.104</v>
      </c>
      <c r="AQ49" s="73">
        <v>49.24</v>
      </c>
      <c r="AR49" s="73">
        <v>32.72</v>
      </c>
      <c r="AS49" s="73">
        <v>41.71</v>
      </c>
      <c r="AT49" s="73">
        <v>3.7949999999999999</v>
      </c>
      <c r="AU49" s="73">
        <v>39.524000000000001</v>
      </c>
      <c r="AV49" s="73">
        <v>32.72</v>
      </c>
      <c r="AW49" s="73">
        <v>0.52400000000000002</v>
      </c>
      <c r="AX49" s="73">
        <v>6.1630000000000003</v>
      </c>
      <c r="AY49" s="73">
        <v>0.60799999999999998</v>
      </c>
      <c r="AZ49" s="73">
        <v>0.12</v>
      </c>
      <c r="BA49" s="73">
        <v>2.5000000000000001E-2</v>
      </c>
      <c r="BB49" s="73">
        <v>0.312</v>
      </c>
      <c r="BC49" s="73">
        <v>5.641</v>
      </c>
      <c r="BD49" s="73">
        <v>2.1829999999999998</v>
      </c>
      <c r="BE49" s="73">
        <v>0</v>
      </c>
      <c r="BF49" s="73">
        <v>3.4580000000000002</v>
      </c>
      <c r="BG49" s="73">
        <v>37.134</v>
      </c>
      <c r="BH49" s="73">
        <v>0.629</v>
      </c>
      <c r="BI49" s="73">
        <v>10.337</v>
      </c>
      <c r="BJ49" s="73">
        <v>7.3090000000000002</v>
      </c>
      <c r="BK49" s="73">
        <v>3.9249999999999998</v>
      </c>
      <c r="BL49" s="73">
        <v>0.41799999999999998</v>
      </c>
      <c r="BM49" s="73">
        <v>2.887</v>
      </c>
      <c r="BN49" s="73">
        <v>5.4459999999999997</v>
      </c>
      <c r="BO49" s="73">
        <v>2.423</v>
      </c>
      <c r="BP49" s="73">
        <v>0.35199999999999998</v>
      </c>
      <c r="BQ49" s="73">
        <v>2.67</v>
      </c>
      <c r="BR49" s="73">
        <v>1.863</v>
      </c>
      <c r="BS49" s="73">
        <v>1.502</v>
      </c>
      <c r="BT49" s="73">
        <v>6.6000000000000003E-2</v>
      </c>
      <c r="BU49" s="73">
        <v>0.217</v>
      </c>
      <c r="BV49" s="73">
        <v>0.85099999999999998</v>
      </c>
      <c r="BW49" s="73">
        <v>0.53800000000000003</v>
      </c>
      <c r="BX49" s="73">
        <v>0</v>
      </c>
      <c r="BY49" s="73">
        <v>0.121</v>
      </c>
      <c r="BZ49" s="73">
        <v>3.4670000000000001</v>
      </c>
      <c r="CA49" s="73">
        <v>1.1399999999999999</v>
      </c>
      <c r="CB49" s="73">
        <v>3.7349999999999999</v>
      </c>
      <c r="CC49" s="73">
        <v>0.872</v>
      </c>
      <c r="CD49" s="73">
        <v>7.8E-2</v>
      </c>
      <c r="CE49" s="73">
        <v>0.192</v>
      </c>
      <c r="CF49" s="73">
        <v>25.266999999999999</v>
      </c>
      <c r="CG49" s="73">
        <v>17.445</v>
      </c>
      <c r="CH49" s="73">
        <v>22.61</v>
      </c>
      <c r="CI49" s="73">
        <v>1.0269999999999999</v>
      </c>
      <c r="CJ49" s="73">
        <v>22.111999999999998</v>
      </c>
      <c r="CK49" s="73">
        <v>17.445</v>
      </c>
      <c r="CL49" s="73">
        <v>0.20699999999999999</v>
      </c>
      <c r="CM49" s="73">
        <v>4.4180000000000001</v>
      </c>
      <c r="CN49" s="73">
        <v>0.48099999999999998</v>
      </c>
      <c r="CO49" s="73">
        <v>1.7000000000000001E-2</v>
      </c>
      <c r="CP49" s="73">
        <v>0</v>
      </c>
      <c r="CQ49" s="73">
        <v>0.312</v>
      </c>
      <c r="CR49" s="73">
        <v>1.236</v>
      </c>
      <c r="CS49" s="73">
        <v>0.52200000000000002</v>
      </c>
      <c r="CT49" s="73">
        <v>0</v>
      </c>
      <c r="CU49" s="73">
        <v>0.71399999999999997</v>
      </c>
      <c r="CV49" s="73">
        <v>18.759</v>
      </c>
      <c r="CW49" s="73">
        <v>0.28799999999999998</v>
      </c>
      <c r="CX49" s="73">
        <v>5.782</v>
      </c>
      <c r="CY49" s="73">
        <v>4.5220000000000002</v>
      </c>
      <c r="CZ49" s="73">
        <v>2.355</v>
      </c>
      <c r="DA49" s="73">
        <v>0.41799999999999998</v>
      </c>
      <c r="DB49" s="73">
        <v>1.671</v>
      </c>
      <c r="DC49" s="73">
        <v>3.375</v>
      </c>
      <c r="DD49" s="73">
        <v>1.3919999999999999</v>
      </c>
      <c r="DE49" s="73">
        <v>0.35199999999999998</v>
      </c>
      <c r="DF49" s="73">
        <v>1.631</v>
      </c>
      <c r="DG49" s="73">
        <v>1.147</v>
      </c>
      <c r="DH49" s="73">
        <v>0.96299999999999997</v>
      </c>
      <c r="DI49" s="73">
        <v>6.6000000000000003E-2</v>
      </c>
      <c r="DJ49" s="73">
        <v>0.04</v>
      </c>
      <c r="DK49" s="73">
        <v>1.4370000000000001</v>
      </c>
      <c r="DL49" s="73">
        <v>0.438</v>
      </c>
      <c r="DM49" s="73">
        <v>1.63</v>
      </c>
      <c r="DN49" s="73">
        <v>0.24399999999999999</v>
      </c>
      <c r="DO49" s="73">
        <v>7.8E-2</v>
      </c>
      <c r="DP49" s="73">
        <v>22.760999999999999</v>
      </c>
      <c r="DQ49" s="73">
        <v>15.805999999999999</v>
      </c>
      <c r="DR49" s="73">
        <v>20.381</v>
      </c>
      <c r="DS49" s="73">
        <v>0.749</v>
      </c>
      <c r="DT49" s="73">
        <v>20.042999999999999</v>
      </c>
      <c r="DU49" s="73">
        <v>15.805999999999999</v>
      </c>
      <c r="DV49" s="73">
        <v>0.20699999999999999</v>
      </c>
      <c r="DW49" s="73">
        <v>3.9870000000000001</v>
      </c>
      <c r="DX49" s="73">
        <v>0.48099999999999998</v>
      </c>
      <c r="DY49" s="73">
        <v>1.7000000000000001E-2</v>
      </c>
      <c r="DZ49" s="73">
        <v>0</v>
      </c>
      <c r="EA49" s="73">
        <v>0.312</v>
      </c>
      <c r="EB49" s="73">
        <v>0.8</v>
      </c>
      <c r="EC49" s="73">
        <v>0.36299999999999999</v>
      </c>
      <c r="ED49" s="73">
        <v>0</v>
      </c>
      <c r="EE49" s="73">
        <v>0.437</v>
      </c>
      <c r="EF49" s="73">
        <v>16.960999999999999</v>
      </c>
      <c r="EG49" s="73">
        <v>0.28799999999999998</v>
      </c>
      <c r="EH49" s="73">
        <v>5.0739999999999998</v>
      </c>
      <c r="EI49" s="73">
        <v>4.05</v>
      </c>
      <c r="EJ49" s="73">
        <v>2.08</v>
      </c>
      <c r="EK49" s="73">
        <v>0.41299999999999998</v>
      </c>
      <c r="EL49" s="73">
        <v>1.4790000000000001</v>
      </c>
      <c r="EM49" s="73">
        <v>3.0939999999999999</v>
      </c>
      <c r="EN49" s="73">
        <v>1.3069999999999999</v>
      </c>
      <c r="EO49" s="73">
        <v>0.34699999999999998</v>
      </c>
      <c r="EP49" s="73">
        <v>1.44</v>
      </c>
      <c r="EQ49" s="73">
        <v>0.95699999999999996</v>
      </c>
      <c r="ER49" s="73">
        <v>0.77300000000000002</v>
      </c>
      <c r="ES49" s="73">
        <v>6.6000000000000003E-2</v>
      </c>
      <c r="ET49" s="73">
        <v>0.04</v>
      </c>
      <c r="EU49" s="73">
        <v>1.4370000000000001</v>
      </c>
      <c r="EV49" s="73">
        <v>0.438</v>
      </c>
      <c r="EW49" s="73">
        <v>1.63</v>
      </c>
      <c r="EX49" s="73">
        <v>0.24399999999999999</v>
      </c>
      <c r="EY49" s="73">
        <v>7.8E-2</v>
      </c>
      <c r="EZ49" s="73">
        <v>84.665999999999997</v>
      </c>
      <c r="FA49" s="73">
        <v>53.283999999999999</v>
      </c>
      <c r="FB49" s="73">
        <v>68.539000000000001</v>
      </c>
      <c r="FC49" s="73">
        <v>11.907999999999999</v>
      </c>
      <c r="FD49" s="73">
        <v>64.736000000000004</v>
      </c>
      <c r="FE49" s="73">
        <v>53.283999999999999</v>
      </c>
      <c r="FF49" s="73">
        <v>0.73399999999999999</v>
      </c>
      <c r="FG49" s="73">
        <v>9.8320000000000007</v>
      </c>
      <c r="FH49" s="73">
        <v>0.93</v>
      </c>
      <c r="FI49" s="73">
        <v>0.74199999999999999</v>
      </c>
      <c r="FJ49" s="73">
        <v>0</v>
      </c>
      <c r="FK49" s="73">
        <v>0.188</v>
      </c>
      <c r="FL49" s="73">
        <v>15.667</v>
      </c>
      <c r="FM49" s="73">
        <v>3.9470000000000001</v>
      </c>
      <c r="FN49" s="73">
        <v>0</v>
      </c>
      <c r="FO49" s="73">
        <v>11.72</v>
      </c>
      <c r="FP49" s="73">
        <v>60.390999999999998</v>
      </c>
      <c r="FQ49" s="73">
        <v>0.73399999999999999</v>
      </c>
      <c r="FR49" s="73">
        <v>22.129000000000001</v>
      </c>
      <c r="FS49" s="73">
        <v>13.087999999999999</v>
      </c>
      <c r="FT49" s="73">
        <v>8.7899999999999991</v>
      </c>
      <c r="FU49" s="73">
        <v>0.42499999999999999</v>
      </c>
      <c r="FV49" s="73">
        <v>3.5880000000000001</v>
      </c>
      <c r="FW49" s="73">
        <v>10.673</v>
      </c>
      <c r="FX49" s="73">
        <v>6.7779999999999996</v>
      </c>
      <c r="FY49" s="73">
        <v>0.42499999999999999</v>
      </c>
      <c r="FZ49" s="73">
        <v>3.3490000000000002</v>
      </c>
      <c r="GA49" s="73">
        <v>2.415</v>
      </c>
      <c r="GB49" s="73">
        <v>2.012</v>
      </c>
      <c r="GC49" s="73">
        <v>0</v>
      </c>
      <c r="GD49" s="73">
        <v>0.23899999999999999</v>
      </c>
      <c r="GE49" s="73">
        <v>1.879</v>
      </c>
      <c r="GF49" s="73">
        <v>0.95399999999999996</v>
      </c>
      <c r="GG49" s="73">
        <v>0.156</v>
      </c>
      <c r="GH49" s="73">
        <v>0.76800000000000002</v>
      </c>
      <c r="GI49" s="73">
        <v>3.3330000000000002</v>
      </c>
      <c r="GJ49" s="73">
        <v>1.4119999999999999</v>
      </c>
      <c r="GK49" s="73">
        <v>4.2190000000000003</v>
      </c>
      <c r="GL49" s="73">
        <v>0.52600000000000002</v>
      </c>
      <c r="GM49" s="73">
        <v>0.28499999999999998</v>
      </c>
      <c r="GN49" s="73">
        <v>0</v>
      </c>
      <c r="GO49" s="73">
        <v>38.804000000000002</v>
      </c>
      <c r="GP49" s="73">
        <v>28.047000000000001</v>
      </c>
      <c r="GQ49" s="73">
        <v>35.533999999999999</v>
      </c>
      <c r="GR49" s="73">
        <v>1.034</v>
      </c>
      <c r="GS49" s="73">
        <v>34.825000000000003</v>
      </c>
      <c r="GT49" s="73">
        <v>28.047000000000001</v>
      </c>
      <c r="GU49" s="73">
        <v>0.53700000000000003</v>
      </c>
      <c r="GV49" s="73">
        <v>5.6269999999999998</v>
      </c>
      <c r="GW49" s="73">
        <v>0.39600000000000002</v>
      </c>
      <c r="GX49" s="73">
        <v>0.20799999999999999</v>
      </c>
      <c r="GY49" s="73">
        <v>0</v>
      </c>
      <c r="GZ49" s="73">
        <v>0.188</v>
      </c>
      <c r="HA49" s="73">
        <v>1.9610000000000001</v>
      </c>
      <c r="HB49" s="73">
        <v>1.115</v>
      </c>
      <c r="HC49" s="73">
        <v>0</v>
      </c>
      <c r="HD49" s="73">
        <v>0.84599999999999997</v>
      </c>
      <c r="HE49" s="73">
        <v>30.734000000000002</v>
      </c>
      <c r="HF49" s="73">
        <v>0.53700000000000003</v>
      </c>
      <c r="HG49" s="73">
        <v>6.7779999999999996</v>
      </c>
      <c r="HH49" s="73">
        <v>10.063000000000001</v>
      </c>
      <c r="HI49" s="73">
        <v>7.1429999999999998</v>
      </c>
      <c r="HJ49" s="73">
        <v>0.42499999999999999</v>
      </c>
      <c r="HK49" s="73">
        <v>2.3740000000000001</v>
      </c>
      <c r="HL49" s="73">
        <v>8.1319999999999997</v>
      </c>
      <c r="HM49" s="73">
        <v>5.4509999999999996</v>
      </c>
      <c r="HN49" s="73">
        <v>0.42499999999999999</v>
      </c>
      <c r="HO49" s="73">
        <v>2.1349999999999998</v>
      </c>
      <c r="HP49" s="73">
        <v>1.931</v>
      </c>
      <c r="HQ49" s="73">
        <v>1.6919999999999999</v>
      </c>
      <c r="HR49" s="73">
        <v>0</v>
      </c>
      <c r="HS49" s="73">
        <v>0.23899999999999999</v>
      </c>
      <c r="HT49" s="73">
        <v>1.6220000000000001</v>
      </c>
      <c r="HU49" s="73">
        <v>0.755</v>
      </c>
      <c r="HV49" s="73">
        <v>2.2360000000000002</v>
      </c>
      <c r="HW49" s="73">
        <v>0.14099999999999999</v>
      </c>
      <c r="HX49" s="73">
        <v>0.121</v>
      </c>
      <c r="HY49" s="73">
        <v>31.344000000000001</v>
      </c>
      <c r="HZ49" s="73">
        <v>22.177</v>
      </c>
      <c r="IA49" s="73">
        <v>28.542999999999999</v>
      </c>
      <c r="IB49" s="73">
        <v>0.76500000000000001</v>
      </c>
      <c r="IC49" s="73">
        <v>28.273</v>
      </c>
      <c r="ID49" s="73">
        <v>22.177</v>
      </c>
      <c r="IE49" s="73">
        <v>0.53700000000000003</v>
      </c>
      <c r="IF49" s="73">
        <v>4.9450000000000003</v>
      </c>
      <c r="IG49" s="73">
        <v>0.39600000000000002</v>
      </c>
      <c r="IH49" s="73">
        <v>0.20799999999999999</v>
      </c>
      <c r="II49" s="73">
        <v>0</v>
      </c>
      <c r="IJ49" s="73">
        <v>0.188</v>
      </c>
      <c r="IK49" s="73">
        <v>1.2529999999999999</v>
      </c>
      <c r="IL49" s="73">
        <v>0.67600000000000005</v>
      </c>
      <c r="IM49" s="73">
        <v>0</v>
      </c>
      <c r="IN49" s="73">
        <v>0.57699999999999996</v>
      </c>
      <c r="IO49" s="73">
        <v>24.225999999999999</v>
      </c>
      <c r="IP49" s="73">
        <v>0.53700000000000003</v>
      </c>
      <c r="IQ49" s="73">
        <v>5.827</v>
      </c>
    </row>
    <row r="50" spans="1:251">
      <c r="A50" s="10">
        <v>40695</v>
      </c>
      <c r="B50" s="73">
        <v>0.51</v>
      </c>
      <c r="C50" s="73">
        <v>0.36499999999999999</v>
      </c>
      <c r="D50" s="73">
        <v>0.57399999999999995</v>
      </c>
      <c r="E50" s="73">
        <v>0.30099999999999999</v>
      </c>
      <c r="F50" s="73">
        <v>0</v>
      </c>
      <c r="G50" s="73">
        <v>39.756999999999998</v>
      </c>
      <c r="H50" s="73">
        <v>25.667999999999999</v>
      </c>
      <c r="I50" s="73">
        <v>36.887999999999998</v>
      </c>
      <c r="J50" s="73">
        <v>2.6120000000000001</v>
      </c>
      <c r="K50" s="73">
        <v>35.823</v>
      </c>
      <c r="L50" s="73">
        <v>25.667999999999999</v>
      </c>
      <c r="M50" s="73">
        <v>0.49299999999999999</v>
      </c>
      <c r="N50" s="73">
        <v>9.5990000000000002</v>
      </c>
      <c r="O50" s="73">
        <v>0.65</v>
      </c>
      <c r="P50" s="73">
        <v>9.5000000000000001E-2</v>
      </c>
      <c r="Q50" s="73">
        <v>0</v>
      </c>
      <c r="R50" s="73">
        <v>0.55500000000000005</v>
      </c>
      <c r="S50" s="73">
        <v>3.0910000000000002</v>
      </c>
      <c r="T50" s="73">
        <v>1.034</v>
      </c>
      <c r="U50" s="73">
        <v>0</v>
      </c>
      <c r="V50" s="73">
        <v>2.0569999999999999</v>
      </c>
      <c r="W50" s="73">
        <v>26.882000000000001</v>
      </c>
      <c r="X50" s="73">
        <v>0.49299999999999999</v>
      </c>
      <c r="Y50" s="73">
        <v>12.211</v>
      </c>
      <c r="Z50" s="73">
        <v>13.689</v>
      </c>
      <c r="AA50" s="73">
        <v>7.4939999999999998</v>
      </c>
      <c r="AB50" s="73">
        <v>0.85</v>
      </c>
      <c r="AC50" s="73">
        <v>5.3449999999999998</v>
      </c>
      <c r="AD50" s="73">
        <v>11.773</v>
      </c>
      <c r="AE50" s="73">
        <v>6.2089999999999996</v>
      </c>
      <c r="AF50" s="73">
        <v>0.85</v>
      </c>
      <c r="AG50" s="73">
        <v>4.7140000000000004</v>
      </c>
      <c r="AH50" s="73">
        <v>1.9159999999999999</v>
      </c>
      <c r="AI50" s="73">
        <v>1.284</v>
      </c>
      <c r="AJ50" s="73">
        <v>0</v>
      </c>
      <c r="AK50" s="73">
        <v>0.63100000000000001</v>
      </c>
      <c r="AL50" s="73">
        <v>0.193</v>
      </c>
      <c r="AM50" s="73">
        <v>0.17100000000000001</v>
      </c>
      <c r="AN50" s="73">
        <v>0.25600000000000001</v>
      </c>
      <c r="AO50" s="73">
        <v>0.107</v>
      </c>
      <c r="AP50" s="73">
        <v>0</v>
      </c>
      <c r="AQ50" s="73">
        <v>48.579000000000001</v>
      </c>
      <c r="AR50" s="73">
        <v>31.608000000000001</v>
      </c>
      <c r="AS50" s="73">
        <v>41.284999999999997</v>
      </c>
      <c r="AT50" s="73">
        <v>4.0359999999999996</v>
      </c>
      <c r="AU50" s="73">
        <v>39.401000000000003</v>
      </c>
      <c r="AV50" s="73">
        <v>31.608000000000001</v>
      </c>
      <c r="AW50" s="73">
        <v>0.58799999999999997</v>
      </c>
      <c r="AX50" s="73">
        <v>6.9269999999999996</v>
      </c>
      <c r="AY50" s="73">
        <v>0.94899999999999995</v>
      </c>
      <c r="AZ50" s="73">
        <v>0.65400000000000003</v>
      </c>
      <c r="BA50" s="73">
        <v>0.06</v>
      </c>
      <c r="BB50" s="73">
        <v>0.23499999999999999</v>
      </c>
      <c r="BC50" s="73">
        <v>5.4580000000000002</v>
      </c>
      <c r="BD50" s="73">
        <v>1.508</v>
      </c>
      <c r="BE50" s="73">
        <v>0.11700000000000001</v>
      </c>
      <c r="BF50" s="73">
        <v>3.6240000000000001</v>
      </c>
      <c r="BG50" s="73">
        <v>35.417999999999999</v>
      </c>
      <c r="BH50" s="73">
        <v>0.76500000000000001</v>
      </c>
      <c r="BI50" s="73">
        <v>11.239000000000001</v>
      </c>
      <c r="BJ50" s="73">
        <v>8.5410000000000004</v>
      </c>
      <c r="BK50" s="73">
        <v>4.2560000000000002</v>
      </c>
      <c r="BL50" s="73">
        <v>0.36099999999999999</v>
      </c>
      <c r="BM50" s="73">
        <v>3.8650000000000002</v>
      </c>
      <c r="BN50" s="73">
        <v>7.202</v>
      </c>
      <c r="BO50" s="73">
        <v>3.5219999999999998</v>
      </c>
      <c r="BP50" s="73">
        <v>0.36099999999999999</v>
      </c>
      <c r="BQ50" s="73">
        <v>3.26</v>
      </c>
      <c r="BR50" s="73">
        <v>1.339</v>
      </c>
      <c r="BS50" s="73">
        <v>0.73399999999999999</v>
      </c>
      <c r="BT50" s="73">
        <v>0</v>
      </c>
      <c r="BU50" s="73">
        <v>0.60499999999999998</v>
      </c>
      <c r="BV50" s="73">
        <v>0.67100000000000004</v>
      </c>
      <c r="BW50" s="73">
        <v>0.42699999999999999</v>
      </c>
      <c r="BX50" s="73">
        <v>0</v>
      </c>
      <c r="BY50" s="73">
        <v>0.187</v>
      </c>
      <c r="BZ50" s="73">
        <v>2.77</v>
      </c>
      <c r="CA50" s="73">
        <v>1.157</v>
      </c>
      <c r="CB50" s="73">
        <v>3.258</v>
      </c>
      <c r="CC50" s="73">
        <v>0.66900000000000004</v>
      </c>
      <c r="CD50" s="73">
        <v>5.8999999999999997E-2</v>
      </c>
      <c r="CE50" s="73">
        <v>5.7000000000000002E-2</v>
      </c>
      <c r="CF50" s="73">
        <v>24.248999999999999</v>
      </c>
      <c r="CG50" s="73">
        <v>14.397</v>
      </c>
      <c r="CH50" s="73">
        <v>20.646999999999998</v>
      </c>
      <c r="CI50" s="73">
        <v>1.7050000000000001</v>
      </c>
      <c r="CJ50" s="73">
        <v>20.196000000000002</v>
      </c>
      <c r="CK50" s="73">
        <v>14.397</v>
      </c>
      <c r="CL50" s="73">
        <v>0.35699999999999998</v>
      </c>
      <c r="CM50" s="73">
        <v>5.2770000000000001</v>
      </c>
      <c r="CN50" s="73">
        <v>0.47099999999999997</v>
      </c>
      <c r="CO50" s="73">
        <v>0.22900000000000001</v>
      </c>
      <c r="CP50" s="73">
        <v>0.06</v>
      </c>
      <c r="CQ50" s="73">
        <v>0.18099999999999999</v>
      </c>
      <c r="CR50" s="73">
        <v>2.0609999999999999</v>
      </c>
      <c r="CS50" s="73">
        <v>0.38700000000000001</v>
      </c>
      <c r="CT50" s="73">
        <v>6.7000000000000004E-2</v>
      </c>
      <c r="CU50" s="73">
        <v>1.397</v>
      </c>
      <c r="CV50" s="73">
        <v>15.907</v>
      </c>
      <c r="CW50" s="73">
        <v>0.48399999999999999</v>
      </c>
      <c r="CX50" s="73">
        <v>7.3090000000000002</v>
      </c>
      <c r="CY50" s="73">
        <v>6.2050000000000001</v>
      </c>
      <c r="CZ50" s="73">
        <v>3.3490000000000002</v>
      </c>
      <c r="DA50" s="73">
        <v>0.27600000000000002</v>
      </c>
      <c r="DB50" s="73">
        <v>2.58</v>
      </c>
      <c r="DC50" s="73">
        <v>5.3339999999999996</v>
      </c>
      <c r="DD50" s="73">
        <v>2.7549999999999999</v>
      </c>
      <c r="DE50" s="73">
        <v>0.27600000000000002</v>
      </c>
      <c r="DF50" s="73">
        <v>2.3029999999999999</v>
      </c>
      <c r="DG50" s="73">
        <v>0.871</v>
      </c>
      <c r="DH50" s="73">
        <v>0.59399999999999997</v>
      </c>
      <c r="DI50" s="73">
        <v>0</v>
      </c>
      <c r="DJ50" s="73">
        <v>0.27800000000000002</v>
      </c>
      <c r="DK50" s="73">
        <v>1.5209999999999999</v>
      </c>
      <c r="DL50" s="73">
        <v>0.54900000000000004</v>
      </c>
      <c r="DM50" s="73">
        <v>1.8959999999999999</v>
      </c>
      <c r="DN50" s="73">
        <v>0.17399999999999999</v>
      </c>
      <c r="DO50" s="73">
        <v>0</v>
      </c>
      <c r="DP50" s="73">
        <v>21.669</v>
      </c>
      <c r="DQ50" s="73">
        <v>12.709</v>
      </c>
      <c r="DR50" s="73">
        <v>18.227</v>
      </c>
      <c r="DS50" s="73">
        <v>1.639</v>
      </c>
      <c r="DT50" s="73">
        <v>18.099</v>
      </c>
      <c r="DU50" s="73">
        <v>12.709</v>
      </c>
      <c r="DV50" s="73">
        <v>0.35699999999999998</v>
      </c>
      <c r="DW50" s="73">
        <v>4.867</v>
      </c>
      <c r="DX50" s="73">
        <v>0.40100000000000002</v>
      </c>
      <c r="DY50" s="73">
        <v>0.159</v>
      </c>
      <c r="DZ50" s="73">
        <v>0.06</v>
      </c>
      <c r="EA50" s="73">
        <v>0.18099999999999999</v>
      </c>
      <c r="EB50" s="73">
        <v>1.7410000000000001</v>
      </c>
      <c r="EC50" s="73">
        <v>0.13500000000000001</v>
      </c>
      <c r="ED50" s="73">
        <v>0</v>
      </c>
      <c r="EE50" s="73">
        <v>1.397</v>
      </c>
      <c r="EF50" s="73">
        <v>13.897</v>
      </c>
      <c r="EG50" s="73">
        <v>0.41699999999999998</v>
      </c>
      <c r="EH50" s="73">
        <v>6.899</v>
      </c>
      <c r="EI50" s="73">
        <v>5.6589999999999998</v>
      </c>
      <c r="EJ50" s="73">
        <v>3.0750000000000002</v>
      </c>
      <c r="EK50" s="73">
        <v>0.27600000000000002</v>
      </c>
      <c r="EL50" s="73">
        <v>2.3079999999999998</v>
      </c>
      <c r="EM50" s="73">
        <v>4.9379999999999997</v>
      </c>
      <c r="EN50" s="73">
        <v>2.4969999999999999</v>
      </c>
      <c r="EO50" s="73">
        <v>0.27600000000000002</v>
      </c>
      <c r="EP50" s="73">
        <v>2.165</v>
      </c>
      <c r="EQ50" s="73">
        <v>0.72</v>
      </c>
      <c r="ER50" s="73">
        <v>0.57699999999999996</v>
      </c>
      <c r="ES50" s="73">
        <v>0</v>
      </c>
      <c r="ET50" s="73">
        <v>0.14299999999999999</v>
      </c>
      <c r="EU50" s="73">
        <v>1.4279999999999999</v>
      </c>
      <c r="EV50" s="73">
        <v>0.45600000000000002</v>
      </c>
      <c r="EW50" s="73">
        <v>1.8029999999999999</v>
      </c>
      <c r="EX50" s="73">
        <v>8.1000000000000003E-2</v>
      </c>
      <c r="EY50" s="73">
        <v>0</v>
      </c>
      <c r="EZ50" s="73">
        <v>87.084999999999994</v>
      </c>
      <c r="FA50" s="73">
        <v>54.442999999999998</v>
      </c>
      <c r="FB50" s="73">
        <v>72.344999999999999</v>
      </c>
      <c r="FC50" s="73">
        <v>11.763999999999999</v>
      </c>
      <c r="FD50" s="73">
        <v>67.501999999999995</v>
      </c>
      <c r="FE50" s="73">
        <v>54.442999999999998</v>
      </c>
      <c r="FF50" s="73">
        <v>1.238</v>
      </c>
      <c r="FG50" s="73">
        <v>11.472</v>
      </c>
      <c r="FH50" s="73">
        <v>1.254</v>
      </c>
      <c r="FI50" s="73">
        <v>0.995</v>
      </c>
      <c r="FJ50" s="73">
        <v>0</v>
      </c>
      <c r="FK50" s="73">
        <v>0.25800000000000001</v>
      </c>
      <c r="FL50" s="73">
        <v>15.702</v>
      </c>
      <c r="FM50" s="73">
        <v>4.1970000000000001</v>
      </c>
      <c r="FN50" s="73">
        <v>0.127</v>
      </c>
      <c r="FO50" s="73">
        <v>11.378</v>
      </c>
      <c r="FP50" s="73">
        <v>61.265999999999998</v>
      </c>
      <c r="FQ50" s="73">
        <v>1.3660000000000001</v>
      </c>
      <c r="FR50" s="73">
        <v>23.719000000000001</v>
      </c>
      <c r="FS50" s="73">
        <v>14.016</v>
      </c>
      <c r="FT50" s="73">
        <v>8.7029999999999994</v>
      </c>
      <c r="FU50" s="73">
        <v>0.92400000000000004</v>
      </c>
      <c r="FV50" s="73">
        <v>4.1280000000000001</v>
      </c>
      <c r="FW50" s="73">
        <v>11.539</v>
      </c>
      <c r="FX50" s="73">
        <v>7.2590000000000003</v>
      </c>
      <c r="FY50" s="73">
        <v>0.73699999999999999</v>
      </c>
      <c r="FZ50" s="73">
        <v>3.2810000000000001</v>
      </c>
      <c r="GA50" s="73">
        <v>2.4780000000000002</v>
      </c>
      <c r="GB50" s="73">
        <v>1.4430000000000001</v>
      </c>
      <c r="GC50" s="73">
        <v>0.187</v>
      </c>
      <c r="GD50" s="73">
        <v>0.84799999999999998</v>
      </c>
      <c r="GE50" s="73">
        <v>1.7649999999999999</v>
      </c>
      <c r="GF50" s="73">
        <v>1.087</v>
      </c>
      <c r="GG50" s="73">
        <v>0</v>
      </c>
      <c r="GH50" s="73">
        <v>0.49299999999999999</v>
      </c>
      <c r="GI50" s="73">
        <v>2.6269999999999998</v>
      </c>
      <c r="GJ50" s="73">
        <v>0.73399999999999999</v>
      </c>
      <c r="GK50" s="73">
        <v>2.9750000000000001</v>
      </c>
      <c r="GL50" s="73">
        <v>0.38600000000000001</v>
      </c>
      <c r="GM50" s="73">
        <v>0.26100000000000001</v>
      </c>
      <c r="GN50" s="73">
        <v>0.184</v>
      </c>
      <c r="GO50" s="73">
        <v>40.134999999999998</v>
      </c>
      <c r="GP50" s="73">
        <v>27.992999999999999</v>
      </c>
      <c r="GQ50" s="73">
        <v>37.56</v>
      </c>
      <c r="GR50" s="73">
        <v>0.92600000000000005</v>
      </c>
      <c r="GS50" s="73">
        <v>35.823999999999998</v>
      </c>
      <c r="GT50" s="73">
        <v>27.992999999999999</v>
      </c>
      <c r="GU50" s="73">
        <v>0.80700000000000005</v>
      </c>
      <c r="GV50" s="73">
        <v>6.6760000000000002</v>
      </c>
      <c r="GW50" s="73">
        <v>0.73099999999999998</v>
      </c>
      <c r="GX50" s="73">
        <v>0.58299999999999996</v>
      </c>
      <c r="GY50" s="73">
        <v>0</v>
      </c>
      <c r="GZ50" s="73">
        <v>0.14699999999999999</v>
      </c>
      <c r="HA50" s="73">
        <v>2.2789999999999999</v>
      </c>
      <c r="HB50" s="73">
        <v>1.5</v>
      </c>
      <c r="HC50" s="73">
        <v>0.127</v>
      </c>
      <c r="HD50" s="73">
        <v>0.65100000000000002</v>
      </c>
      <c r="HE50" s="73">
        <v>30.483000000000001</v>
      </c>
      <c r="HF50" s="73">
        <v>0.93400000000000005</v>
      </c>
      <c r="HG50" s="73">
        <v>7.9829999999999997</v>
      </c>
      <c r="HH50" s="73">
        <v>8.9160000000000004</v>
      </c>
      <c r="HI50" s="73">
        <v>6.1210000000000004</v>
      </c>
      <c r="HJ50" s="73">
        <v>0.82899999999999996</v>
      </c>
      <c r="HK50" s="73">
        <v>1.966</v>
      </c>
      <c r="HL50" s="73">
        <v>7.44</v>
      </c>
      <c r="HM50" s="73">
        <v>5.0839999999999996</v>
      </c>
      <c r="HN50" s="73">
        <v>0.64200000000000002</v>
      </c>
      <c r="HO50" s="73">
        <v>1.714</v>
      </c>
      <c r="HP50" s="73">
        <v>1.476</v>
      </c>
      <c r="HQ50" s="73">
        <v>1.038</v>
      </c>
      <c r="HR50" s="73">
        <v>0.187</v>
      </c>
      <c r="HS50" s="73">
        <v>0.251</v>
      </c>
      <c r="HT50" s="73">
        <v>1.3009999999999999</v>
      </c>
      <c r="HU50" s="73">
        <v>0.73399999999999999</v>
      </c>
      <c r="HV50" s="73">
        <v>1.649</v>
      </c>
      <c r="HW50" s="73">
        <v>0.38600000000000001</v>
      </c>
      <c r="HX50" s="73">
        <v>0</v>
      </c>
      <c r="HY50" s="73">
        <v>32.265999999999998</v>
      </c>
      <c r="HZ50" s="73">
        <v>22.137</v>
      </c>
      <c r="IA50" s="73">
        <v>30.347000000000001</v>
      </c>
      <c r="IB50" s="73">
        <v>0.79600000000000004</v>
      </c>
      <c r="IC50" s="73">
        <v>29.148</v>
      </c>
      <c r="ID50" s="73">
        <v>22.137</v>
      </c>
      <c r="IE50" s="73">
        <v>0.64900000000000002</v>
      </c>
      <c r="IF50" s="73">
        <v>6.1639999999999997</v>
      </c>
      <c r="IG50" s="73">
        <v>0.57899999999999996</v>
      </c>
      <c r="IH50" s="73">
        <v>0.432</v>
      </c>
      <c r="II50" s="73">
        <v>0</v>
      </c>
      <c r="IJ50" s="73">
        <v>0.14699999999999999</v>
      </c>
      <c r="IK50" s="73">
        <v>1.6140000000000001</v>
      </c>
      <c r="IL50" s="73">
        <v>0.96499999999999997</v>
      </c>
      <c r="IM50" s="73">
        <v>0.127</v>
      </c>
      <c r="IN50" s="73">
        <v>0.52100000000000002</v>
      </c>
      <c r="IO50" s="73">
        <v>23.827000000000002</v>
      </c>
      <c r="IP50" s="73">
        <v>0.77700000000000002</v>
      </c>
      <c r="IQ50" s="73">
        <v>7.08</v>
      </c>
    </row>
    <row r="51" spans="1:251">
      <c r="A51" s="10">
        <v>41061</v>
      </c>
      <c r="B51" s="73">
        <v>0.503</v>
      </c>
      <c r="C51" s="73">
        <v>0.20499999999999999</v>
      </c>
      <c r="D51" s="73">
        <v>0.64200000000000002</v>
      </c>
      <c r="E51" s="73">
        <v>6.6000000000000003E-2</v>
      </c>
      <c r="F51" s="73">
        <v>0</v>
      </c>
      <c r="G51" s="73">
        <v>40.228999999999999</v>
      </c>
      <c r="H51" s="73">
        <v>23.282</v>
      </c>
      <c r="I51" s="73">
        <v>35.972000000000001</v>
      </c>
      <c r="J51" s="73">
        <v>3.6150000000000002</v>
      </c>
      <c r="K51" s="73">
        <v>33.869999999999997</v>
      </c>
      <c r="L51" s="73">
        <v>23.282</v>
      </c>
      <c r="M51" s="73">
        <v>0.99299999999999999</v>
      </c>
      <c r="N51" s="73">
        <v>9.4570000000000007</v>
      </c>
      <c r="O51" s="73">
        <v>2.3530000000000002</v>
      </c>
      <c r="P51" s="73">
        <v>0.55200000000000005</v>
      </c>
      <c r="Q51" s="73">
        <v>9.6000000000000002E-2</v>
      </c>
      <c r="R51" s="73">
        <v>1.7050000000000001</v>
      </c>
      <c r="S51" s="73">
        <v>3.5030000000000001</v>
      </c>
      <c r="T51" s="73">
        <v>1.6890000000000001</v>
      </c>
      <c r="U51" s="73">
        <v>0</v>
      </c>
      <c r="V51" s="73">
        <v>1.8140000000000001</v>
      </c>
      <c r="W51" s="73">
        <v>25.707000000000001</v>
      </c>
      <c r="X51" s="73">
        <v>1.0880000000000001</v>
      </c>
      <c r="Y51" s="73">
        <v>13.228999999999999</v>
      </c>
      <c r="Z51" s="73">
        <v>13.468</v>
      </c>
      <c r="AA51" s="73">
        <v>7.0819999999999999</v>
      </c>
      <c r="AB51" s="73">
        <v>0.95699999999999996</v>
      </c>
      <c r="AC51" s="73">
        <v>5.43</v>
      </c>
      <c r="AD51" s="73">
        <v>11.244</v>
      </c>
      <c r="AE51" s="73">
        <v>5.3849999999999998</v>
      </c>
      <c r="AF51" s="73">
        <v>0.78700000000000003</v>
      </c>
      <c r="AG51" s="73">
        <v>5.0720000000000001</v>
      </c>
      <c r="AH51" s="73">
        <v>2.2240000000000002</v>
      </c>
      <c r="AI51" s="73">
        <v>1.696</v>
      </c>
      <c r="AJ51" s="73">
        <v>0.17</v>
      </c>
      <c r="AK51" s="73">
        <v>0.35799999999999998</v>
      </c>
      <c r="AL51" s="73">
        <v>0.503</v>
      </c>
      <c r="AM51" s="73">
        <v>0.20499999999999999</v>
      </c>
      <c r="AN51" s="73">
        <v>0.64200000000000002</v>
      </c>
      <c r="AO51" s="73">
        <v>6.6000000000000003E-2</v>
      </c>
      <c r="AP51" s="73">
        <v>0</v>
      </c>
      <c r="AQ51" s="73">
        <v>51.621000000000002</v>
      </c>
      <c r="AR51" s="73">
        <v>34.872999999999998</v>
      </c>
      <c r="AS51" s="73">
        <v>44.572000000000003</v>
      </c>
      <c r="AT51" s="73">
        <v>4.0780000000000003</v>
      </c>
      <c r="AU51" s="73">
        <v>42.716999999999999</v>
      </c>
      <c r="AV51" s="73">
        <v>34.872999999999998</v>
      </c>
      <c r="AW51" s="73">
        <v>0.73199999999999998</v>
      </c>
      <c r="AX51" s="73">
        <v>6.6109999999999998</v>
      </c>
      <c r="AY51" s="73">
        <v>0.58599999999999997</v>
      </c>
      <c r="AZ51" s="73">
        <v>0.39</v>
      </c>
      <c r="BA51" s="73">
        <v>0</v>
      </c>
      <c r="BB51" s="73">
        <v>0.19700000000000001</v>
      </c>
      <c r="BC51" s="73">
        <v>5.8490000000000002</v>
      </c>
      <c r="BD51" s="73">
        <v>1.968</v>
      </c>
      <c r="BE51" s="73">
        <v>0</v>
      </c>
      <c r="BF51" s="73">
        <v>3.8809999999999998</v>
      </c>
      <c r="BG51" s="73">
        <v>38.942</v>
      </c>
      <c r="BH51" s="73">
        <v>0.73199999999999998</v>
      </c>
      <c r="BI51" s="73">
        <v>11.02</v>
      </c>
      <c r="BJ51" s="73">
        <v>9.5440000000000005</v>
      </c>
      <c r="BK51" s="73">
        <v>5.1289999999999996</v>
      </c>
      <c r="BL51" s="73">
        <v>0.37</v>
      </c>
      <c r="BM51" s="73">
        <v>3.641</v>
      </c>
      <c r="BN51" s="73">
        <v>7.3179999999999996</v>
      </c>
      <c r="BO51" s="73">
        <v>3.5019999999999998</v>
      </c>
      <c r="BP51" s="73">
        <v>0.36399999999999999</v>
      </c>
      <c r="BQ51" s="73">
        <v>3.048</v>
      </c>
      <c r="BR51" s="73">
        <v>2.226</v>
      </c>
      <c r="BS51" s="73">
        <v>1.627</v>
      </c>
      <c r="BT51" s="73">
        <v>5.0000000000000001E-3</v>
      </c>
      <c r="BU51" s="73">
        <v>0.59399999999999997</v>
      </c>
      <c r="BV51" s="73">
        <v>0.67300000000000004</v>
      </c>
      <c r="BW51" s="73">
        <v>0.59899999999999998</v>
      </c>
      <c r="BX51" s="73">
        <v>7.3999999999999996E-2</v>
      </c>
      <c r="BY51" s="73">
        <v>0</v>
      </c>
      <c r="BZ51" s="73">
        <v>2.4689999999999999</v>
      </c>
      <c r="CA51" s="73">
        <v>0.92700000000000005</v>
      </c>
      <c r="CB51" s="73">
        <v>2.9710000000000001</v>
      </c>
      <c r="CC51" s="73">
        <v>0.42499999999999999</v>
      </c>
      <c r="CD51" s="73">
        <v>0.40300000000000002</v>
      </c>
      <c r="CE51" s="73">
        <v>0</v>
      </c>
      <c r="CF51" s="73">
        <v>24.565999999999999</v>
      </c>
      <c r="CG51" s="73">
        <v>16.805</v>
      </c>
      <c r="CH51" s="73">
        <v>22.378</v>
      </c>
      <c r="CI51" s="73">
        <v>0.752</v>
      </c>
      <c r="CJ51" s="73">
        <v>21.771999999999998</v>
      </c>
      <c r="CK51" s="73">
        <v>16.805</v>
      </c>
      <c r="CL51" s="73">
        <v>0.38600000000000001</v>
      </c>
      <c r="CM51" s="73">
        <v>4.4000000000000004</v>
      </c>
      <c r="CN51" s="73">
        <v>0.161</v>
      </c>
      <c r="CO51" s="73">
        <v>7.0000000000000007E-2</v>
      </c>
      <c r="CP51" s="73">
        <v>0</v>
      </c>
      <c r="CQ51" s="73">
        <v>9.0999999999999998E-2</v>
      </c>
      <c r="CR51" s="73">
        <v>1.3779999999999999</v>
      </c>
      <c r="CS51" s="73">
        <v>0.71699999999999997</v>
      </c>
      <c r="CT51" s="73">
        <v>0</v>
      </c>
      <c r="CU51" s="73">
        <v>0.66100000000000003</v>
      </c>
      <c r="CV51" s="73">
        <v>18.375</v>
      </c>
      <c r="CW51" s="73">
        <v>0.38600000000000001</v>
      </c>
      <c r="CX51" s="73">
        <v>5.484</v>
      </c>
      <c r="CY51" s="73">
        <v>7.2160000000000002</v>
      </c>
      <c r="CZ51" s="73">
        <v>3.9670000000000001</v>
      </c>
      <c r="DA51" s="73">
        <v>0.37</v>
      </c>
      <c r="DB51" s="73">
        <v>2.7210000000000001</v>
      </c>
      <c r="DC51" s="73">
        <v>5.577</v>
      </c>
      <c r="DD51" s="73">
        <v>2.5510000000000002</v>
      </c>
      <c r="DE51" s="73">
        <v>0.36399999999999999</v>
      </c>
      <c r="DF51" s="73">
        <v>2.504</v>
      </c>
      <c r="DG51" s="73">
        <v>1.639</v>
      </c>
      <c r="DH51" s="73">
        <v>1.417</v>
      </c>
      <c r="DI51" s="73">
        <v>5.0000000000000001E-3</v>
      </c>
      <c r="DJ51" s="73">
        <v>0.217</v>
      </c>
      <c r="DK51" s="73">
        <v>1.2549999999999999</v>
      </c>
      <c r="DL51" s="73">
        <v>0.32</v>
      </c>
      <c r="DM51" s="73">
        <v>1.4359999999999999</v>
      </c>
      <c r="DN51" s="73">
        <v>0.13900000000000001</v>
      </c>
      <c r="DO51" s="73">
        <v>0.158</v>
      </c>
      <c r="DP51" s="73">
        <v>22.286999999999999</v>
      </c>
      <c r="DQ51" s="73">
        <v>14.801</v>
      </c>
      <c r="DR51" s="73">
        <v>20.277000000000001</v>
      </c>
      <c r="DS51" s="73">
        <v>0.752</v>
      </c>
      <c r="DT51" s="73">
        <v>19.677</v>
      </c>
      <c r="DU51" s="73">
        <v>14.801</v>
      </c>
      <c r="DV51" s="73">
        <v>0.38600000000000001</v>
      </c>
      <c r="DW51" s="73">
        <v>4.4000000000000004</v>
      </c>
      <c r="DX51" s="73">
        <v>0.161</v>
      </c>
      <c r="DY51" s="73">
        <v>7.0000000000000007E-2</v>
      </c>
      <c r="DZ51" s="73">
        <v>0</v>
      </c>
      <c r="EA51" s="73">
        <v>9.0999999999999998E-2</v>
      </c>
      <c r="EB51" s="73">
        <v>1.2809999999999999</v>
      </c>
      <c r="EC51" s="73">
        <v>0.62</v>
      </c>
      <c r="ED51" s="73">
        <v>0</v>
      </c>
      <c r="EE51" s="73">
        <v>0.66100000000000003</v>
      </c>
      <c r="EF51" s="73">
        <v>16.187999999999999</v>
      </c>
      <c r="EG51" s="73">
        <v>0.38600000000000001</v>
      </c>
      <c r="EH51" s="73">
        <v>5.484</v>
      </c>
      <c r="EI51" s="73">
        <v>6.0090000000000003</v>
      </c>
      <c r="EJ51" s="73">
        <v>2.9980000000000002</v>
      </c>
      <c r="EK51" s="73">
        <v>0.37</v>
      </c>
      <c r="EL51" s="73">
        <v>2.484</v>
      </c>
      <c r="EM51" s="73">
        <v>4.875</v>
      </c>
      <c r="EN51" s="73">
        <v>1.98</v>
      </c>
      <c r="EO51" s="73">
        <v>0.36399999999999999</v>
      </c>
      <c r="EP51" s="73">
        <v>2.3730000000000002</v>
      </c>
      <c r="EQ51" s="73">
        <v>1.1339999999999999</v>
      </c>
      <c r="ER51" s="73">
        <v>1.0169999999999999</v>
      </c>
      <c r="ES51" s="73">
        <v>5.0000000000000001E-3</v>
      </c>
      <c r="ET51" s="73">
        <v>0.111</v>
      </c>
      <c r="EU51" s="73">
        <v>1.1679999999999999</v>
      </c>
      <c r="EV51" s="73">
        <v>0.22900000000000001</v>
      </c>
      <c r="EW51" s="73">
        <v>1.258</v>
      </c>
      <c r="EX51" s="73">
        <v>0.13900000000000001</v>
      </c>
      <c r="EY51" s="73">
        <v>0.158</v>
      </c>
      <c r="EZ51" s="73">
        <v>84.731999999999999</v>
      </c>
      <c r="FA51" s="73">
        <v>53.261000000000003</v>
      </c>
      <c r="FB51" s="73">
        <v>69.36</v>
      </c>
      <c r="FC51" s="73">
        <v>13.103999999999999</v>
      </c>
      <c r="FD51" s="73">
        <v>65.786000000000001</v>
      </c>
      <c r="FE51" s="73">
        <v>53.261000000000003</v>
      </c>
      <c r="FF51" s="73">
        <v>1.643</v>
      </c>
      <c r="FG51" s="73">
        <v>10.356</v>
      </c>
      <c r="FH51" s="73">
        <v>1.4790000000000001</v>
      </c>
      <c r="FI51" s="73">
        <v>1.0860000000000001</v>
      </c>
      <c r="FJ51" s="73">
        <v>0.161</v>
      </c>
      <c r="FK51" s="73">
        <v>0.115</v>
      </c>
      <c r="FL51" s="73">
        <v>15.843</v>
      </c>
      <c r="FM51" s="73">
        <v>3.0139999999999998</v>
      </c>
      <c r="FN51" s="73">
        <v>0.127</v>
      </c>
      <c r="FO51" s="73">
        <v>12.701000000000001</v>
      </c>
      <c r="FP51" s="73">
        <v>58.034999999999997</v>
      </c>
      <c r="FQ51" s="73">
        <v>2.08</v>
      </c>
      <c r="FR51" s="73">
        <v>23.172000000000001</v>
      </c>
      <c r="FS51" s="73">
        <v>16.151</v>
      </c>
      <c r="FT51" s="73">
        <v>10.866</v>
      </c>
      <c r="FU51" s="73">
        <v>0.442</v>
      </c>
      <c r="FV51" s="73">
        <v>4.4480000000000004</v>
      </c>
      <c r="FW51" s="73">
        <v>11.898999999999999</v>
      </c>
      <c r="FX51" s="73">
        <v>7.6929999999999996</v>
      </c>
      <c r="FY51" s="73">
        <v>0.17799999999999999</v>
      </c>
      <c r="FZ51" s="73">
        <v>3.8940000000000001</v>
      </c>
      <c r="GA51" s="73">
        <v>4.2519999999999998</v>
      </c>
      <c r="GB51" s="73">
        <v>3.1739999999999999</v>
      </c>
      <c r="GC51" s="73">
        <v>0.26400000000000001</v>
      </c>
      <c r="GD51" s="73">
        <v>0.55400000000000005</v>
      </c>
      <c r="GE51" s="73">
        <v>1.248</v>
      </c>
      <c r="GF51" s="73">
        <v>0.95299999999999996</v>
      </c>
      <c r="GG51" s="73">
        <v>0</v>
      </c>
      <c r="GH51" s="73">
        <v>0.29499999999999998</v>
      </c>
      <c r="GI51" s="73">
        <v>1.6240000000000001</v>
      </c>
      <c r="GJ51" s="73">
        <v>1.4450000000000001</v>
      </c>
      <c r="GK51" s="73">
        <v>2.2669999999999999</v>
      </c>
      <c r="GL51" s="73">
        <v>0.80100000000000005</v>
      </c>
      <c r="GM51" s="73">
        <v>0.39500000000000002</v>
      </c>
      <c r="GN51" s="73">
        <v>0</v>
      </c>
      <c r="GO51" s="73">
        <v>37.838999999999999</v>
      </c>
      <c r="GP51" s="73">
        <v>27.79</v>
      </c>
      <c r="GQ51" s="73">
        <v>36.359000000000002</v>
      </c>
      <c r="GR51" s="73">
        <v>0.69699999999999995</v>
      </c>
      <c r="GS51" s="73">
        <v>35.277000000000001</v>
      </c>
      <c r="GT51" s="73">
        <v>27.79</v>
      </c>
      <c r="GU51" s="73">
        <v>1.0880000000000001</v>
      </c>
      <c r="GV51" s="73">
        <v>6.2519999999999998</v>
      </c>
      <c r="GW51" s="73">
        <v>0.67600000000000005</v>
      </c>
      <c r="GX51" s="73">
        <v>0.39800000000000002</v>
      </c>
      <c r="GY51" s="73">
        <v>0.161</v>
      </c>
      <c r="GZ51" s="73">
        <v>0</v>
      </c>
      <c r="HA51" s="73">
        <v>1.367</v>
      </c>
      <c r="HB51" s="73">
        <v>0.83099999999999996</v>
      </c>
      <c r="HC51" s="73">
        <v>0.127</v>
      </c>
      <c r="HD51" s="73">
        <v>0.40899999999999997</v>
      </c>
      <c r="HE51" s="73">
        <v>29.401</v>
      </c>
      <c r="HF51" s="73">
        <v>1.3759999999999999</v>
      </c>
      <c r="HG51" s="73">
        <v>6.6609999999999996</v>
      </c>
      <c r="HH51" s="73">
        <v>11.188000000000001</v>
      </c>
      <c r="HI51" s="73">
        <v>8.0500000000000007</v>
      </c>
      <c r="HJ51" s="73">
        <v>0.153</v>
      </c>
      <c r="HK51" s="73">
        <v>2.59</v>
      </c>
      <c r="HL51" s="73">
        <v>8.5419999999999998</v>
      </c>
      <c r="HM51" s="73">
        <v>5.9720000000000004</v>
      </c>
      <c r="HN51" s="73">
        <v>0</v>
      </c>
      <c r="HO51" s="73">
        <v>2.4359999999999999</v>
      </c>
      <c r="HP51" s="73">
        <v>2.6459999999999999</v>
      </c>
      <c r="HQ51" s="73">
        <v>2.0790000000000002</v>
      </c>
      <c r="HR51" s="73">
        <v>0.153</v>
      </c>
      <c r="HS51" s="73">
        <v>0.154</v>
      </c>
      <c r="HT51" s="73">
        <v>0.51900000000000002</v>
      </c>
      <c r="HU51" s="73">
        <v>0.40100000000000002</v>
      </c>
      <c r="HV51" s="73">
        <v>0.78300000000000003</v>
      </c>
      <c r="HW51" s="73">
        <v>0.13800000000000001</v>
      </c>
      <c r="HX51" s="73">
        <v>0.39500000000000002</v>
      </c>
      <c r="HY51" s="73">
        <v>31.84</v>
      </c>
      <c r="HZ51" s="73">
        <v>22.852</v>
      </c>
      <c r="IA51" s="73">
        <v>30.483000000000001</v>
      </c>
      <c r="IB51" s="73">
        <v>0.57499999999999996</v>
      </c>
      <c r="IC51" s="73">
        <v>29.643000000000001</v>
      </c>
      <c r="ID51" s="73">
        <v>22.852</v>
      </c>
      <c r="IE51" s="73">
        <v>1.0880000000000001</v>
      </c>
      <c r="IF51" s="73">
        <v>5.556</v>
      </c>
      <c r="IG51" s="73">
        <v>0.54800000000000004</v>
      </c>
      <c r="IH51" s="73">
        <v>0.27</v>
      </c>
      <c r="II51" s="73">
        <v>0.161</v>
      </c>
      <c r="IJ51" s="73">
        <v>0</v>
      </c>
      <c r="IK51" s="73">
        <v>1.1299999999999999</v>
      </c>
      <c r="IL51" s="73">
        <v>0.71599999999999997</v>
      </c>
      <c r="IM51" s="73">
        <v>0.127</v>
      </c>
      <c r="IN51" s="73">
        <v>0.28699999999999998</v>
      </c>
      <c r="IO51" s="73">
        <v>24.22</v>
      </c>
      <c r="IP51" s="73">
        <v>1.3759999999999999</v>
      </c>
      <c r="IQ51" s="73">
        <v>5.843</v>
      </c>
    </row>
    <row r="52" spans="1:251">
      <c r="A52" s="10">
        <v>41426</v>
      </c>
      <c r="B52" s="73">
        <v>0.35199999999999998</v>
      </c>
      <c r="C52" s="73">
        <v>0.129</v>
      </c>
      <c r="D52" s="73">
        <v>0.35199999999999998</v>
      </c>
      <c r="E52" s="73">
        <v>0.129</v>
      </c>
      <c r="F52" s="73">
        <v>0</v>
      </c>
      <c r="G52" s="73">
        <v>39.533999999999999</v>
      </c>
      <c r="H52" s="73">
        <v>23.797000000000001</v>
      </c>
      <c r="I52" s="73">
        <v>35.744</v>
      </c>
      <c r="J52" s="73">
        <v>3.661</v>
      </c>
      <c r="K52" s="73">
        <v>32.659999999999997</v>
      </c>
      <c r="L52" s="73">
        <v>23.797000000000001</v>
      </c>
      <c r="M52" s="73">
        <v>1.3460000000000001</v>
      </c>
      <c r="N52" s="73">
        <v>7.5170000000000003</v>
      </c>
      <c r="O52" s="73">
        <v>2.2650000000000001</v>
      </c>
      <c r="P52" s="73">
        <v>1.169</v>
      </c>
      <c r="Q52" s="73">
        <v>0.23100000000000001</v>
      </c>
      <c r="R52" s="73">
        <v>0.86599999999999999</v>
      </c>
      <c r="S52" s="73">
        <v>4.4800000000000004</v>
      </c>
      <c r="T52" s="73">
        <v>1.915</v>
      </c>
      <c r="U52" s="73">
        <v>0.26900000000000002</v>
      </c>
      <c r="V52" s="73">
        <v>2.2959999999999998</v>
      </c>
      <c r="W52" s="73">
        <v>26.881</v>
      </c>
      <c r="X52" s="73">
        <v>1.8460000000000001</v>
      </c>
      <c r="Y52" s="73">
        <v>10.678000000000001</v>
      </c>
      <c r="Z52" s="73">
        <v>13.702999999999999</v>
      </c>
      <c r="AA52" s="73">
        <v>6.5090000000000003</v>
      </c>
      <c r="AB52" s="73">
        <v>1.5569999999999999</v>
      </c>
      <c r="AC52" s="73">
        <v>5.6369999999999996</v>
      </c>
      <c r="AD52" s="73">
        <v>10.765000000000001</v>
      </c>
      <c r="AE52" s="73">
        <v>4.7910000000000004</v>
      </c>
      <c r="AF52" s="73">
        <v>0.96899999999999997</v>
      </c>
      <c r="AG52" s="73">
        <v>5.0049999999999999</v>
      </c>
      <c r="AH52" s="73">
        <v>2.9380000000000002</v>
      </c>
      <c r="AI52" s="73">
        <v>1.718</v>
      </c>
      <c r="AJ52" s="73">
        <v>0.58699999999999997</v>
      </c>
      <c r="AK52" s="73">
        <v>0.63300000000000001</v>
      </c>
      <c r="AL52" s="73">
        <v>0.129</v>
      </c>
      <c r="AM52" s="73">
        <v>0.129</v>
      </c>
      <c r="AN52" s="73">
        <v>0.129</v>
      </c>
      <c r="AO52" s="73">
        <v>0.129</v>
      </c>
      <c r="AP52" s="73">
        <v>0</v>
      </c>
      <c r="AQ52" s="73">
        <v>53.524000000000001</v>
      </c>
      <c r="AR52" s="73">
        <v>34.328000000000003</v>
      </c>
      <c r="AS52" s="73">
        <v>46.634</v>
      </c>
      <c r="AT52" s="73">
        <v>3.8650000000000002</v>
      </c>
      <c r="AU52" s="73">
        <v>44.405999999999999</v>
      </c>
      <c r="AV52" s="73">
        <v>34.328000000000003</v>
      </c>
      <c r="AW52" s="73">
        <v>1.5249999999999999</v>
      </c>
      <c r="AX52" s="73">
        <v>7.8319999999999999</v>
      </c>
      <c r="AY52" s="73">
        <v>0.97099999999999997</v>
      </c>
      <c r="AZ52" s="73">
        <v>0.42599999999999999</v>
      </c>
      <c r="BA52" s="73">
        <v>0.13</v>
      </c>
      <c r="BB52" s="73">
        <v>0.41499999999999998</v>
      </c>
      <c r="BC52" s="73">
        <v>5.8419999999999996</v>
      </c>
      <c r="BD52" s="73">
        <v>2.5219999999999998</v>
      </c>
      <c r="BE52" s="73">
        <v>0</v>
      </c>
      <c r="BF52" s="73">
        <v>3.32</v>
      </c>
      <c r="BG52" s="73">
        <v>38.191000000000003</v>
      </c>
      <c r="BH52" s="73">
        <v>1.655</v>
      </c>
      <c r="BI52" s="73">
        <v>12.294</v>
      </c>
      <c r="BJ52" s="73">
        <v>7.9779999999999998</v>
      </c>
      <c r="BK52" s="73">
        <v>5.2809999999999997</v>
      </c>
      <c r="BL52" s="73">
        <v>9.1999999999999998E-2</v>
      </c>
      <c r="BM52" s="73">
        <v>2.5609999999999999</v>
      </c>
      <c r="BN52" s="73">
        <v>6.25</v>
      </c>
      <c r="BO52" s="73">
        <v>3.8879999999999999</v>
      </c>
      <c r="BP52" s="73">
        <v>9.1999999999999998E-2</v>
      </c>
      <c r="BQ52" s="73">
        <v>2.2690000000000001</v>
      </c>
      <c r="BR52" s="73">
        <v>1.728</v>
      </c>
      <c r="BS52" s="73">
        <v>1.393</v>
      </c>
      <c r="BT52" s="73">
        <v>0</v>
      </c>
      <c r="BU52" s="73">
        <v>0.29199999999999998</v>
      </c>
      <c r="BV52" s="73">
        <v>0.46700000000000003</v>
      </c>
      <c r="BW52" s="73">
        <v>0.372</v>
      </c>
      <c r="BX52" s="73">
        <v>0</v>
      </c>
      <c r="BY52" s="73">
        <v>9.5000000000000001E-2</v>
      </c>
      <c r="BZ52" s="73">
        <v>2.3050000000000002</v>
      </c>
      <c r="CA52" s="73">
        <v>1.383</v>
      </c>
      <c r="CB52" s="73">
        <v>3.0249999999999999</v>
      </c>
      <c r="CC52" s="73">
        <v>0.66300000000000003</v>
      </c>
      <c r="CD52" s="73">
        <v>4.3999999999999997E-2</v>
      </c>
      <c r="CE52" s="73">
        <v>0</v>
      </c>
      <c r="CF52" s="73">
        <v>25.286000000000001</v>
      </c>
      <c r="CG52" s="73">
        <v>16.228999999999999</v>
      </c>
      <c r="CH52" s="73">
        <v>23.138000000000002</v>
      </c>
      <c r="CI52" s="73">
        <v>0.752</v>
      </c>
      <c r="CJ52" s="73">
        <v>22.468</v>
      </c>
      <c r="CK52" s="73">
        <v>16.228999999999999</v>
      </c>
      <c r="CL52" s="73">
        <v>0.66300000000000003</v>
      </c>
      <c r="CM52" s="73">
        <v>5.2190000000000003</v>
      </c>
      <c r="CN52" s="73">
        <v>0.78700000000000003</v>
      </c>
      <c r="CO52" s="73">
        <v>0.29599999999999999</v>
      </c>
      <c r="CP52" s="73">
        <v>7.5999999999999998E-2</v>
      </c>
      <c r="CQ52" s="73">
        <v>0.41499999999999998</v>
      </c>
      <c r="CR52" s="73">
        <v>0.99299999999999999</v>
      </c>
      <c r="CS52" s="73">
        <v>0.73099999999999998</v>
      </c>
      <c r="CT52" s="73">
        <v>0</v>
      </c>
      <c r="CU52" s="73">
        <v>0.26100000000000001</v>
      </c>
      <c r="CV52" s="73">
        <v>17.558</v>
      </c>
      <c r="CW52" s="73">
        <v>0.73899999999999999</v>
      </c>
      <c r="CX52" s="73">
        <v>6.3209999999999997</v>
      </c>
      <c r="CY52" s="73">
        <v>6.2439999999999998</v>
      </c>
      <c r="CZ52" s="73">
        <v>4.3129999999999997</v>
      </c>
      <c r="DA52" s="73">
        <v>5.6000000000000001E-2</v>
      </c>
      <c r="DB52" s="73">
        <v>1.831</v>
      </c>
      <c r="DC52" s="73">
        <v>5.0999999999999996</v>
      </c>
      <c r="DD52" s="73">
        <v>3.335</v>
      </c>
      <c r="DE52" s="73">
        <v>5.6000000000000001E-2</v>
      </c>
      <c r="DF52" s="73">
        <v>1.7090000000000001</v>
      </c>
      <c r="DG52" s="73">
        <v>1.1439999999999999</v>
      </c>
      <c r="DH52" s="73">
        <v>0.97799999999999998</v>
      </c>
      <c r="DI52" s="73">
        <v>0</v>
      </c>
      <c r="DJ52" s="73">
        <v>0.122</v>
      </c>
      <c r="DK52" s="73">
        <v>1.0389999999999999</v>
      </c>
      <c r="DL52" s="73">
        <v>0.66800000000000004</v>
      </c>
      <c r="DM52" s="73">
        <v>1.3959999999999999</v>
      </c>
      <c r="DN52" s="73">
        <v>0.311</v>
      </c>
      <c r="DO52" s="73">
        <v>4.3999999999999997E-2</v>
      </c>
      <c r="DP52" s="73">
        <v>22.728000000000002</v>
      </c>
      <c r="DQ52" s="73">
        <v>14.401999999999999</v>
      </c>
      <c r="DR52" s="73">
        <v>20.95</v>
      </c>
      <c r="DS52" s="73">
        <v>0.49099999999999999</v>
      </c>
      <c r="DT52" s="73">
        <v>20.260999999999999</v>
      </c>
      <c r="DU52" s="73">
        <v>14.401999999999999</v>
      </c>
      <c r="DV52" s="73">
        <v>0.66300000000000003</v>
      </c>
      <c r="DW52" s="73">
        <v>4.9470000000000001</v>
      </c>
      <c r="DX52" s="73">
        <v>0.78700000000000003</v>
      </c>
      <c r="DY52" s="73">
        <v>0.29599999999999999</v>
      </c>
      <c r="DZ52" s="73">
        <v>7.5999999999999998E-2</v>
      </c>
      <c r="EA52" s="73">
        <v>0.41499999999999998</v>
      </c>
      <c r="EB52" s="73">
        <v>0.64100000000000001</v>
      </c>
      <c r="EC52" s="73">
        <v>0.64100000000000001</v>
      </c>
      <c r="ED52" s="73">
        <v>0</v>
      </c>
      <c r="EE52" s="73">
        <v>0</v>
      </c>
      <c r="EF52" s="73">
        <v>15.641</v>
      </c>
      <c r="EG52" s="73">
        <v>0.73899999999999999</v>
      </c>
      <c r="EH52" s="73">
        <v>5.7880000000000003</v>
      </c>
      <c r="EI52" s="73">
        <v>5.4429999999999996</v>
      </c>
      <c r="EJ52" s="73">
        <v>3.645</v>
      </c>
      <c r="EK52" s="73">
        <v>5.6000000000000001E-2</v>
      </c>
      <c r="EL52" s="73">
        <v>1.698</v>
      </c>
      <c r="EM52" s="73">
        <v>4.6470000000000002</v>
      </c>
      <c r="EN52" s="73">
        <v>2.9769999999999999</v>
      </c>
      <c r="EO52" s="73">
        <v>5.6000000000000001E-2</v>
      </c>
      <c r="EP52" s="73">
        <v>1.6140000000000001</v>
      </c>
      <c r="EQ52" s="73">
        <v>0.79700000000000004</v>
      </c>
      <c r="ER52" s="73">
        <v>0.66800000000000004</v>
      </c>
      <c r="ES52" s="73">
        <v>0</v>
      </c>
      <c r="ET52" s="73">
        <v>8.5000000000000006E-2</v>
      </c>
      <c r="EU52" s="73">
        <v>1.0389999999999999</v>
      </c>
      <c r="EV52" s="73">
        <v>0.56000000000000005</v>
      </c>
      <c r="EW52" s="73">
        <v>1.288</v>
      </c>
      <c r="EX52" s="73">
        <v>0.311</v>
      </c>
      <c r="EY52" s="73">
        <v>4.3999999999999997E-2</v>
      </c>
      <c r="EZ52" s="73">
        <v>91.317999999999998</v>
      </c>
      <c r="FA52" s="73">
        <v>57.112000000000002</v>
      </c>
      <c r="FB52" s="73">
        <v>73.841999999999999</v>
      </c>
      <c r="FC52" s="73">
        <v>13.835000000000001</v>
      </c>
      <c r="FD52" s="73">
        <v>69.75</v>
      </c>
      <c r="FE52" s="73">
        <v>57.112000000000002</v>
      </c>
      <c r="FF52" s="73">
        <v>0.89400000000000002</v>
      </c>
      <c r="FG52" s="73">
        <v>11.08</v>
      </c>
      <c r="FH52" s="73">
        <v>1.03</v>
      </c>
      <c r="FI52" s="73">
        <v>0.78500000000000003</v>
      </c>
      <c r="FJ52" s="73">
        <v>0.13400000000000001</v>
      </c>
      <c r="FK52" s="73">
        <v>0.111</v>
      </c>
      <c r="FL52" s="73">
        <v>17.561</v>
      </c>
      <c r="FM52" s="73">
        <v>3.9710000000000001</v>
      </c>
      <c r="FN52" s="73">
        <v>0</v>
      </c>
      <c r="FO52" s="73">
        <v>13.59</v>
      </c>
      <c r="FP52" s="73">
        <v>63.985999999999997</v>
      </c>
      <c r="FQ52" s="73">
        <v>1.028</v>
      </c>
      <c r="FR52" s="73">
        <v>25.103999999999999</v>
      </c>
      <c r="FS52" s="73">
        <v>12.48</v>
      </c>
      <c r="FT52" s="73">
        <v>8.266</v>
      </c>
      <c r="FU52" s="73">
        <v>0.69499999999999995</v>
      </c>
      <c r="FV52" s="73">
        <v>3.4140000000000001</v>
      </c>
      <c r="FW52" s="73">
        <v>10.007</v>
      </c>
      <c r="FX52" s="73">
        <v>6.4550000000000001</v>
      </c>
      <c r="FY52" s="73">
        <v>0.41199999999999998</v>
      </c>
      <c r="FZ52" s="73">
        <v>3.036</v>
      </c>
      <c r="GA52" s="73">
        <v>2.4729999999999999</v>
      </c>
      <c r="GB52" s="73">
        <v>1.8109999999999999</v>
      </c>
      <c r="GC52" s="73">
        <v>0.28299999999999997</v>
      </c>
      <c r="GD52" s="73">
        <v>0.379</v>
      </c>
      <c r="GE52" s="73">
        <v>1.48</v>
      </c>
      <c r="GF52" s="73">
        <v>1.4019999999999999</v>
      </c>
      <c r="GG52" s="73">
        <v>0</v>
      </c>
      <c r="GH52" s="73">
        <v>7.8E-2</v>
      </c>
      <c r="GI52" s="73">
        <v>2.9769999999999999</v>
      </c>
      <c r="GJ52" s="73">
        <v>1.2010000000000001</v>
      </c>
      <c r="GK52" s="73">
        <v>3.641</v>
      </c>
      <c r="GL52" s="73">
        <v>0.53700000000000003</v>
      </c>
      <c r="GM52" s="73">
        <v>0.105</v>
      </c>
      <c r="GN52" s="73">
        <v>0</v>
      </c>
      <c r="GO52" s="73">
        <v>41.503</v>
      </c>
      <c r="GP52" s="73">
        <v>30.744</v>
      </c>
      <c r="GQ52" s="73">
        <v>37.863999999999997</v>
      </c>
      <c r="GR52" s="73">
        <v>0.995</v>
      </c>
      <c r="GS52" s="73">
        <v>37.198999999999998</v>
      </c>
      <c r="GT52" s="73">
        <v>30.744</v>
      </c>
      <c r="GU52" s="73">
        <v>0.254</v>
      </c>
      <c r="GV52" s="73">
        <v>5.8479999999999999</v>
      </c>
      <c r="GW52" s="73">
        <v>0.45300000000000001</v>
      </c>
      <c r="GX52" s="73">
        <v>0.20799999999999999</v>
      </c>
      <c r="GY52" s="73">
        <v>0.13400000000000001</v>
      </c>
      <c r="GZ52" s="73">
        <v>0.111</v>
      </c>
      <c r="HA52" s="73">
        <v>1.56</v>
      </c>
      <c r="HB52" s="73">
        <v>0.80900000000000005</v>
      </c>
      <c r="HC52" s="73">
        <v>0</v>
      </c>
      <c r="HD52" s="73">
        <v>0.751</v>
      </c>
      <c r="HE52" s="73">
        <v>33.384</v>
      </c>
      <c r="HF52" s="73">
        <v>0.38800000000000001</v>
      </c>
      <c r="HG52" s="73">
        <v>7.032</v>
      </c>
      <c r="HH52" s="73">
        <v>9.2539999999999996</v>
      </c>
      <c r="HI52" s="73">
        <v>6.4790000000000001</v>
      </c>
      <c r="HJ52" s="73">
        <v>0.58199999999999996</v>
      </c>
      <c r="HK52" s="73">
        <v>2.089</v>
      </c>
      <c r="HL52" s="73">
        <v>7.2859999999999996</v>
      </c>
      <c r="HM52" s="73">
        <v>5.0490000000000004</v>
      </c>
      <c r="HN52" s="73">
        <v>0.29899999999999999</v>
      </c>
      <c r="HO52" s="73">
        <v>1.833</v>
      </c>
      <c r="HP52" s="73">
        <v>1.9690000000000001</v>
      </c>
      <c r="HQ52" s="73">
        <v>1.43</v>
      </c>
      <c r="HR52" s="73">
        <v>0.28299999999999997</v>
      </c>
      <c r="HS52" s="73">
        <v>0.255</v>
      </c>
      <c r="HT52" s="73">
        <v>2.2909999999999999</v>
      </c>
      <c r="HU52" s="73">
        <v>0.69799999999999995</v>
      </c>
      <c r="HV52" s="73">
        <v>2.6440000000000001</v>
      </c>
      <c r="HW52" s="73">
        <v>0.34599999999999997</v>
      </c>
      <c r="HX52" s="73">
        <v>0.105</v>
      </c>
      <c r="HY52" s="73">
        <v>34.006</v>
      </c>
      <c r="HZ52" s="73">
        <v>24.692</v>
      </c>
      <c r="IA52" s="73">
        <v>30.914000000000001</v>
      </c>
      <c r="IB52" s="73">
        <v>0.89600000000000002</v>
      </c>
      <c r="IC52" s="73">
        <v>30.224</v>
      </c>
      <c r="ID52" s="73">
        <v>24.692</v>
      </c>
      <c r="IE52" s="73">
        <v>0.254</v>
      </c>
      <c r="IF52" s="73">
        <v>5.0670000000000002</v>
      </c>
      <c r="IG52" s="73">
        <v>0.45300000000000001</v>
      </c>
      <c r="IH52" s="73">
        <v>0.20799999999999999</v>
      </c>
      <c r="II52" s="73">
        <v>0.13400000000000001</v>
      </c>
      <c r="IJ52" s="73">
        <v>0.111</v>
      </c>
      <c r="IK52" s="73">
        <v>1.3440000000000001</v>
      </c>
      <c r="IL52" s="73">
        <v>0.69299999999999995</v>
      </c>
      <c r="IM52" s="73">
        <v>0</v>
      </c>
      <c r="IN52" s="73">
        <v>0.65100000000000002</v>
      </c>
      <c r="IO52" s="73">
        <v>27.062999999999999</v>
      </c>
      <c r="IP52" s="73">
        <v>0.38800000000000001</v>
      </c>
      <c r="IQ52" s="73">
        <v>6.1509999999999998</v>
      </c>
    </row>
    <row r="53" spans="1:251">
      <c r="A53" s="10">
        <v>41791</v>
      </c>
      <c r="B53" s="73">
        <v>0.13500000000000001</v>
      </c>
      <c r="C53" s="73">
        <v>0.111</v>
      </c>
      <c r="D53" s="73">
        <v>0.246</v>
      </c>
      <c r="E53" s="73">
        <v>0</v>
      </c>
      <c r="F53" s="73">
        <v>0.13600000000000001</v>
      </c>
      <c r="G53" s="73">
        <v>39.066000000000003</v>
      </c>
      <c r="H53" s="73">
        <v>26.181999999999999</v>
      </c>
      <c r="I53" s="73">
        <v>36.289000000000001</v>
      </c>
      <c r="J53" s="73">
        <v>2.5299999999999998</v>
      </c>
      <c r="K53" s="73">
        <v>34.750999999999998</v>
      </c>
      <c r="L53" s="73">
        <v>26.181999999999999</v>
      </c>
      <c r="M53" s="73">
        <v>1.371</v>
      </c>
      <c r="N53" s="73">
        <v>7.1989999999999998</v>
      </c>
      <c r="O53" s="73">
        <v>1.736</v>
      </c>
      <c r="P53" s="73">
        <v>0.48499999999999999</v>
      </c>
      <c r="Q53" s="73">
        <v>0.104</v>
      </c>
      <c r="R53" s="73">
        <v>1.147</v>
      </c>
      <c r="S53" s="73">
        <v>2.444</v>
      </c>
      <c r="T53" s="73">
        <v>1.0529999999999999</v>
      </c>
      <c r="U53" s="73">
        <v>0</v>
      </c>
      <c r="V53" s="73">
        <v>1.2789999999999999</v>
      </c>
      <c r="W53" s="73">
        <v>27.855</v>
      </c>
      <c r="X53" s="73">
        <v>1.4750000000000001</v>
      </c>
      <c r="Y53" s="73">
        <v>9.625</v>
      </c>
      <c r="Z53" s="73">
        <v>13.946999999999999</v>
      </c>
      <c r="AA53" s="73">
        <v>7.1479999999999997</v>
      </c>
      <c r="AB53" s="73">
        <v>1.0620000000000001</v>
      </c>
      <c r="AC53" s="73">
        <v>5.6</v>
      </c>
      <c r="AD53" s="73">
        <v>13.084</v>
      </c>
      <c r="AE53" s="73">
        <v>6.4589999999999996</v>
      </c>
      <c r="AF53" s="73">
        <v>1.0620000000000001</v>
      </c>
      <c r="AG53" s="73">
        <v>5.4269999999999996</v>
      </c>
      <c r="AH53" s="73">
        <v>0.86199999999999999</v>
      </c>
      <c r="AI53" s="73">
        <v>0.68899999999999995</v>
      </c>
      <c r="AJ53" s="73">
        <v>0</v>
      </c>
      <c r="AK53" s="73">
        <v>0.17299999999999999</v>
      </c>
      <c r="AL53" s="73">
        <v>0.13500000000000001</v>
      </c>
      <c r="AM53" s="73">
        <v>0.111</v>
      </c>
      <c r="AN53" s="73">
        <v>0.246</v>
      </c>
      <c r="AO53" s="73">
        <v>0</v>
      </c>
      <c r="AP53" s="73">
        <v>0.13600000000000001</v>
      </c>
      <c r="AQ53" s="73">
        <v>52.72</v>
      </c>
      <c r="AR53" s="73">
        <v>34.698</v>
      </c>
      <c r="AS53" s="73">
        <v>45.442</v>
      </c>
      <c r="AT53" s="73">
        <v>3.383</v>
      </c>
      <c r="AU53" s="73">
        <v>43.280999999999999</v>
      </c>
      <c r="AV53" s="73">
        <v>34.698</v>
      </c>
      <c r="AW53" s="73">
        <v>0.77500000000000002</v>
      </c>
      <c r="AX53" s="73">
        <v>7.2960000000000003</v>
      </c>
      <c r="AY53" s="73">
        <v>0.45800000000000002</v>
      </c>
      <c r="AZ53" s="73">
        <v>0.45800000000000002</v>
      </c>
      <c r="BA53" s="73">
        <v>0</v>
      </c>
      <c r="BB53" s="73">
        <v>0</v>
      </c>
      <c r="BC53" s="73">
        <v>5.6769999999999996</v>
      </c>
      <c r="BD53" s="73">
        <v>2.2149999999999999</v>
      </c>
      <c r="BE53" s="73">
        <v>0.17100000000000001</v>
      </c>
      <c r="BF53" s="73">
        <v>3.2120000000000002</v>
      </c>
      <c r="BG53" s="73">
        <v>38.829000000000001</v>
      </c>
      <c r="BH53" s="73">
        <v>1.0509999999999999</v>
      </c>
      <c r="BI53" s="73">
        <v>11.491</v>
      </c>
      <c r="BJ53" s="73">
        <v>6.9770000000000003</v>
      </c>
      <c r="BK53" s="73">
        <v>3.6070000000000002</v>
      </c>
      <c r="BL53" s="73">
        <v>0.48699999999999999</v>
      </c>
      <c r="BM53" s="73">
        <v>2.81</v>
      </c>
      <c r="BN53" s="73">
        <v>5.38</v>
      </c>
      <c r="BO53" s="73">
        <v>2.8260000000000001</v>
      </c>
      <c r="BP53" s="73">
        <v>0.35699999999999998</v>
      </c>
      <c r="BQ53" s="73">
        <v>2.125</v>
      </c>
      <c r="BR53" s="73">
        <v>1.5960000000000001</v>
      </c>
      <c r="BS53" s="73">
        <v>0.78100000000000003</v>
      </c>
      <c r="BT53" s="73">
        <v>0.13</v>
      </c>
      <c r="BU53" s="73">
        <v>0.68600000000000005</v>
      </c>
      <c r="BV53" s="73">
        <v>0.877</v>
      </c>
      <c r="BW53" s="73">
        <v>0.67300000000000004</v>
      </c>
      <c r="BX53" s="73">
        <v>0</v>
      </c>
      <c r="BY53" s="73">
        <v>0.20399999999999999</v>
      </c>
      <c r="BZ53" s="73">
        <v>3.3039999999999998</v>
      </c>
      <c r="CA53" s="73">
        <v>1.349</v>
      </c>
      <c r="CB53" s="73">
        <v>3.895</v>
      </c>
      <c r="CC53" s="73">
        <v>0.75800000000000001</v>
      </c>
      <c r="CD53" s="73">
        <v>7.2999999999999995E-2</v>
      </c>
      <c r="CE53" s="73">
        <v>0</v>
      </c>
      <c r="CF53" s="73">
        <v>25.466000000000001</v>
      </c>
      <c r="CG53" s="73">
        <v>17.343</v>
      </c>
      <c r="CH53" s="73">
        <v>23.632000000000001</v>
      </c>
      <c r="CI53" s="73">
        <v>0.34399999999999997</v>
      </c>
      <c r="CJ53" s="73">
        <v>23.074999999999999</v>
      </c>
      <c r="CK53" s="73">
        <v>17.343</v>
      </c>
      <c r="CL53" s="73">
        <v>0.39500000000000002</v>
      </c>
      <c r="CM53" s="73">
        <v>5.18</v>
      </c>
      <c r="CN53" s="73">
        <v>0.106</v>
      </c>
      <c r="CO53" s="73">
        <v>0.106</v>
      </c>
      <c r="CP53" s="73">
        <v>0</v>
      </c>
      <c r="CQ53" s="73">
        <v>0</v>
      </c>
      <c r="CR53" s="73">
        <v>0.95099999999999996</v>
      </c>
      <c r="CS53" s="73">
        <v>0.60699999999999998</v>
      </c>
      <c r="CT53" s="73">
        <v>0.11799999999999999</v>
      </c>
      <c r="CU53" s="73">
        <v>0.22600000000000001</v>
      </c>
      <c r="CV53" s="73">
        <v>18.603000000000002</v>
      </c>
      <c r="CW53" s="73">
        <v>0.53800000000000003</v>
      </c>
      <c r="CX53" s="73">
        <v>6.0579999999999998</v>
      </c>
      <c r="CY53" s="73">
        <v>5.3239999999999998</v>
      </c>
      <c r="CZ53" s="73">
        <v>2.7559999999999998</v>
      </c>
      <c r="DA53" s="73">
        <v>0.48699999999999999</v>
      </c>
      <c r="DB53" s="73">
        <v>2.081</v>
      </c>
      <c r="DC53" s="73">
        <v>4.1239999999999997</v>
      </c>
      <c r="DD53" s="73">
        <v>2.2869999999999999</v>
      </c>
      <c r="DE53" s="73">
        <v>0.35699999999999998</v>
      </c>
      <c r="DF53" s="73">
        <v>1.48</v>
      </c>
      <c r="DG53" s="73">
        <v>1.2</v>
      </c>
      <c r="DH53" s="73">
        <v>0.46899999999999997</v>
      </c>
      <c r="DI53" s="73">
        <v>0.13</v>
      </c>
      <c r="DJ53" s="73">
        <v>0.60099999999999998</v>
      </c>
      <c r="DK53" s="73">
        <v>1.333</v>
      </c>
      <c r="DL53" s="73">
        <v>0.26700000000000002</v>
      </c>
      <c r="DM53" s="73">
        <v>1.4910000000000001</v>
      </c>
      <c r="DN53" s="73">
        <v>0.109</v>
      </c>
      <c r="DO53" s="73">
        <v>0</v>
      </c>
      <c r="DP53" s="73">
        <v>23.571999999999999</v>
      </c>
      <c r="DQ53" s="73">
        <v>15.981999999999999</v>
      </c>
      <c r="DR53" s="73">
        <v>21.815999999999999</v>
      </c>
      <c r="DS53" s="73">
        <v>0.34399999999999997</v>
      </c>
      <c r="DT53" s="73">
        <v>21.309000000000001</v>
      </c>
      <c r="DU53" s="73">
        <v>15.981999999999999</v>
      </c>
      <c r="DV53" s="73">
        <v>0.39500000000000002</v>
      </c>
      <c r="DW53" s="73">
        <v>4.7750000000000004</v>
      </c>
      <c r="DX53" s="73">
        <v>5.7000000000000002E-2</v>
      </c>
      <c r="DY53" s="73">
        <v>5.7000000000000002E-2</v>
      </c>
      <c r="DZ53" s="73">
        <v>0</v>
      </c>
      <c r="EA53" s="73">
        <v>0</v>
      </c>
      <c r="EB53" s="73">
        <v>0.95099999999999996</v>
      </c>
      <c r="EC53" s="73">
        <v>0.60699999999999998</v>
      </c>
      <c r="ED53" s="73">
        <v>0.11799999999999999</v>
      </c>
      <c r="EE53" s="73">
        <v>0.22600000000000001</v>
      </c>
      <c r="EF53" s="73">
        <v>17.114000000000001</v>
      </c>
      <c r="EG53" s="73">
        <v>0.53800000000000003</v>
      </c>
      <c r="EH53" s="73">
        <v>5.6539999999999999</v>
      </c>
      <c r="EI53" s="73">
        <v>4.67</v>
      </c>
      <c r="EJ53" s="73">
        <v>2.2650000000000001</v>
      </c>
      <c r="EK53" s="73">
        <v>0.48699999999999999</v>
      </c>
      <c r="EL53" s="73">
        <v>1.919</v>
      </c>
      <c r="EM53" s="73">
        <v>3.4910000000000001</v>
      </c>
      <c r="EN53" s="73">
        <v>1.8160000000000001</v>
      </c>
      <c r="EO53" s="73">
        <v>0.35699999999999998</v>
      </c>
      <c r="EP53" s="73">
        <v>1.3180000000000001</v>
      </c>
      <c r="EQ53" s="73">
        <v>1.179</v>
      </c>
      <c r="ER53" s="73">
        <v>0.44800000000000001</v>
      </c>
      <c r="ES53" s="73">
        <v>0.13</v>
      </c>
      <c r="ET53" s="73">
        <v>0.60099999999999998</v>
      </c>
      <c r="EU53" s="73">
        <v>1.254</v>
      </c>
      <c r="EV53" s="73">
        <v>0.26700000000000002</v>
      </c>
      <c r="EW53" s="73">
        <v>1.4119999999999999</v>
      </c>
      <c r="EX53" s="73">
        <v>0.109</v>
      </c>
      <c r="EY53" s="73">
        <v>0</v>
      </c>
      <c r="EZ53" s="73">
        <v>89.38</v>
      </c>
      <c r="FA53" s="73">
        <v>55.488999999999997</v>
      </c>
      <c r="FB53" s="73">
        <v>72.692999999999998</v>
      </c>
      <c r="FC53" s="73">
        <v>13.041</v>
      </c>
      <c r="FD53" s="73">
        <v>67.679000000000002</v>
      </c>
      <c r="FE53" s="73">
        <v>55.488999999999997</v>
      </c>
      <c r="FF53" s="73">
        <v>1.5549999999999999</v>
      </c>
      <c r="FG53" s="73">
        <v>10.48</v>
      </c>
      <c r="FH53" s="73">
        <v>1.0449999999999999</v>
      </c>
      <c r="FI53" s="73">
        <v>0.71899999999999997</v>
      </c>
      <c r="FJ53" s="73">
        <v>0.161</v>
      </c>
      <c r="FK53" s="73">
        <v>0.16500000000000001</v>
      </c>
      <c r="FL53" s="73">
        <v>17.53</v>
      </c>
      <c r="FM53" s="73">
        <v>4.4489999999999998</v>
      </c>
      <c r="FN53" s="73">
        <v>0</v>
      </c>
      <c r="FO53" s="73">
        <v>12.715</v>
      </c>
      <c r="FP53" s="73">
        <v>61.857999999999997</v>
      </c>
      <c r="FQ53" s="73">
        <v>1.889</v>
      </c>
      <c r="FR53" s="73">
        <v>23.806000000000001</v>
      </c>
      <c r="FS53" s="73">
        <v>14.877000000000001</v>
      </c>
      <c r="FT53" s="73">
        <v>10.385</v>
      </c>
      <c r="FU53" s="73">
        <v>0.27400000000000002</v>
      </c>
      <c r="FV53" s="73">
        <v>4.0759999999999996</v>
      </c>
      <c r="FW53" s="73">
        <v>11.565</v>
      </c>
      <c r="FX53" s="73">
        <v>8.1560000000000006</v>
      </c>
      <c r="FY53" s="73">
        <v>0.17</v>
      </c>
      <c r="FZ53" s="73">
        <v>3.238</v>
      </c>
      <c r="GA53" s="73">
        <v>3.3119999999999998</v>
      </c>
      <c r="GB53" s="73">
        <v>2.2280000000000002</v>
      </c>
      <c r="GC53" s="73">
        <v>0.104</v>
      </c>
      <c r="GD53" s="73">
        <v>0.83699999999999997</v>
      </c>
      <c r="GE53" s="73">
        <v>2.0819999999999999</v>
      </c>
      <c r="GF53" s="73">
        <v>1.7150000000000001</v>
      </c>
      <c r="GG53" s="73">
        <v>0</v>
      </c>
      <c r="GH53" s="73">
        <v>0.36699999999999999</v>
      </c>
      <c r="GI53" s="73">
        <v>3.1259999999999999</v>
      </c>
      <c r="GJ53" s="73">
        <v>1.8280000000000001</v>
      </c>
      <c r="GK53" s="73">
        <v>3.6459999999999999</v>
      </c>
      <c r="GL53" s="73">
        <v>1.3080000000000001</v>
      </c>
      <c r="GM53" s="73">
        <v>0.14299999999999999</v>
      </c>
      <c r="GN53" s="73">
        <v>0</v>
      </c>
      <c r="GO53" s="73">
        <v>41.115000000000002</v>
      </c>
      <c r="GP53" s="73">
        <v>28.405999999999999</v>
      </c>
      <c r="GQ53" s="73">
        <v>38.314999999999998</v>
      </c>
      <c r="GR53" s="73">
        <v>1.0509999999999999</v>
      </c>
      <c r="GS53" s="73">
        <v>36.378</v>
      </c>
      <c r="GT53" s="73">
        <v>28.405999999999999</v>
      </c>
      <c r="GU53" s="73">
        <v>1.345</v>
      </c>
      <c r="GV53" s="73">
        <v>6.4729999999999999</v>
      </c>
      <c r="GW53" s="73">
        <v>0.58299999999999996</v>
      </c>
      <c r="GX53" s="73">
        <v>0.42199999999999999</v>
      </c>
      <c r="GY53" s="73">
        <v>0.161</v>
      </c>
      <c r="GZ53" s="73">
        <v>0</v>
      </c>
      <c r="HA53" s="73">
        <v>2.5579999999999998</v>
      </c>
      <c r="HB53" s="73">
        <v>1.669</v>
      </c>
      <c r="HC53" s="73">
        <v>0</v>
      </c>
      <c r="HD53" s="73">
        <v>0.88900000000000001</v>
      </c>
      <c r="HE53" s="73">
        <v>31.010999999999999</v>
      </c>
      <c r="HF53" s="73">
        <v>1.679</v>
      </c>
      <c r="HG53" s="73">
        <v>7.8079999999999998</v>
      </c>
      <c r="HH53" s="73">
        <v>11.093999999999999</v>
      </c>
      <c r="HI53" s="73">
        <v>7.806</v>
      </c>
      <c r="HJ53" s="73">
        <v>0.104</v>
      </c>
      <c r="HK53" s="73">
        <v>3.0419999999999998</v>
      </c>
      <c r="HL53" s="73">
        <v>8.6709999999999994</v>
      </c>
      <c r="HM53" s="73">
        <v>6.3079999999999998</v>
      </c>
      <c r="HN53" s="73">
        <v>0</v>
      </c>
      <c r="HO53" s="73">
        <v>2.363</v>
      </c>
      <c r="HP53" s="73">
        <v>2.423</v>
      </c>
      <c r="HQ53" s="73">
        <v>1.498</v>
      </c>
      <c r="HR53" s="73">
        <v>0.104</v>
      </c>
      <c r="HS53" s="73">
        <v>0.67900000000000005</v>
      </c>
      <c r="HT53" s="73">
        <v>1.595</v>
      </c>
      <c r="HU53" s="73">
        <v>0.61699999999999999</v>
      </c>
      <c r="HV53" s="73">
        <v>1.75</v>
      </c>
      <c r="HW53" s="73">
        <v>0.46300000000000002</v>
      </c>
      <c r="HX53" s="73">
        <v>0.14299999999999999</v>
      </c>
      <c r="HY53" s="73">
        <v>33.612000000000002</v>
      </c>
      <c r="HZ53" s="73">
        <v>23.164000000000001</v>
      </c>
      <c r="IA53" s="73">
        <v>31.93</v>
      </c>
      <c r="IB53" s="73">
        <v>0.47199999999999998</v>
      </c>
      <c r="IC53" s="73">
        <v>30.367999999999999</v>
      </c>
      <c r="ID53" s="73">
        <v>23.164000000000001</v>
      </c>
      <c r="IE53" s="73">
        <v>1.345</v>
      </c>
      <c r="IF53" s="73">
        <v>5.7050000000000001</v>
      </c>
      <c r="IG53" s="73">
        <v>0.58299999999999996</v>
      </c>
      <c r="IH53" s="73">
        <v>0.42199999999999999</v>
      </c>
      <c r="II53" s="73">
        <v>0.161</v>
      </c>
      <c r="IJ53" s="73">
        <v>0</v>
      </c>
      <c r="IK53" s="73">
        <v>1.605</v>
      </c>
      <c r="IL53" s="73">
        <v>1.294</v>
      </c>
      <c r="IM53" s="73">
        <v>0</v>
      </c>
      <c r="IN53" s="73">
        <v>0.311</v>
      </c>
      <c r="IO53" s="73">
        <v>25.015000000000001</v>
      </c>
      <c r="IP53" s="73">
        <v>1.679</v>
      </c>
      <c r="IQ53" s="73">
        <v>6.4610000000000003</v>
      </c>
    </row>
    <row r="54" spans="1:251">
      <c r="A54" s="10">
        <v>42156</v>
      </c>
      <c r="B54" s="73">
        <v>0.29599999999999999</v>
      </c>
      <c r="C54" s="73">
        <v>0</v>
      </c>
      <c r="D54" s="73">
        <v>0.29599999999999999</v>
      </c>
      <c r="E54" s="73">
        <v>0</v>
      </c>
      <c r="F54" s="73">
        <v>0</v>
      </c>
      <c r="G54" s="73">
        <v>39.524999999999999</v>
      </c>
      <c r="H54" s="73">
        <v>25.713999999999999</v>
      </c>
      <c r="I54" s="73">
        <v>37.020000000000003</v>
      </c>
      <c r="J54" s="73">
        <v>2.3919999999999999</v>
      </c>
      <c r="K54" s="73">
        <v>34.518999999999998</v>
      </c>
      <c r="L54" s="73">
        <v>25.713999999999999</v>
      </c>
      <c r="M54" s="73">
        <v>0.91800000000000004</v>
      </c>
      <c r="N54" s="73">
        <v>7.8869999999999996</v>
      </c>
      <c r="O54" s="73">
        <v>1.92</v>
      </c>
      <c r="P54" s="73">
        <v>1.2749999999999999</v>
      </c>
      <c r="Q54" s="73">
        <v>0.17799999999999999</v>
      </c>
      <c r="R54" s="73">
        <v>0.46700000000000003</v>
      </c>
      <c r="S54" s="73">
        <v>2.9729999999999999</v>
      </c>
      <c r="T54" s="73">
        <v>1.2250000000000001</v>
      </c>
      <c r="U54" s="73">
        <v>9.4E-2</v>
      </c>
      <c r="V54" s="73">
        <v>1.653</v>
      </c>
      <c r="W54" s="73">
        <v>28.327999999999999</v>
      </c>
      <c r="X54" s="73">
        <v>1.19</v>
      </c>
      <c r="Y54" s="73">
        <v>10.007999999999999</v>
      </c>
      <c r="Z54" s="73">
        <v>13.009</v>
      </c>
      <c r="AA54" s="73">
        <v>7.74</v>
      </c>
      <c r="AB54" s="73">
        <v>1.171</v>
      </c>
      <c r="AC54" s="73">
        <v>4.0979999999999999</v>
      </c>
      <c r="AD54" s="73">
        <v>11.214</v>
      </c>
      <c r="AE54" s="73">
        <v>6.077</v>
      </c>
      <c r="AF54" s="73">
        <v>1.171</v>
      </c>
      <c r="AG54" s="73">
        <v>3.9660000000000002</v>
      </c>
      <c r="AH54" s="73">
        <v>1.7949999999999999</v>
      </c>
      <c r="AI54" s="73">
        <v>1.663</v>
      </c>
      <c r="AJ54" s="73">
        <v>0</v>
      </c>
      <c r="AK54" s="73">
        <v>0.13200000000000001</v>
      </c>
      <c r="AL54" s="73">
        <v>0.113</v>
      </c>
      <c r="AM54" s="73">
        <v>0</v>
      </c>
      <c r="AN54" s="73">
        <v>0.113</v>
      </c>
      <c r="AO54" s="73">
        <v>0</v>
      </c>
      <c r="AP54" s="73">
        <v>0</v>
      </c>
      <c r="AQ54" s="73">
        <v>55.018000000000001</v>
      </c>
      <c r="AR54" s="73">
        <v>35.228999999999999</v>
      </c>
      <c r="AS54" s="73">
        <v>46.326999999999998</v>
      </c>
      <c r="AT54" s="73">
        <v>5.38</v>
      </c>
      <c r="AU54" s="73">
        <v>43.954999999999998</v>
      </c>
      <c r="AV54" s="73">
        <v>35.228999999999999</v>
      </c>
      <c r="AW54" s="73">
        <v>1.0589999999999999</v>
      </c>
      <c r="AX54" s="73">
        <v>7.3220000000000001</v>
      </c>
      <c r="AY54" s="73">
        <v>1.1970000000000001</v>
      </c>
      <c r="AZ54" s="73">
        <v>0.16</v>
      </c>
      <c r="BA54" s="73">
        <v>0.221</v>
      </c>
      <c r="BB54" s="73">
        <v>0.81599999999999995</v>
      </c>
      <c r="BC54" s="73">
        <v>6.9</v>
      </c>
      <c r="BD54" s="73">
        <v>2.5579999999999998</v>
      </c>
      <c r="BE54" s="73">
        <v>8.2000000000000003E-2</v>
      </c>
      <c r="BF54" s="73">
        <v>4.2610000000000001</v>
      </c>
      <c r="BG54" s="73">
        <v>39.591000000000001</v>
      </c>
      <c r="BH54" s="73">
        <v>1.488</v>
      </c>
      <c r="BI54" s="73">
        <v>12.784000000000001</v>
      </c>
      <c r="BJ54" s="73">
        <v>7.5289999999999999</v>
      </c>
      <c r="BK54" s="73">
        <v>4.4210000000000003</v>
      </c>
      <c r="BL54" s="73">
        <v>0.622</v>
      </c>
      <c r="BM54" s="73">
        <v>2.4129999999999998</v>
      </c>
      <c r="BN54" s="73">
        <v>6.4729999999999999</v>
      </c>
      <c r="BO54" s="73">
        <v>4.1289999999999996</v>
      </c>
      <c r="BP54" s="73">
        <v>0.38900000000000001</v>
      </c>
      <c r="BQ54" s="73">
        <v>1.8819999999999999</v>
      </c>
      <c r="BR54" s="73">
        <v>1.0569999999999999</v>
      </c>
      <c r="BS54" s="73">
        <v>0.29299999999999998</v>
      </c>
      <c r="BT54" s="73">
        <v>0.23300000000000001</v>
      </c>
      <c r="BU54" s="73">
        <v>0.53100000000000003</v>
      </c>
      <c r="BV54" s="73">
        <v>1.2270000000000001</v>
      </c>
      <c r="BW54" s="73">
        <v>1.026</v>
      </c>
      <c r="BX54" s="73">
        <v>0</v>
      </c>
      <c r="BY54" s="73">
        <v>0.20100000000000001</v>
      </c>
      <c r="BZ54" s="73">
        <v>2.9660000000000002</v>
      </c>
      <c r="CA54" s="73">
        <v>1.1559999999999999</v>
      </c>
      <c r="CB54" s="73">
        <v>3.3109999999999999</v>
      </c>
      <c r="CC54" s="73">
        <v>0.81100000000000005</v>
      </c>
      <c r="CD54" s="73">
        <v>7.2999999999999995E-2</v>
      </c>
      <c r="CE54" s="73">
        <v>0</v>
      </c>
      <c r="CF54" s="73">
        <v>26.603999999999999</v>
      </c>
      <c r="CG54" s="73">
        <v>17.748000000000001</v>
      </c>
      <c r="CH54" s="73">
        <v>23.956</v>
      </c>
      <c r="CI54" s="73">
        <v>1.139</v>
      </c>
      <c r="CJ54" s="73">
        <v>23.856999999999999</v>
      </c>
      <c r="CK54" s="73">
        <v>17.748000000000001</v>
      </c>
      <c r="CL54" s="73">
        <v>0.54200000000000004</v>
      </c>
      <c r="CM54" s="73">
        <v>5.2229999999999999</v>
      </c>
      <c r="CN54" s="73">
        <v>0.69399999999999995</v>
      </c>
      <c r="CO54" s="73">
        <v>9.8000000000000004E-2</v>
      </c>
      <c r="CP54" s="73">
        <v>0</v>
      </c>
      <c r="CQ54" s="73">
        <v>0.59599999999999997</v>
      </c>
      <c r="CR54" s="73">
        <v>0.88800000000000001</v>
      </c>
      <c r="CS54" s="73">
        <v>0.34599999999999997</v>
      </c>
      <c r="CT54" s="73">
        <v>0</v>
      </c>
      <c r="CU54" s="73">
        <v>0.54200000000000004</v>
      </c>
      <c r="CV54" s="73">
        <v>18.834</v>
      </c>
      <c r="CW54" s="73">
        <v>0.62</v>
      </c>
      <c r="CX54" s="73">
        <v>6.5860000000000003</v>
      </c>
      <c r="CY54" s="73">
        <v>6.03</v>
      </c>
      <c r="CZ54" s="73">
        <v>3.7269999999999999</v>
      </c>
      <c r="DA54" s="73">
        <v>0.622</v>
      </c>
      <c r="DB54" s="73">
        <v>1.6819999999999999</v>
      </c>
      <c r="DC54" s="73">
        <v>5.1449999999999996</v>
      </c>
      <c r="DD54" s="73">
        <v>3.5169999999999999</v>
      </c>
      <c r="DE54" s="73">
        <v>0.38900000000000001</v>
      </c>
      <c r="DF54" s="73">
        <v>1.238</v>
      </c>
      <c r="DG54" s="73">
        <v>0.88600000000000001</v>
      </c>
      <c r="DH54" s="73">
        <v>0.20899999999999999</v>
      </c>
      <c r="DI54" s="73">
        <v>0.23300000000000001</v>
      </c>
      <c r="DJ54" s="73">
        <v>0.44400000000000001</v>
      </c>
      <c r="DK54" s="73">
        <v>1.1639999999999999</v>
      </c>
      <c r="DL54" s="73">
        <v>0.56499999999999995</v>
      </c>
      <c r="DM54" s="73">
        <v>1.51</v>
      </c>
      <c r="DN54" s="73">
        <v>0.22</v>
      </c>
      <c r="DO54" s="73">
        <v>0</v>
      </c>
      <c r="DP54" s="73">
        <v>22.79</v>
      </c>
      <c r="DQ54" s="73">
        <v>14.577</v>
      </c>
      <c r="DR54" s="73">
        <v>20.347000000000001</v>
      </c>
      <c r="DS54" s="73">
        <v>1.0069999999999999</v>
      </c>
      <c r="DT54" s="73">
        <v>20.347999999999999</v>
      </c>
      <c r="DU54" s="73">
        <v>14.577</v>
      </c>
      <c r="DV54" s="73">
        <v>0.54200000000000004</v>
      </c>
      <c r="DW54" s="73">
        <v>4.9569999999999999</v>
      </c>
      <c r="DX54" s="73">
        <v>0.69399999999999995</v>
      </c>
      <c r="DY54" s="73">
        <v>9.8000000000000004E-2</v>
      </c>
      <c r="DZ54" s="73">
        <v>0</v>
      </c>
      <c r="EA54" s="73">
        <v>0.59599999999999997</v>
      </c>
      <c r="EB54" s="73">
        <v>0.58299999999999996</v>
      </c>
      <c r="EC54" s="73">
        <v>0.17199999999999999</v>
      </c>
      <c r="ED54" s="73">
        <v>0</v>
      </c>
      <c r="EE54" s="73">
        <v>0.41099999999999998</v>
      </c>
      <c r="EF54" s="73">
        <v>15.49</v>
      </c>
      <c r="EG54" s="73">
        <v>0.62</v>
      </c>
      <c r="EH54" s="73">
        <v>6.19</v>
      </c>
      <c r="EI54" s="73">
        <v>5.6619999999999999</v>
      </c>
      <c r="EJ54" s="73">
        <v>3.363</v>
      </c>
      <c r="EK54" s="73">
        <v>0.61699999999999999</v>
      </c>
      <c r="EL54" s="73">
        <v>1.6819999999999999</v>
      </c>
      <c r="EM54" s="73">
        <v>4.8520000000000003</v>
      </c>
      <c r="EN54" s="73">
        <v>3.2240000000000002</v>
      </c>
      <c r="EO54" s="73">
        <v>0.38900000000000001</v>
      </c>
      <c r="EP54" s="73">
        <v>1.238</v>
      </c>
      <c r="EQ54" s="73">
        <v>0.81</v>
      </c>
      <c r="ER54" s="73">
        <v>0.13900000000000001</v>
      </c>
      <c r="ES54" s="73">
        <v>0.22800000000000001</v>
      </c>
      <c r="ET54" s="73">
        <v>0.44400000000000001</v>
      </c>
      <c r="EU54" s="73">
        <v>1.1639999999999999</v>
      </c>
      <c r="EV54" s="73">
        <v>0.49099999999999999</v>
      </c>
      <c r="EW54" s="73">
        <v>1.4359999999999999</v>
      </c>
      <c r="EX54" s="73">
        <v>0.22</v>
      </c>
      <c r="EY54" s="73">
        <v>0</v>
      </c>
      <c r="EZ54" s="73">
        <v>95.203999999999994</v>
      </c>
      <c r="FA54" s="73">
        <v>60.360999999999997</v>
      </c>
      <c r="FB54" s="73">
        <v>78.971000000000004</v>
      </c>
      <c r="FC54" s="73">
        <v>12.612</v>
      </c>
      <c r="FD54" s="73">
        <v>72.073999999999998</v>
      </c>
      <c r="FE54" s="73">
        <v>60.360999999999997</v>
      </c>
      <c r="FF54" s="73">
        <v>1.0029999999999999</v>
      </c>
      <c r="FG54" s="73">
        <v>10.282</v>
      </c>
      <c r="FH54" s="73">
        <v>1.6040000000000001</v>
      </c>
      <c r="FI54" s="73">
        <v>1.1399999999999999</v>
      </c>
      <c r="FJ54" s="73">
        <v>0</v>
      </c>
      <c r="FK54" s="73">
        <v>0.46400000000000002</v>
      </c>
      <c r="FL54" s="73">
        <v>18.437999999999999</v>
      </c>
      <c r="FM54" s="73">
        <v>6.1840000000000002</v>
      </c>
      <c r="FN54" s="73">
        <v>0.35399999999999998</v>
      </c>
      <c r="FO54" s="73">
        <v>11.792999999999999</v>
      </c>
      <c r="FP54" s="73">
        <v>68.951999999999998</v>
      </c>
      <c r="FQ54" s="73">
        <v>1.357</v>
      </c>
      <c r="FR54" s="73">
        <v>23.379000000000001</v>
      </c>
      <c r="FS54" s="73">
        <v>16.593</v>
      </c>
      <c r="FT54" s="73">
        <v>10.23</v>
      </c>
      <c r="FU54" s="73">
        <v>0.51500000000000001</v>
      </c>
      <c r="FV54" s="73">
        <v>5.6479999999999997</v>
      </c>
      <c r="FW54" s="73">
        <v>13.218999999999999</v>
      </c>
      <c r="FX54" s="73">
        <v>7.6189999999999998</v>
      </c>
      <c r="FY54" s="73">
        <v>0.377</v>
      </c>
      <c r="FZ54" s="73">
        <v>5.024</v>
      </c>
      <c r="GA54" s="73">
        <v>3.3730000000000002</v>
      </c>
      <c r="GB54" s="73">
        <v>2.61</v>
      </c>
      <c r="GC54" s="73">
        <v>0.13800000000000001</v>
      </c>
      <c r="GD54" s="73">
        <v>0.624</v>
      </c>
      <c r="GE54" s="73">
        <v>0.96299999999999997</v>
      </c>
      <c r="GF54" s="73">
        <v>0.496</v>
      </c>
      <c r="GG54" s="73">
        <v>0</v>
      </c>
      <c r="GH54" s="73">
        <v>0.46700000000000003</v>
      </c>
      <c r="GI54" s="73">
        <v>3.0880000000000001</v>
      </c>
      <c r="GJ54" s="73">
        <v>1.516</v>
      </c>
      <c r="GK54" s="73">
        <v>3.6219999999999999</v>
      </c>
      <c r="GL54" s="73">
        <v>0.98199999999999998</v>
      </c>
      <c r="GM54" s="73">
        <v>0.2</v>
      </c>
      <c r="GN54" s="73">
        <v>0</v>
      </c>
      <c r="GO54" s="73">
        <v>40.201999999999998</v>
      </c>
      <c r="GP54" s="73">
        <v>28.681000000000001</v>
      </c>
      <c r="GQ54" s="73">
        <v>37.19</v>
      </c>
      <c r="GR54" s="73">
        <v>1.0289999999999999</v>
      </c>
      <c r="GS54" s="73">
        <v>35.235999999999997</v>
      </c>
      <c r="GT54" s="73">
        <v>28.681000000000001</v>
      </c>
      <c r="GU54" s="73">
        <v>0.83399999999999996</v>
      </c>
      <c r="GV54" s="73">
        <v>5.5449999999999999</v>
      </c>
      <c r="GW54" s="73">
        <v>0.58699999999999997</v>
      </c>
      <c r="GX54" s="73">
        <v>0.316</v>
      </c>
      <c r="GY54" s="73">
        <v>0</v>
      </c>
      <c r="GZ54" s="73">
        <v>0.27100000000000002</v>
      </c>
      <c r="HA54" s="73">
        <v>2.573</v>
      </c>
      <c r="HB54" s="73">
        <v>1.8149999999999999</v>
      </c>
      <c r="HC54" s="73">
        <v>0.19400000000000001</v>
      </c>
      <c r="HD54" s="73">
        <v>0.56399999999999995</v>
      </c>
      <c r="HE54" s="73">
        <v>31.669</v>
      </c>
      <c r="HF54" s="73">
        <v>1.0269999999999999</v>
      </c>
      <c r="HG54" s="73">
        <v>7.0330000000000004</v>
      </c>
      <c r="HH54" s="73">
        <v>10.974</v>
      </c>
      <c r="HI54" s="73">
        <v>7.8789999999999996</v>
      </c>
      <c r="HJ54" s="73">
        <v>0.51500000000000001</v>
      </c>
      <c r="HK54" s="73">
        <v>2.38</v>
      </c>
      <c r="HL54" s="73">
        <v>9.0329999999999995</v>
      </c>
      <c r="HM54" s="73">
        <v>6.3230000000000004</v>
      </c>
      <c r="HN54" s="73">
        <v>0.377</v>
      </c>
      <c r="HO54" s="73">
        <v>2.133</v>
      </c>
      <c r="HP54" s="73">
        <v>1.9410000000000001</v>
      </c>
      <c r="HQ54" s="73">
        <v>1.556</v>
      </c>
      <c r="HR54" s="73">
        <v>0.13800000000000001</v>
      </c>
      <c r="HS54" s="73">
        <v>0.247</v>
      </c>
      <c r="HT54" s="73">
        <v>1.8069999999999999</v>
      </c>
      <c r="HU54" s="73">
        <v>0.47299999999999998</v>
      </c>
      <c r="HV54" s="73">
        <v>1.9830000000000001</v>
      </c>
      <c r="HW54" s="73">
        <v>0.29699999999999999</v>
      </c>
      <c r="HX54" s="73">
        <v>0.2</v>
      </c>
      <c r="HY54" s="73">
        <v>34.729999999999997</v>
      </c>
      <c r="HZ54" s="73">
        <v>24.173999999999999</v>
      </c>
      <c r="IA54" s="73">
        <v>32.156999999999996</v>
      </c>
      <c r="IB54" s="73">
        <v>0.80900000000000005</v>
      </c>
      <c r="IC54" s="73">
        <v>30.728999999999999</v>
      </c>
      <c r="ID54" s="73">
        <v>24.173999999999999</v>
      </c>
      <c r="IE54" s="73">
        <v>0.83399999999999996</v>
      </c>
      <c r="IF54" s="73">
        <v>5.5449999999999999</v>
      </c>
      <c r="IG54" s="73">
        <v>0.58699999999999997</v>
      </c>
      <c r="IH54" s="73">
        <v>0.316</v>
      </c>
      <c r="II54" s="73">
        <v>0</v>
      </c>
      <c r="IJ54" s="73">
        <v>0.27100000000000002</v>
      </c>
      <c r="IK54" s="73">
        <v>1.8260000000000001</v>
      </c>
      <c r="IL54" s="73">
        <v>1.2889999999999999</v>
      </c>
      <c r="IM54" s="73">
        <v>0.19400000000000001</v>
      </c>
      <c r="IN54" s="73">
        <v>0.34300000000000003</v>
      </c>
      <c r="IO54" s="73">
        <v>26.635999999999999</v>
      </c>
      <c r="IP54" s="73">
        <v>1.0269999999999999</v>
      </c>
      <c r="IQ54" s="73">
        <v>6.5940000000000003</v>
      </c>
    </row>
    <row r="55" spans="1:251">
      <c r="A55" s="10">
        <v>42522</v>
      </c>
      <c r="B55" s="73">
        <v>0.51100000000000001</v>
      </c>
      <c r="C55" s="73">
        <v>0.219</v>
      </c>
      <c r="D55" s="73">
        <v>0.51100000000000001</v>
      </c>
      <c r="E55" s="73">
        <v>0.219</v>
      </c>
      <c r="F55" s="73">
        <v>0.19800000000000001</v>
      </c>
      <c r="G55" s="73">
        <v>37.368000000000002</v>
      </c>
      <c r="H55" s="73">
        <v>25.221</v>
      </c>
      <c r="I55" s="73">
        <v>35.165999999999997</v>
      </c>
      <c r="J55" s="73">
        <v>1.8120000000000001</v>
      </c>
      <c r="K55" s="73">
        <v>33.627000000000002</v>
      </c>
      <c r="L55" s="73">
        <v>25.221</v>
      </c>
      <c r="M55" s="73">
        <v>0.93500000000000005</v>
      </c>
      <c r="N55" s="73">
        <v>7.4710000000000001</v>
      </c>
      <c r="O55" s="73">
        <v>0.755</v>
      </c>
      <c r="P55" s="73">
        <v>0.33200000000000002</v>
      </c>
      <c r="Q55" s="73">
        <v>9.4E-2</v>
      </c>
      <c r="R55" s="73">
        <v>0.32900000000000001</v>
      </c>
      <c r="S55" s="73">
        <v>2.5960000000000001</v>
      </c>
      <c r="T55" s="73">
        <v>1.2070000000000001</v>
      </c>
      <c r="U55" s="73">
        <v>8.8999999999999996E-2</v>
      </c>
      <c r="V55" s="73">
        <v>1.2989999999999999</v>
      </c>
      <c r="W55" s="73">
        <v>27.053000000000001</v>
      </c>
      <c r="X55" s="73">
        <v>1.1180000000000001</v>
      </c>
      <c r="Y55" s="73">
        <v>9.1</v>
      </c>
      <c r="Z55" s="73">
        <v>15.135999999999999</v>
      </c>
      <c r="AA55" s="73">
        <v>8.1080000000000005</v>
      </c>
      <c r="AB55" s="73">
        <v>1.2629999999999999</v>
      </c>
      <c r="AC55" s="73">
        <v>5.5670000000000002</v>
      </c>
      <c r="AD55" s="73">
        <v>12.737</v>
      </c>
      <c r="AE55" s="73">
        <v>6.4740000000000002</v>
      </c>
      <c r="AF55" s="73">
        <v>0.97499999999999998</v>
      </c>
      <c r="AG55" s="73">
        <v>5.1840000000000002</v>
      </c>
      <c r="AH55" s="73">
        <v>2.399</v>
      </c>
      <c r="AI55" s="73">
        <v>1.6339999999999999</v>
      </c>
      <c r="AJ55" s="73">
        <v>0.28799999999999998</v>
      </c>
      <c r="AK55" s="73">
        <v>0.38300000000000001</v>
      </c>
      <c r="AL55" s="73">
        <v>0.39</v>
      </c>
      <c r="AM55" s="73">
        <v>9.7000000000000003E-2</v>
      </c>
      <c r="AN55" s="73">
        <v>0.39</v>
      </c>
      <c r="AO55" s="73">
        <v>9.7000000000000003E-2</v>
      </c>
      <c r="AP55" s="73">
        <v>0.19800000000000001</v>
      </c>
      <c r="AQ55" s="73">
        <v>50.369</v>
      </c>
      <c r="AR55" s="73">
        <v>32.378999999999998</v>
      </c>
      <c r="AS55" s="73">
        <v>43.418999999999997</v>
      </c>
      <c r="AT55" s="73">
        <v>3.3330000000000002</v>
      </c>
      <c r="AU55" s="73">
        <v>40.710999999999999</v>
      </c>
      <c r="AV55" s="73">
        <v>32.378999999999998</v>
      </c>
      <c r="AW55" s="73">
        <v>0.53800000000000003</v>
      </c>
      <c r="AX55" s="73">
        <v>7.7949999999999999</v>
      </c>
      <c r="AY55" s="73">
        <v>0.64300000000000002</v>
      </c>
      <c r="AZ55" s="73">
        <v>0.38100000000000001</v>
      </c>
      <c r="BA55" s="73">
        <v>0</v>
      </c>
      <c r="BB55" s="73">
        <v>0.26100000000000001</v>
      </c>
      <c r="BC55" s="73">
        <v>5.6520000000000001</v>
      </c>
      <c r="BD55" s="73">
        <v>2.327</v>
      </c>
      <c r="BE55" s="73">
        <v>0</v>
      </c>
      <c r="BF55" s="73">
        <v>3.0710000000000002</v>
      </c>
      <c r="BG55" s="73">
        <v>37.134999999999998</v>
      </c>
      <c r="BH55" s="73">
        <v>0.53800000000000003</v>
      </c>
      <c r="BI55" s="73">
        <v>11.696</v>
      </c>
      <c r="BJ55" s="73">
        <v>7.7759999999999998</v>
      </c>
      <c r="BK55" s="73">
        <v>4.819</v>
      </c>
      <c r="BL55" s="73">
        <v>0.14099999999999999</v>
      </c>
      <c r="BM55" s="73">
        <v>2.6920000000000002</v>
      </c>
      <c r="BN55" s="73">
        <v>6.306</v>
      </c>
      <c r="BO55" s="73">
        <v>3.625</v>
      </c>
      <c r="BP55" s="73">
        <v>0.104</v>
      </c>
      <c r="BQ55" s="73">
        <v>2.452</v>
      </c>
      <c r="BR55" s="73">
        <v>1.47</v>
      </c>
      <c r="BS55" s="73">
        <v>1.1930000000000001</v>
      </c>
      <c r="BT55" s="73">
        <v>3.6999999999999998E-2</v>
      </c>
      <c r="BU55" s="73">
        <v>0.24</v>
      </c>
      <c r="BV55" s="73">
        <v>0.58899999999999997</v>
      </c>
      <c r="BW55" s="73">
        <v>0.56799999999999995</v>
      </c>
      <c r="BX55" s="73">
        <v>0</v>
      </c>
      <c r="BY55" s="73">
        <v>2.1000000000000001E-2</v>
      </c>
      <c r="BZ55" s="73">
        <v>3.363</v>
      </c>
      <c r="CA55" s="73">
        <v>1</v>
      </c>
      <c r="CB55" s="73">
        <v>3.617</v>
      </c>
      <c r="CC55" s="73">
        <v>0.746</v>
      </c>
      <c r="CD55" s="73">
        <v>0.125</v>
      </c>
      <c r="CE55" s="73">
        <v>0</v>
      </c>
      <c r="CF55" s="73">
        <v>24.565999999999999</v>
      </c>
      <c r="CG55" s="73">
        <v>15.823</v>
      </c>
      <c r="CH55" s="73">
        <v>22.056000000000001</v>
      </c>
      <c r="CI55" s="73">
        <v>0.876</v>
      </c>
      <c r="CJ55" s="73">
        <v>21.152000000000001</v>
      </c>
      <c r="CK55" s="73">
        <v>15.823</v>
      </c>
      <c r="CL55" s="73">
        <v>0.14299999999999999</v>
      </c>
      <c r="CM55" s="73">
        <v>5.1859999999999999</v>
      </c>
      <c r="CN55" s="73">
        <v>0.35699999999999998</v>
      </c>
      <c r="CO55" s="73">
        <v>9.6000000000000002E-2</v>
      </c>
      <c r="CP55" s="73">
        <v>0</v>
      </c>
      <c r="CQ55" s="73">
        <v>0.26100000000000001</v>
      </c>
      <c r="CR55" s="73">
        <v>1.423</v>
      </c>
      <c r="CS55" s="73">
        <v>0.80800000000000005</v>
      </c>
      <c r="CT55" s="73">
        <v>0</v>
      </c>
      <c r="CU55" s="73">
        <v>0.61499999999999999</v>
      </c>
      <c r="CV55" s="73">
        <v>17.440000000000001</v>
      </c>
      <c r="CW55" s="73">
        <v>0.14299999999999999</v>
      </c>
      <c r="CX55" s="73">
        <v>6.54</v>
      </c>
      <c r="CY55" s="73">
        <v>5.0910000000000002</v>
      </c>
      <c r="CZ55" s="73">
        <v>2.976</v>
      </c>
      <c r="DA55" s="73">
        <v>0.13600000000000001</v>
      </c>
      <c r="DB55" s="73">
        <v>1.8540000000000001</v>
      </c>
      <c r="DC55" s="73">
        <v>4.2</v>
      </c>
      <c r="DD55" s="73">
        <v>2.2570000000000001</v>
      </c>
      <c r="DE55" s="73">
        <v>9.9000000000000005E-2</v>
      </c>
      <c r="DF55" s="73">
        <v>1.7190000000000001</v>
      </c>
      <c r="DG55" s="73">
        <v>0.89100000000000001</v>
      </c>
      <c r="DH55" s="73">
        <v>0.71899999999999997</v>
      </c>
      <c r="DI55" s="73">
        <v>3.6999999999999998E-2</v>
      </c>
      <c r="DJ55" s="73">
        <v>0.13600000000000001</v>
      </c>
      <c r="DK55" s="73">
        <v>1.6339999999999999</v>
      </c>
      <c r="DL55" s="73">
        <v>0.443</v>
      </c>
      <c r="DM55" s="73">
        <v>1.6339999999999999</v>
      </c>
      <c r="DN55" s="73">
        <v>0.443</v>
      </c>
      <c r="DO55" s="73">
        <v>0.125</v>
      </c>
      <c r="DP55" s="73">
        <v>22.451000000000001</v>
      </c>
      <c r="DQ55" s="73">
        <v>14.125</v>
      </c>
      <c r="DR55" s="73">
        <v>20.010999999999999</v>
      </c>
      <c r="DS55" s="73">
        <v>0.876</v>
      </c>
      <c r="DT55" s="73">
        <v>19.195</v>
      </c>
      <c r="DU55" s="73">
        <v>14.125</v>
      </c>
      <c r="DV55" s="73">
        <v>0.14299999999999999</v>
      </c>
      <c r="DW55" s="73">
        <v>4.9269999999999996</v>
      </c>
      <c r="DX55" s="73">
        <v>0.35699999999999998</v>
      </c>
      <c r="DY55" s="73">
        <v>9.6000000000000002E-2</v>
      </c>
      <c r="DZ55" s="73">
        <v>0</v>
      </c>
      <c r="EA55" s="73">
        <v>0.26100000000000001</v>
      </c>
      <c r="EB55" s="73">
        <v>1.335</v>
      </c>
      <c r="EC55" s="73">
        <v>0.72</v>
      </c>
      <c r="ED55" s="73">
        <v>0</v>
      </c>
      <c r="EE55" s="73">
        <v>0.61499999999999999</v>
      </c>
      <c r="EF55" s="73">
        <v>15.584</v>
      </c>
      <c r="EG55" s="73">
        <v>0.14299999999999999</v>
      </c>
      <c r="EH55" s="73">
        <v>6.2809999999999997</v>
      </c>
      <c r="EI55" s="73">
        <v>4.6470000000000002</v>
      </c>
      <c r="EJ55" s="73">
        <v>2.766</v>
      </c>
      <c r="EK55" s="73">
        <v>3.6999999999999998E-2</v>
      </c>
      <c r="EL55" s="73">
        <v>1.72</v>
      </c>
      <c r="EM55" s="73">
        <v>3.7669999999999999</v>
      </c>
      <c r="EN55" s="73">
        <v>2.0569999999999999</v>
      </c>
      <c r="EO55" s="73">
        <v>0</v>
      </c>
      <c r="EP55" s="73">
        <v>1.5840000000000001</v>
      </c>
      <c r="EQ55" s="73">
        <v>0.88100000000000001</v>
      </c>
      <c r="ER55" s="73">
        <v>0.70799999999999996</v>
      </c>
      <c r="ES55" s="73">
        <v>3.6999999999999998E-2</v>
      </c>
      <c r="ET55" s="73">
        <v>0.13600000000000001</v>
      </c>
      <c r="EU55" s="73">
        <v>1.5649999999999999</v>
      </c>
      <c r="EV55" s="73">
        <v>0.443</v>
      </c>
      <c r="EW55" s="73">
        <v>1.5649999999999999</v>
      </c>
      <c r="EX55" s="73">
        <v>0.443</v>
      </c>
      <c r="EY55" s="73">
        <v>0.125</v>
      </c>
      <c r="EZ55" s="73">
        <v>96.48</v>
      </c>
      <c r="FA55" s="73">
        <v>59.241</v>
      </c>
      <c r="FB55" s="73">
        <v>77.245000000000005</v>
      </c>
      <c r="FC55" s="73">
        <v>16.544</v>
      </c>
      <c r="FD55" s="73">
        <v>71.872</v>
      </c>
      <c r="FE55" s="73">
        <v>59.241</v>
      </c>
      <c r="FF55" s="73">
        <v>1.1080000000000001</v>
      </c>
      <c r="FG55" s="73">
        <v>11.138999999999999</v>
      </c>
      <c r="FH55" s="73">
        <v>1.845</v>
      </c>
      <c r="FI55" s="73">
        <v>1.169</v>
      </c>
      <c r="FJ55" s="73">
        <v>0.19500000000000001</v>
      </c>
      <c r="FK55" s="73">
        <v>0.48</v>
      </c>
      <c r="FL55" s="73">
        <v>20.457000000000001</v>
      </c>
      <c r="FM55" s="73">
        <v>4.5880000000000001</v>
      </c>
      <c r="FN55" s="73">
        <v>0.42599999999999999</v>
      </c>
      <c r="FO55" s="73">
        <v>15.443</v>
      </c>
      <c r="FP55" s="73">
        <v>66.415000000000006</v>
      </c>
      <c r="FQ55" s="73">
        <v>1.728</v>
      </c>
      <c r="FR55" s="73">
        <v>27.638000000000002</v>
      </c>
      <c r="FS55" s="73">
        <v>15.811999999999999</v>
      </c>
      <c r="FT55" s="73">
        <v>11.446</v>
      </c>
      <c r="FU55" s="73">
        <v>0.311</v>
      </c>
      <c r="FV55" s="73">
        <v>3.6930000000000001</v>
      </c>
      <c r="FW55" s="73">
        <v>12.342000000000001</v>
      </c>
      <c r="FX55" s="73">
        <v>9.0139999999999993</v>
      </c>
      <c r="FY55" s="73">
        <v>0.311</v>
      </c>
      <c r="FZ55" s="73">
        <v>2.8</v>
      </c>
      <c r="GA55" s="73">
        <v>3.47</v>
      </c>
      <c r="GB55" s="73">
        <v>2.4319999999999999</v>
      </c>
      <c r="GC55" s="73">
        <v>0</v>
      </c>
      <c r="GD55" s="73">
        <v>0.89400000000000002</v>
      </c>
      <c r="GE55" s="73">
        <v>1.198</v>
      </c>
      <c r="GF55" s="73">
        <v>0.753</v>
      </c>
      <c r="GG55" s="73">
        <v>0.108</v>
      </c>
      <c r="GH55" s="73">
        <v>0.33600000000000002</v>
      </c>
      <c r="GI55" s="73">
        <v>2.306</v>
      </c>
      <c r="GJ55" s="73">
        <v>0.69899999999999995</v>
      </c>
      <c r="GK55" s="73">
        <v>2.6909999999999998</v>
      </c>
      <c r="GL55" s="73">
        <v>0.315</v>
      </c>
      <c r="GM55" s="73">
        <v>0.36099999999999999</v>
      </c>
      <c r="GN55" s="73">
        <v>0</v>
      </c>
      <c r="GO55" s="73">
        <v>43.331000000000003</v>
      </c>
      <c r="GP55" s="73">
        <v>32.884</v>
      </c>
      <c r="GQ55" s="73">
        <v>40.156999999999996</v>
      </c>
      <c r="GR55" s="73">
        <v>1.516</v>
      </c>
      <c r="GS55" s="73">
        <v>39.191000000000003</v>
      </c>
      <c r="GT55" s="73">
        <v>32.884</v>
      </c>
      <c r="GU55" s="73">
        <v>0.81200000000000006</v>
      </c>
      <c r="GV55" s="73">
        <v>5.2969999999999997</v>
      </c>
      <c r="GW55" s="73">
        <v>0.76400000000000001</v>
      </c>
      <c r="GX55" s="73">
        <v>0.47699999999999998</v>
      </c>
      <c r="GY55" s="73">
        <v>0.19500000000000001</v>
      </c>
      <c r="GZ55" s="73">
        <v>9.1999999999999998E-2</v>
      </c>
      <c r="HA55" s="73">
        <v>1.917</v>
      </c>
      <c r="HB55" s="73">
        <v>0.68799999999999994</v>
      </c>
      <c r="HC55" s="73">
        <v>0.21299999999999999</v>
      </c>
      <c r="HD55" s="73">
        <v>1.016</v>
      </c>
      <c r="HE55" s="73">
        <v>35.063000000000002</v>
      </c>
      <c r="HF55" s="73">
        <v>1.22</v>
      </c>
      <c r="HG55" s="73">
        <v>6.7069999999999999</v>
      </c>
      <c r="HH55" s="73">
        <v>11.276999999999999</v>
      </c>
      <c r="HI55" s="73">
        <v>8.952</v>
      </c>
      <c r="HJ55" s="73">
        <v>0.311</v>
      </c>
      <c r="HK55" s="73">
        <v>1.6519999999999999</v>
      </c>
      <c r="HL55" s="73">
        <v>9.5079999999999991</v>
      </c>
      <c r="HM55" s="73">
        <v>7.46</v>
      </c>
      <c r="HN55" s="73">
        <v>0.311</v>
      </c>
      <c r="HO55" s="73">
        <v>1.52</v>
      </c>
      <c r="HP55" s="73">
        <v>1.768</v>
      </c>
      <c r="HQ55" s="73">
        <v>1.492</v>
      </c>
      <c r="HR55" s="73">
        <v>0</v>
      </c>
      <c r="HS55" s="73">
        <v>0.13200000000000001</v>
      </c>
      <c r="HT55" s="73">
        <v>1.458</v>
      </c>
      <c r="HU55" s="73">
        <v>0.34</v>
      </c>
      <c r="HV55" s="73">
        <v>1.657</v>
      </c>
      <c r="HW55" s="73">
        <v>0.14199999999999999</v>
      </c>
      <c r="HX55" s="73">
        <v>0.36099999999999999</v>
      </c>
      <c r="HY55" s="73">
        <v>36.215000000000003</v>
      </c>
      <c r="HZ55" s="73">
        <v>27.536999999999999</v>
      </c>
      <c r="IA55" s="73">
        <v>33.774000000000001</v>
      </c>
      <c r="IB55" s="73">
        <v>0.78300000000000003</v>
      </c>
      <c r="IC55" s="73">
        <v>32.96</v>
      </c>
      <c r="ID55" s="73">
        <v>27.536999999999999</v>
      </c>
      <c r="IE55" s="73">
        <v>0.65600000000000003</v>
      </c>
      <c r="IF55" s="73">
        <v>4.569</v>
      </c>
      <c r="IG55" s="73">
        <v>0.76400000000000001</v>
      </c>
      <c r="IH55" s="73">
        <v>0.47699999999999998</v>
      </c>
      <c r="II55" s="73">
        <v>0.19500000000000001</v>
      </c>
      <c r="IJ55" s="73">
        <v>9.1999999999999998E-2</v>
      </c>
      <c r="IK55" s="73">
        <v>1.0329999999999999</v>
      </c>
      <c r="IL55" s="73">
        <v>0.53600000000000003</v>
      </c>
      <c r="IM55" s="73">
        <v>0.21299999999999999</v>
      </c>
      <c r="IN55" s="73">
        <v>0.28299999999999997</v>
      </c>
      <c r="IO55" s="73">
        <v>29.565000000000001</v>
      </c>
      <c r="IP55" s="73">
        <v>1.0640000000000001</v>
      </c>
      <c r="IQ55" s="73">
        <v>5.2460000000000004</v>
      </c>
    </row>
    <row r="56" spans="1:251">
      <c r="A56" s="10">
        <v>42887</v>
      </c>
      <c r="B56" s="73">
        <v>0.27300000000000002</v>
      </c>
      <c r="C56" s="73">
        <v>0</v>
      </c>
      <c r="D56" s="73">
        <v>0.27300000000000002</v>
      </c>
      <c r="E56" s="73">
        <v>0</v>
      </c>
      <c r="F56" s="73">
        <v>0.13300000000000001</v>
      </c>
      <c r="G56" s="73">
        <v>39.203000000000003</v>
      </c>
      <c r="H56" s="73">
        <v>26.576000000000001</v>
      </c>
      <c r="I56" s="73">
        <v>37.328000000000003</v>
      </c>
      <c r="J56" s="73">
        <v>1.6020000000000001</v>
      </c>
      <c r="K56" s="73">
        <v>35.975999999999999</v>
      </c>
      <c r="L56" s="73">
        <v>26.576000000000001</v>
      </c>
      <c r="M56" s="73">
        <v>0.82399999999999995</v>
      </c>
      <c r="N56" s="73">
        <v>8.5760000000000005</v>
      </c>
      <c r="O56" s="73">
        <v>0.92300000000000004</v>
      </c>
      <c r="P56" s="73">
        <v>0.374</v>
      </c>
      <c r="Q56" s="73">
        <v>0.33100000000000002</v>
      </c>
      <c r="R56" s="73">
        <v>0.218</v>
      </c>
      <c r="S56" s="73">
        <v>2.0310000000000001</v>
      </c>
      <c r="T56" s="73">
        <v>0.97799999999999998</v>
      </c>
      <c r="U56" s="73">
        <v>0.13800000000000001</v>
      </c>
      <c r="V56" s="73">
        <v>0.91500000000000004</v>
      </c>
      <c r="W56" s="73">
        <v>28.062999999999999</v>
      </c>
      <c r="X56" s="73">
        <v>1.292</v>
      </c>
      <c r="Y56" s="73">
        <v>9.8480000000000008</v>
      </c>
      <c r="Z56" s="73">
        <v>13.151999999999999</v>
      </c>
      <c r="AA56" s="73">
        <v>7.5540000000000003</v>
      </c>
      <c r="AB56" s="73">
        <v>1.1459999999999999</v>
      </c>
      <c r="AC56" s="73">
        <v>4.452</v>
      </c>
      <c r="AD56" s="73">
        <v>10.75</v>
      </c>
      <c r="AE56" s="73">
        <v>5.9269999999999996</v>
      </c>
      <c r="AF56" s="73">
        <v>0.86099999999999999</v>
      </c>
      <c r="AG56" s="73">
        <v>3.9620000000000002</v>
      </c>
      <c r="AH56" s="73">
        <v>2.4020000000000001</v>
      </c>
      <c r="AI56" s="73">
        <v>1.6259999999999999</v>
      </c>
      <c r="AJ56" s="73">
        <v>0.28599999999999998</v>
      </c>
      <c r="AK56" s="73">
        <v>0.49</v>
      </c>
      <c r="AL56" s="73">
        <v>0.27300000000000002</v>
      </c>
      <c r="AM56" s="73">
        <v>0</v>
      </c>
      <c r="AN56" s="73">
        <v>0.27300000000000002</v>
      </c>
      <c r="AO56" s="73">
        <v>0</v>
      </c>
      <c r="AP56" s="73">
        <v>0</v>
      </c>
      <c r="AQ56" s="73">
        <v>48.841999999999999</v>
      </c>
      <c r="AR56" s="73">
        <v>32.466999999999999</v>
      </c>
      <c r="AS56" s="73">
        <v>40.582000000000001</v>
      </c>
      <c r="AT56" s="73">
        <v>4.274</v>
      </c>
      <c r="AU56" s="73">
        <v>38.965000000000003</v>
      </c>
      <c r="AV56" s="73">
        <v>32.466999999999999</v>
      </c>
      <c r="AW56" s="73">
        <v>0.70099999999999996</v>
      </c>
      <c r="AX56" s="73">
        <v>5.431</v>
      </c>
      <c r="AY56" s="73">
        <v>0.68</v>
      </c>
      <c r="AZ56" s="73">
        <v>0.51100000000000001</v>
      </c>
      <c r="BA56" s="73">
        <v>0</v>
      </c>
      <c r="BB56" s="73">
        <v>0.16900000000000001</v>
      </c>
      <c r="BC56" s="73">
        <v>5.8710000000000004</v>
      </c>
      <c r="BD56" s="73">
        <v>1.4710000000000001</v>
      </c>
      <c r="BE56" s="73">
        <v>0</v>
      </c>
      <c r="BF56" s="73">
        <v>4.1050000000000004</v>
      </c>
      <c r="BG56" s="73">
        <v>36.731000000000002</v>
      </c>
      <c r="BH56" s="73">
        <v>0.78100000000000003</v>
      </c>
      <c r="BI56" s="73">
        <v>10.214</v>
      </c>
      <c r="BJ56" s="73">
        <v>8.109</v>
      </c>
      <c r="BK56" s="73">
        <v>5.5890000000000004</v>
      </c>
      <c r="BL56" s="73">
        <v>0.128</v>
      </c>
      <c r="BM56" s="73">
        <v>2.3410000000000002</v>
      </c>
      <c r="BN56" s="73">
        <v>6.5049999999999999</v>
      </c>
      <c r="BO56" s="73">
        <v>4.3360000000000003</v>
      </c>
      <c r="BP56" s="73">
        <v>5.0000000000000001E-3</v>
      </c>
      <c r="BQ56" s="73">
        <v>2.113</v>
      </c>
      <c r="BR56" s="73">
        <v>1.603</v>
      </c>
      <c r="BS56" s="73">
        <v>1.2529999999999999</v>
      </c>
      <c r="BT56" s="73">
        <v>0.122</v>
      </c>
      <c r="BU56" s="73">
        <v>0.22800000000000001</v>
      </c>
      <c r="BV56" s="73">
        <v>1.024</v>
      </c>
      <c r="BW56" s="73">
        <v>0.76200000000000001</v>
      </c>
      <c r="BX56" s="73">
        <v>0</v>
      </c>
      <c r="BY56" s="73">
        <v>0.26100000000000001</v>
      </c>
      <c r="BZ56" s="73">
        <v>3.327</v>
      </c>
      <c r="CA56" s="73">
        <v>1.1160000000000001</v>
      </c>
      <c r="CB56" s="73">
        <v>3.9870000000000001</v>
      </c>
      <c r="CC56" s="73">
        <v>0.45600000000000002</v>
      </c>
      <c r="CD56" s="73">
        <v>5.0999999999999997E-2</v>
      </c>
      <c r="CE56" s="73">
        <v>0</v>
      </c>
      <c r="CF56" s="73">
        <v>23.896999999999998</v>
      </c>
      <c r="CG56" s="73">
        <v>16.826000000000001</v>
      </c>
      <c r="CH56" s="73">
        <v>22.265999999999998</v>
      </c>
      <c r="CI56" s="73">
        <v>0.57699999999999996</v>
      </c>
      <c r="CJ56" s="73">
        <v>21.422999999999998</v>
      </c>
      <c r="CK56" s="73">
        <v>16.826000000000001</v>
      </c>
      <c r="CL56" s="73">
        <v>0.45</v>
      </c>
      <c r="CM56" s="73">
        <v>4.0270000000000001</v>
      </c>
      <c r="CN56" s="73">
        <v>0.31900000000000001</v>
      </c>
      <c r="CO56" s="73">
        <v>0.26600000000000001</v>
      </c>
      <c r="CP56" s="73">
        <v>0</v>
      </c>
      <c r="CQ56" s="73">
        <v>5.2999999999999999E-2</v>
      </c>
      <c r="CR56" s="73">
        <v>1.2210000000000001</v>
      </c>
      <c r="CS56" s="73">
        <v>0.69699999999999995</v>
      </c>
      <c r="CT56" s="73">
        <v>0</v>
      </c>
      <c r="CU56" s="73">
        <v>0.52400000000000002</v>
      </c>
      <c r="CV56" s="73">
        <v>18.474</v>
      </c>
      <c r="CW56" s="73">
        <v>0.45</v>
      </c>
      <c r="CX56" s="73">
        <v>4.7850000000000001</v>
      </c>
      <c r="CY56" s="73">
        <v>5.2859999999999996</v>
      </c>
      <c r="CZ56" s="73">
        <v>3.7389999999999999</v>
      </c>
      <c r="DA56" s="73">
        <v>6.2E-2</v>
      </c>
      <c r="DB56" s="73">
        <v>1.4350000000000001</v>
      </c>
      <c r="DC56" s="73">
        <v>4.3079999999999998</v>
      </c>
      <c r="DD56" s="73">
        <v>2.8860000000000001</v>
      </c>
      <c r="DE56" s="73">
        <v>5.0000000000000001E-3</v>
      </c>
      <c r="DF56" s="73">
        <v>1.365</v>
      </c>
      <c r="DG56" s="73">
        <v>0.97899999999999998</v>
      </c>
      <c r="DH56" s="73">
        <v>0.85299999999999998</v>
      </c>
      <c r="DI56" s="73">
        <v>5.6000000000000001E-2</v>
      </c>
      <c r="DJ56" s="73">
        <v>7.0000000000000007E-2</v>
      </c>
      <c r="DK56" s="73">
        <v>0.93500000000000005</v>
      </c>
      <c r="DL56" s="73">
        <v>0.188</v>
      </c>
      <c r="DM56" s="73">
        <v>1.0549999999999999</v>
      </c>
      <c r="DN56" s="73">
        <v>6.8000000000000005E-2</v>
      </c>
      <c r="DO56" s="73">
        <v>5.0999999999999997E-2</v>
      </c>
      <c r="DP56" s="73">
        <v>21.774999999999999</v>
      </c>
      <c r="DQ56" s="73">
        <v>15.349</v>
      </c>
      <c r="DR56" s="73">
        <v>20.48</v>
      </c>
      <c r="DS56" s="73">
        <v>0.41599999999999998</v>
      </c>
      <c r="DT56" s="73">
        <v>19.867000000000001</v>
      </c>
      <c r="DU56" s="73">
        <v>15.349</v>
      </c>
      <c r="DV56" s="73">
        <v>0.45</v>
      </c>
      <c r="DW56" s="73">
        <v>3.948</v>
      </c>
      <c r="DX56" s="73">
        <v>0.31900000000000001</v>
      </c>
      <c r="DY56" s="73">
        <v>0.26600000000000001</v>
      </c>
      <c r="DZ56" s="73">
        <v>0</v>
      </c>
      <c r="EA56" s="73">
        <v>5.2999999999999999E-2</v>
      </c>
      <c r="EB56" s="73">
        <v>0.83</v>
      </c>
      <c r="EC56" s="73">
        <v>0.46700000000000003</v>
      </c>
      <c r="ED56" s="73">
        <v>0</v>
      </c>
      <c r="EE56" s="73">
        <v>0.36299999999999999</v>
      </c>
      <c r="EF56" s="73">
        <v>16.591999999999999</v>
      </c>
      <c r="EG56" s="73">
        <v>0.45</v>
      </c>
      <c r="EH56" s="73">
        <v>4.5449999999999999</v>
      </c>
      <c r="EI56" s="73">
        <v>4.3869999999999996</v>
      </c>
      <c r="EJ56" s="73">
        <v>2.839</v>
      </c>
      <c r="EK56" s="73">
        <v>6.2E-2</v>
      </c>
      <c r="EL56" s="73">
        <v>1.4350000000000001</v>
      </c>
      <c r="EM56" s="73">
        <v>3.4079999999999999</v>
      </c>
      <c r="EN56" s="73">
        <v>1.9870000000000001</v>
      </c>
      <c r="EO56" s="73">
        <v>5.0000000000000001E-3</v>
      </c>
      <c r="EP56" s="73">
        <v>1.365</v>
      </c>
      <c r="EQ56" s="73">
        <v>0.97899999999999998</v>
      </c>
      <c r="ER56" s="73">
        <v>0.85299999999999998</v>
      </c>
      <c r="ES56" s="73">
        <v>5.6000000000000001E-2</v>
      </c>
      <c r="ET56" s="73">
        <v>7.0000000000000007E-2</v>
      </c>
      <c r="EU56" s="73">
        <v>0.75900000000000001</v>
      </c>
      <c r="EV56" s="73">
        <v>0.188</v>
      </c>
      <c r="EW56" s="73">
        <v>0.88</v>
      </c>
      <c r="EX56" s="73">
        <v>6.8000000000000005E-2</v>
      </c>
      <c r="EY56" s="73">
        <v>5.0999999999999997E-2</v>
      </c>
      <c r="EZ56" s="73">
        <v>97.238</v>
      </c>
      <c r="FA56" s="73">
        <v>59.664999999999999</v>
      </c>
      <c r="FB56" s="73">
        <v>80.465000000000003</v>
      </c>
      <c r="FC56" s="73">
        <v>12.75</v>
      </c>
      <c r="FD56" s="73">
        <v>74.617999999999995</v>
      </c>
      <c r="FE56" s="73">
        <v>59.664999999999999</v>
      </c>
      <c r="FF56" s="73">
        <v>2.0710000000000002</v>
      </c>
      <c r="FG56" s="73">
        <v>12.101000000000001</v>
      </c>
      <c r="FH56" s="73">
        <v>2.13</v>
      </c>
      <c r="FI56" s="73">
        <v>1.365</v>
      </c>
      <c r="FJ56" s="73">
        <v>0.20699999999999999</v>
      </c>
      <c r="FK56" s="73">
        <v>0.55800000000000005</v>
      </c>
      <c r="FL56" s="73">
        <v>17.443999999999999</v>
      </c>
      <c r="FM56" s="73">
        <v>5.2629999999999999</v>
      </c>
      <c r="FN56" s="73">
        <v>0</v>
      </c>
      <c r="FO56" s="73">
        <v>11.984999999999999</v>
      </c>
      <c r="FP56" s="73">
        <v>67.730999999999995</v>
      </c>
      <c r="FQ56" s="73">
        <v>2.2770000000000001</v>
      </c>
      <c r="FR56" s="73">
        <v>25.231999999999999</v>
      </c>
      <c r="FS56" s="73">
        <v>15.15</v>
      </c>
      <c r="FT56" s="73">
        <v>9.7530000000000001</v>
      </c>
      <c r="FU56" s="73">
        <v>0.14799999999999999</v>
      </c>
      <c r="FV56" s="73">
        <v>4.91</v>
      </c>
      <c r="FW56" s="73">
        <v>11.678000000000001</v>
      </c>
      <c r="FX56" s="73">
        <v>7.6890000000000001</v>
      </c>
      <c r="FY56" s="73">
        <v>0.127</v>
      </c>
      <c r="FZ56" s="73">
        <v>3.7669999999999999</v>
      </c>
      <c r="GA56" s="73">
        <v>3.472</v>
      </c>
      <c r="GB56" s="73">
        <v>2.0640000000000001</v>
      </c>
      <c r="GC56" s="73">
        <v>2.1999999999999999E-2</v>
      </c>
      <c r="GD56" s="73">
        <v>1.143</v>
      </c>
      <c r="GE56" s="73">
        <v>1.161</v>
      </c>
      <c r="GF56" s="73">
        <v>0.82</v>
      </c>
      <c r="GG56" s="73">
        <v>0.126</v>
      </c>
      <c r="GH56" s="73">
        <v>0.216</v>
      </c>
      <c r="GI56" s="73">
        <v>3.0449999999999999</v>
      </c>
      <c r="GJ56" s="73">
        <v>1.998</v>
      </c>
      <c r="GK56" s="73">
        <v>4.0229999999999997</v>
      </c>
      <c r="GL56" s="73">
        <v>1.02</v>
      </c>
      <c r="GM56" s="73">
        <v>0.33800000000000002</v>
      </c>
      <c r="GN56" s="73">
        <v>0</v>
      </c>
      <c r="GO56" s="73">
        <v>46.192999999999998</v>
      </c>
      <c r="GP56" s="73">
        <v>33.777999999999999</v>
      </c>
      <c r="GQ56" s="73">
        <v>43.585000000000001</v>
      </c>
      <c r="GR56" s="73">
        <v>0.54300000000000004</v>
      </c>
      <c r="GS56" s="73">
        <v>41.83</v>
      </c>
      <c r="GT56" s="73">
        <v>33.777999999999999</v>
      </c>
      <c r="GU56" s="73">
        <v>1.4550000000000001</v>
      </c>
      <c r="GV56" s="73">
        <v>6.0590000000000002</v>
      </c>
      <c r="GW56" s="73">
        <v>0.57299999999999995</v>
      </c>
      <c r="GX56" s="73">
        <v>0.57299999999999995</v>
      </c>
      <c r="GY56" s="73">
        <v>0</v>
      </c>
      <c r="GZ56" s="73">
        <v>0</v>
      </c>
      <c r="HA56" s="73">
        <v>2.46</v>
      </c>
      <c r="HB56" s="73">
        <v>1.72</v>
      </c>
      <c r="HC56" s="73">
        <v>0</v>
      </c>
      <c r="HD56" s="73">
        <v>0.54300000000000004</v>
      </c>
      <c r="HE56" s="73">
        <v>36.713999999999999</v>
      </c>
      <c r="HF56" s="73">
        <v>1.4550000000000001</v>
      </c>
      <c r="HG56" s="73">
        <v>6.9240000000000004</v>
      </c>
      <c r="HH56" s="73">
        <v>9.4580000000000002</v>
      </c>
      <c r="HI56" s="73">
        <v>6.226</v>
      </c>
      <c r="HJ56" s="73">
        <v>0.127</v>
      </c>
      <c r="HK56" s="73">
        <v>3.0089999999999999</v>
      </c>
      <c r="HL56" s="73">
        <v>7.2350000000000003</v>
      </c>
      <c r="HM56" s="73">
        <v>4.9660000000000002</v>
      </c>
      <c r="HN56" s="73">
        <v>0.127</v>
      </c>
      <c r="HO56" s="73">
        <v>2.0470000000000002</v>
      </c>
      <c r="HP56" s="73">
        <v>2.2229999999999999</v>
      </c>
      <c r="HQ56" s="73">
        <v>1.2609999999999999</v>
      </c>
      <c r="HR56" s="73">
        <v>0</v>
      </c>
      <c r="HS56" s="73">
        <v>0.96199999999999997</v>
      </c>
      <c r="HT56" s="73">
        <v>1.33</v>
      </c>
      <c r="HU56" s="73">
        <v>1.1000000000000001</v>
      </c>
      <c r="HV56" s="73">
        <v>2.0649999999999999</v>
      </c>
      <c r="HW56" s="73">
        <v>0.36499999999999999</v>
      </c>
      <c r="HX56" s="73">
        <v>9.5000000000000001E-2</v>
      </c>
      <c r="HY56" s="73">
        <v>38.049999999999997</v>
      </c>
      <c r="HZ56" s="73">
        <v>27.814</v>
      </c>
      <c r="IA56" s="73">
        <v>36.066000000000003</v>
      </c>
      <c r="IB56" s="73">
        <v>0.38200000000000001</v>
      </c>
      <c r="IC56" s="73">
        <v>35.104999999999997</v>
      </c>
      <c r="ID56" s="73">
        <v>27.814</v>
      </c>
      <c r="IE56" s="73">
        <v>1.149</v>
      </c>
      <c r="IF56" s="73">
        <v>5.8170000000000002</v>
      </c>
      <c r="IG56" s="73">
        <v>0.57299999999999995</v>
      </c>
      <c r="IH56" s="73">
        <v>0.57299999999999995</v>
      </c>
      <c r="II56" s="73">
        <v>0</v>
      </c>
      <c r="IJ56" s="73">
        <v>0</v>
      </c>
      <c r="IK56" s="73">
        <v>1.292</v>
      </c>
      <c r="IL56" s="73">
        <v>0.71299999999999997</v>
      </c>
      <c r="IM56" s="73">
        <v>0</v>
      </c>
      <c r="IN56" s="73">
        <v>0.38200000000000001</v>
      </c>
      <c r="IO56" s="73">
        <v>29.742999999999999</v>
      </c>
      <c r="IP56" s="73">
        <v>1.149</v>
      </c>
      <c r="IQ56" s="73">
        <v>6.5209999999999999</v>
      </c>
    </row>
    <row r="57" spans="1:251">
      <c r="A57" s="10">
        <v>43252</v>
      </c>
      <c r="B57" s="73">
        <v>0.55800000000000005</v>
      </c>
      <c r="C57" s="73">
        <v>0.33</v>
      </c>
      <c r="D57" s="73">
        <v>0.66200000000000003</v>
      </c>
      <c r="E57" s="73">
        <v>0.22600000000000001</v>
      </c>
      <c r="F57" s="73">
        <v>0</v>
      </c>
      <c r="G57" s="73">
        <v>39.161000000000001</v>
      </c>
      <c r="H57" s="73">
        <v>27.103000000000002</v>
      </c>
      <c r="I57" s="73">
        <v>36.734999999999999</v>
      </c>
      <c r="J57" s="73">
        <v>1.8759999999999999</v>
      </c>
      <c r="K57" s="73">
        <v>34.808</v>
      </c>
      <c r="L57" s="73">
        <v>27.103000000000002</v>
      </c>
      <c r="M57" s="73">
        <v>0.74299999999999999</v>
      </c>
      <c r="N57" s="73">
        <v>6.8559999999999999</v>
      </c>
      <c r="O57" s="73">
        <v>0.89900000000000002</v>
      </c>
      <c r="P57" s="73">
        <v>0.58099999999999996</v>
      </c>
      <c r="Q57" s="73">
        <v>0</v>
      </c>
      <c r="R57" s="73">
        <v>0.318</v>
      </c>
      <c r="S57" s="73">
        <v>3.01</v>
      </c>
      <c r="T57" s="73">
        <v>1.4510000000000001</v>
      </c>
      <c r="U57" s="73">
        <v>0.19400000000000001</v>
      </c>
      <c r="V57" s="73">
        <v>1.365</v>
      </c>
      <c r="W57" s="73">
        <v>29.257999999999999</v>
      </c>
      <c r="X57" s="73">
        <v>0.93700000000000006</v>
      </c>
      <c r="Y57" s="73">
        <v>8.7479999999999993</v>
      </c>
      <c r="Z57" s="73">
        <v>13.637</v>
      </c>
      <c r="AA57" s="73">
        <v>6.64</v>
      </c>
      <c r="AB57" s="73">
        <v>0.79300000000000004</v>
      </c>
      <c r="AC57" s="73">
        <v>6.2039999999999997</v>
      </c>
      <c r="AD57" s="73">
        <v>12.266999999999999</v>
      </c>
      <c r="AE57" s="73">
        <v>6.3049999999999997</v>
      </c>
      <c r="AF57" s="73">
        <v>0.41899999999999998</v>
      </c>
      <c r="AG57" s="73">
        <v>5.5430000000000001</v>
      </c>
      <c r="AH57" s="73">
        <v>1.37</v>
      </c>
      <c r="AI57" s="73">
        <v>0.33500000000000002</v>
      </c>
      <c r="AJ57" s="73">
        <v>0.374</v>
      </c>
      <c r="AK57" s="73">
        <v>0.66100000000000003</v>
      </c>
      <c r="AL57" s="73">
        <v>0.44400000000000001</v>
      </c>
      <c r="AM57" s="73">
        <v>0.217</v>
      </c>
      <c r="AN57" s="73">
        <v>0.54900000000000004</v>
      </c>
      <c r="AO57" s="73">
        <v>0.112</v>
      </c>
      <c r="AP57" s="73">
        <v>0</v>
      </c>
      <c r="AQ57" s="73">
        <v>51.972000000000001</v>
      </c>
      <c r="AR57" s="73">
        <v>34.561999999999998</v>
      </c>
      <c r="AS57" s="73">
        <v>44.271999999999998</v>
      </c>
      <c r="AT57" s="73">
        <v>4.8319999999999999</v>
      </c>
      <c r="AU57" s="73">
        <v>41.734999999999999</v>
      </c>
      <c r="AV57" s="73">
        <v>34.561999999999998</v>
      </c>
      <c r="AW57" s="73">
        <v>0.71599999999999997</v>
      </c>
      <c r="AX57" s="73">
        <v>6.2460000000000004</v>
      </c>
      <c r="AY57" s="73">
        <v>1.321</v>
      </c>
      <c r="AZ57" s="73">
        <v>0.97199999999999998</v>
      </c>
      <c r="BA57" s="73">
        <v>0.16400000000000001</v>
      </c>
      <c r="BB57" s="73">
        <v>0.186</v>
      </c>
      <c r="BC57" s="73">
        <v>6.33</v>
      </c>
      <c r="BD57" s="73">
        <v>1.776</v>
      </c>
      <c r="BE57" s="73">
        <v>0</v>
      </c>
      <c r="BF57" s="73">
        <v>4.4829999999999997</v>
      </c>
      <c r="BG57" s="73">
        <v>38.853999999999999</v>
      </c>
      <c r="BH57" s="73">
        <v>0.93700000000000006</v>
      </c>
      <c r="BI57" s="73">
        <v>11.351000000000001</v>
      </c>
      <c r="BJ57" s="73">
        <v>9.0009999999999994</v>
      </c>
      <c r="BK57" s="73">
        <v>6.0679999999999996</v>
      </c>
      <c r="BL57" s="73">
        <v>0.223</v>
      </c>
      <c r="BM57" s="73">
        <v>2.4940000000000002</v>
      </c>
      <c r="BN57" s="73">
        <v>6.9580000000000002</v>
      </c>
      <c r="BO57" s="73">
        <v>4.3570000000000002</v>
      </c>
      <c r="BP57" s="73">
        <v>0.223</v>
      </c>
      <c r="BQ57" s="73">
        <v>2.2639999999999998</v>
      </c>
      <c r="BR57" s="73">
        <v>2.0430000000000001</v>
      </c>
      <c r="BS57" s="73">
        <v>1.712</v>
      </c>
      <c r="BT57" s="73">
        <v>0</v>
      </c>
      <c r="BU57" s="73">
        <v>0.23</v>
      </c>
      <c r="BV57" s="73">
        <v>1.0549999999999999</v>
      </c>
      <c r="BW57" s="73">
        <v>0.90200000000000002</v>
      </c>
      <c r="BX57" s="73">
        <v>0</v>
      </c>
      <c r="BY57" s="73">
        <v>0.153</v>
      </c>
      <c r="BZ57" s="73">
        <v>2.585</v>
      </c>
      <c r="CA57" s="73">
        <v>0.82899999999999996</v>
      </c>
      <c r="CB57" s="73">
        <v>2.867</v>
      </c>
      <c r="CC57" s="73">
        <v>0.54700000000000004</v>
      </c>
      <c r="CD57" s="73">
        <v>0.217</v>
      </c>
      <c r="CE57" s="73">
        <v>0</v>
      </c>
      <c r="CF57" s="73">
        <v>24.984000000000002</v>
      </c>
      <c r="CG57" s="73">
        <v>17.248999999999999</v>
      </c>
      <c r="CH57" s="73">
        <v>22.332999999999998</v>
      </c>
      <c r="CI57" s="73">
        <v>1.4339999999999999</v>
      </c>
      <c r="CJ57" s="73">
        <v>21.776</v>
      </c>
      <c r="CK57" s="73">
        <v>17.248999999999999</v>
      </c>
      <c r="CL57" s="73">
        <v>0.44700000000000001</v>
      </c>
      <c r="CM57" s="73">
        <v>4.08</v>
      </c>
      <c r="CN57" s="73">
        <v>0.45500000000000002</v>
      </c>
      <c r="CO57" s="73">
        <v>0.105</v>
      </c>
      <c r="CP57" s="73">
        <v>0.16400000000000001</v>
      </c>
      <c r="CQ57" s="73">
        <v>0.186</v>
      </c>
      <c r="CR57" s="73">
        <v>1.5369999999999999</v>
      </c>
      <c r="CS57" s="73">
        <v>0.45200000000000001</v>
      </c>
      <c r="CT57" s="73">
        <v>0</v>
      </c>
      <c r="CU57" s="73">
        <v>1.085</v>
      </c>
      <c r="CV57" s="73">
        <v>18.465</v>
      </c>
      <c r="CW57" s="73">
        <v>0.66900000000000004</v>
      </c>
      <c r="CX57" s="73">
        <v>5.641</v>
      </c>
      <c r="CY57" s="73">
        <v>6.1429999999999998</v>
      </c>
      <c r="CZ57" s="73">
        <v>4.1970000000000001</v>
      </c>
      <c r="DA57" s="73">
        <v>0.223</v>
      </c>
      <c r="DB57" s="73">
        <v>1.6040000000000001</v>
      </c>
      <c r="DC57" s="73">
        <v>4.7770000000000001</v>
      </c>
      <c r="DD57" s="73">
        <v>3.0310000000000001</v>
      </c>
      <c r="DE57" s="73">
        <v>0.223</v>
      </c>
      <c r="DF57" s="73">
        <v>1.4510000000000001</v>
      </c>
      <c r="DG57" s="73">
        <v>1.365</v>
      </c>
      <c r="DH57" s="73">
        <v>1.1659999999999999</v>
      </c>
      <c r="DI57" s="73">
        <v>0</v>
      </c>
      <c r="DJ57" s="73">
        <v>0.153</v>
      </c>
      <c r="DK57" s="73">
        <v>1.216</v>
      </c>
      <c r="DL57" s="73">
        <v>0.20899999999999999</v>
      </c>
      <c r="DM57" s="73">
        <v>1.216</v>
      </c>
      <c r="DN57" s="73">
        <v>0.20899999999999999</v>
      </c>
      <c r="DO57" s="73">
        <v>0.11899999999999999</v>
      </c>
      <c r="DP57" s="73">
        <v>21.946999999999999</v>
      </c>
      <c r="DQ57" s="73">
        <v>14.576000000000001</v>
      </c>
      <c r="DR57" s="73">
        <v>19.376999999999999</v>
      </c>
      <c r="DS57" s="73">
        <v>1.4339999999999999</v>
      </c>
      <c r="DT57" s="73">
        <v>19.042000000000002</v>
      </c>
      <c r="DU57" s="73">
        <v>14.576000000000001</v>
      </c>
      <c r="DV57" s="73">
        <v>0.44700000000000001</v>
      </c>
      <c r="DW57" s="73">
        <v>4.0190000000000001</v>
      </c>
      <c r="DX57" s="73">
        <v>0.34899999999999998</v>
      </c>
      <c r="DY57" s="73">
        <v>0</v>
      </c>
      <c r="DZ57" s="73">
        <v>0.16400000000000001</v>
      </c>
      <c r="EA57" s="73">
        <v>0.186</v>
      </c>
      <c r="EB57" s="73">
        <v>1.42</v>
      </c>
      <c r="EC57" s="73">
        <v>0.33500000000000002</v>
      </c>
      <c r="ED57" s="73">
        <v>0</v>
      </c>
      <c r="EE57" s="73">
        <v>1.085</v>
      </c>
      <c r="EF57" s="73">
        <v>15.489000000000001</v>
      </c>
      <c r="EG57" s="73">
        <v>0.66900000000000004</v>
      </c>
      <c r="EH57" s="73">
        <v>5.58</v>
      </c>
      <c r="EI57" s="73">
        <v>5.4</v>
      </c>
      <c r="EJ57" s="73">
        <v>3.64</v>
      </c>
      <c r="EK57" s="73">
        <v>0.223</v>
      </c>
      <c r="EL57" s="73">
        <v>1.419</v>
      </c>
      <c r="EM57" s="73">
        <v>4.3959999999999999</v>
      </c>
      <c r="EN57" s="73">
        <v>2.7789999999999999</v>
      </c>
      <c r="EO57" s="73">
        <v>0.223</v>
      </c>
      <c r="EP57" s="73">
        <v>1.3220000000000001</v>
      </c>
      <c r="EQ57" s="73">
        <v>1.004</v>
      </c>
      <c r="ER57" s="73">
        <v>0.86099999999999999</v>
      </c>
      <c r="ES57" s="73">
        <v>0</v>
      </c>
      <c r="ET57" s="73">
        <v>9.7000000000000003E-2</v>
      </c>
      <c r="EU57" s="73">
        <v>1.135</v>
      </c>
      <c r="EV57" s="73">
        <v>0.20899999999999999</v>
      </c>
      <c r="EW57" s="73">
        <v>1.135</v>
      </c>
      <c r="EX57" s="73">
        <v>0.20899999999999999</v>
      </c>
      <c r="EY57" s="73">
        <v>0.11899999999999999</v>
      </c>
      <c r="EZ57" s="73">
        <v>101.94199999999999</v>
      </c>
      <c r="FA57" s="73">
        <v>64.584000000000003</v>
      </c>
      <c r="FB57" s="73">
        <v>82.335999999999999</v>
      </c>
      <c r="FC57" s="73">
        <v>14.507</v>
      </c>
      <c r="FD57" s="73">
        <v>77.869</v>
      </c>
      <c r="FE57" s="73">
        <v>64.584000000000003</v>
      </c>
      <c r="FF57" s="73">
        <v>1.732</v>
      </c>
      <c r="FG57" s="73">
        <v>10.842000000000001</v>
      </c>
      <c r="FH57" s="73">
        <v>1.1140000000000001</v>
      </c>
      <c r="FI57" s="73">
        <v>0.81699999999999995</v>
      </c>
      <c r="FJ57" s="73">
        <v>0.29699999999999999</v>
      </c>
      <c r="FK57" s="73">
        <v>0</v>
      </c>
      <c r="FL57" s="73">
        <v>18.713000000000001</v>
      </c>
      <c r="FM57" s="73">
        <v>4.3600000000000003</v>
      </c>
      <c r="FN57" s="73">
        <v>0.20499999999999999</v>
      </c>
      <c r="FO57" s="73">
        <v>14.005000000000001</v>
      </c>
      <c r="FP57" s="73">
        <v>71.688999999999993</v>
      </c>
      <c r="FQ57" s="73">
        <v>2.5680000000000001</v>
      </c>
      <c r="FR57" s="73">
        <v>25.667000000000002</v>
      </c>
      <c r="FS57" s="73">
        <v>14.269</v>
      </c>
      <c r="FT57" s="73">
        <v>8.9220000000000006</v>
      </c>
      <c r="FU57" s="73">
        <v>0.80100000000000005</v>
      </c>
      <c r="FV57" s="73">
        <v>4.4160000000000004</v>
      </c>
      <c r="FW57" s="73">
        <v>11.97</v>
      </c>
      <c r="FX57" s="73">
        <v>6.8550000000000004</v>
      </c>
      <c r="FY57" s="73">
        <v>0.80100000000000005</v>
      </c>
      <c r="FZ57" s="73">
        <v>4.1849999999999996</v>
      </c>
      <c r="GA57" s="73">
        <v>2.298</v>
      </c>
      <c r="GB57" s="73">
        <v>2.0670000000000002</v>
      </c>
      <c r="GC57" s="73">
        <v>0</v>
      </c>
      <c r="GD57" s="73">
        <v>0.23100000000000001</v>
      </c>
      <c r="GE57" s="73">
        <v>1.3180000000000001</v>
      </c>
      <c r="GF57" s="73">
        <v>0.621</v>
      </c>
      <c r="GG57" s="73">
        <v>0</v>
      </c>
      <c r="GH57" s="73">
        <v>0.69699999999999995</v>
      </c>
      <c r="GI57" s="73">
        <v>4.2460000000000004</v>
      </c>
      <c r="GJ57" s="73">
        <v>2.0179999999999998</v>
      </c>
      <c r="GK57" s="73">
        <v>5.0999999999999996</v>
      </c>
      <c r="GL57" s="73">
        <v>1.1639999999999999</v>
      </c>
      <c r="GM57" s="73">
        <v>0.129</v>
      </c>
      <c r="GN57" s="73">
        <v>0</v>
      </c>
      <c r="GO57" s="73">
        <v>46.14</v>
      </c>
      <c r="GP57" s="73">
        <v>35.558</v>
      </c>
      <c r="GQ57" s="73">
        <v>43.142000000000003</v>
      </c>
      <c r="GR57" s="73">
        <v>0.80700000000000005</v>
      </c>
      <c r="GS57" s="73">
        <v>42.25</v>
      </c>
      <c r="GT57" s="73">
        <v>35.558</v>
      </c>
      <c r="GU57" s="73">
        <v>0.86199999999999999</v>
      </c>
      <c r="GV57" s="73">
        <v>5.452</v>
      </c>
      <c r="GW57" s="73">
        <v>0.28899999999999998</v>
      </c>
      <c r="GX57" s="73">
        <v>0.11700000000000001</v>
      </c>
      <c r="GY57" s="73">
        <v>0.17199999999999999</v>
      </c>
      <c r="GZ57" s="73">
        <v>0</v>
      </c>
      <c r="HA57" s="73">
        <v>1.788</v>
      </c>
      <c r="HB57" s="73">
        <v>1.153</v>
      </c>
      <c r="HC57" s="73">
        <v>0.20499999999999999</v>
      </c>
      <c r="HD57" s="73">
        <v>0.43</v>
      </c>
      <c r="HE57" s="73">
        <v>37.500999999999998</v>
      </c>
      <c r="HF57" s="73">
        <v>1.5720000000000001</v>
      </c>
      <c r="HG57" s="73">
        <v>6.31</v>
      </c>
      <c r="HH57" s="73">
        <v>9.7799999999999994</v>
      </c>
      <c r="HI57" s="73">
        <v>6.6710000000000003</v>
      </c>
      <c r="HJ57" s="73">
        <v>0.80100000000000005</v>
      </c>
      <c r="HK57" s="73">
        <v>2.3079999999999998</v>
      </c>
      <c r="HL57" s="73">
        <v>8.0609999999999999</v>
      </c>
      <c r="HM57" s="73">
        <v>4.952</v>
      </c>
      <c r="HN57" s="73">
        <v>0.80100000000000005</v>
      </c>
      <c r="HO57" s="73">
        <v>2.3079999999999998</v>
      </c>
      <c r="HP57" s="73">
        <v>1.7190000000000001</v>
      </c>
      <c r="HQ57" s="73">
        <v>1.7190000000000001</v>
      </c>
      <c r="HR57" s="73">
        <v>0</v>
      </c>
      <c r="HS57" s="73">
        <v>0</v>
      </c>
      <c r="HT57" s="73">
        <v>1.8129999999999999</v>
      </c>
      <c r="HU57" s="73">
        <v>0.75700000000000001</v>
      </c>
      <c r="HV57" s="73">
        <v>2.1909999999999998</v>
      </c>
      <c r="HW57" s="73">
        <v>0.379</v>
      </c>
      <c r="HX57" s="73">
        <v>0</v>
      </c>
      <c r="HY57" s="73">
        <v>39.018000000000001</v>
      </c>
      <c r="HZ57" s="73">
        <v>30.585999999999999</v>
      </c>
      <c r="IA57" s="73">
        <v>36.573999999999998</v>
      </c>
      <c r="IB57" s="73">
        <v>0.60199999999999998</v>
      </c>
      <c r="IC57" s="73">
        <v>36.121000000000002</v>
      </c>
      <c r="ID57" s="73">
        <v>30.585999999999999</v>
      </c>
      <c r="IE57" s="73">
        <v>0.71699999999999997</v>
      </c>
      <c r="IF57" s="73">
        <v>4.4400000000000004</v>
      </c>
      <c r="IG57" s="73">
        <v>0.28899999999999998</v>
      </c>
      <c r="IH57" s="73">
        <v>0.11700000000000001</v>
      </c>
      <c r="II57" s="73">
        <v>0.17199999999999999</v>
      </c>
      <c r="IJ57" s="73">
        <v>0</v>
      </c>
      <c r="IK57" s="73">
        <v>1.1439999999999999</v>
      </c>
      <c r="IL57" s="73">
        <v>0.71299999999999997</v>
      </c>
      <c r="IM57" s="73">
        <v>0.20499999999999999</v>
      </c>
      <c r="IN57" s="73">
        <v>0.22500000000000001</v>
      </c>
      <c r="IO57" s="73">
        <v>31.74</v>
      </c>
      <c r="IP57" s="73">
        <v>1.4279999999999999</v>
      </c>
      <c r="IQ57" s="73">
        <v>5.093</v>
      </c>
    </row>
    <row r="58" spans="1:251">
      <c r="A58" s="10">
        <v>43525</v>
      </c>
      <c r="B58" s="73">
        <v>0.42799999999999999</v>
      </c>
      <c r="C58" s="73">
        <v>0.17599999999999999</v>
      </c>
      <c r="D58" s="73">
        <v>0.42799999999999999</v>
      </c>
      <c r="E58" s="73">
        <v>0.17599999999999999</v>
      </c>
      <c r="F58" s="73">
        <v>0.22800000000000001</v>
      </c>
      <c r="G58" s="73">
        <v>38.301000000000002</v>
      </c>
      <c r="H58" s="73">
        <v>26.193999999999999</v>
      </c>
      <c r="I58" s="73">
        <v>36.267000000000003</v>
      </c>
      <c r="J58" s="73">
        <v>1.667</v>
      </c>
      <c r="K58" s="73">
        <v>34.774000000000001</v>
      </c>
      <c r="L58" s="73">
        <v>26.193999999999999</v>
      </c>
      <c r="M58" s="73">
        <v>0.66900000000000004</v>
      </c>
      <c r="N58" s="73">
        <v>7.9119999999999999</v>
      </c>
      <c r="O58" s="73">
        <v>0.45800000000000002</v>
      </c>
      <c r="P58" s="73">
        <v>0.19600000000000001</v>
      </c>
      <c r="Q58" s="73">
        <v>0</v>
      </c>
      <c r="R58" s="73">
        <v>0.26200000000000001</v>
      </c>
      <c r="S58" s="73">
        <v>2.7029999999999998</v>
      </c>
      <c r="T58" s="73">
        <v>1.2969999999999999</v>
      </c>
      <c r="U58" s="73">
        <v>0.28599999999999998</v>
      </c>
      <c r="V58" s="73">
        <v>1.119</v>
      </c>
      <c r="W58" s="73">
        <v>27.780999999999999</v>
      </c>
      <c r="X58" s="73">
        <v>0.95499999999999996</v>
      </c>
      <c r="Y58" s="73">
        <v>9.39</v>
      </c>
      <c r="Z58" s="73">
        <v>14.695</v>
      </c>
      <c r="AA58" s="73">
        <v>8.6069999999999993</v>
      </c>
      <c r="AB58" s="73">
        <v>1.071</v>
      </c>
      <c r="AC58" s="73">
        <v>4.7889999999999997</v>
      </c>
      <c r="AD58" s="73">
        <v>11.967000000000001</v>
      </c>
      <c r="AE58" s="73">
        <v>6.8650000000000002</v>
      </c>
      <c r="AF58" s="73">
        <v>1.071</v>
      </c>
      <c r="AG58" s="73">
        <v>3.9119999999999999</v>
      </c>
      <c r="AH58" s="73">
        <v>2.7280000000000002</v>
      </c>
      <c r="AI58" s="73">
        <v>1.7410000000000001</v>
      </c>
      <c r="AJ58" s="73">
        <v>0</v>
      </c>
      <c r="AK58" s="73">
        <v>0.877</v>
      </c>
      <c r="AL58" s="73">
        <v>0.36699999999999999</v>
      </c>
      <c r="AM58" s="73">
        <v>0.17599999999999999</v>
      </c>
      <c r="AN58" s="73">
        <v>0.36699999999999999</v>
      </c>
      <c r="AO58" s="73">
        <v>0.17599999999999999</v>
      </c>
      <c r="AP58" s="73">
        <v>0.22800000000000001</v>
      </c>
      <c r="AQ58" s="73">
        <v>51.015999999999998</v>
      </c>
      <c r="AR58" s="73">
        <v>32.487000000000002</v>
      </c>
      <c r="AS58" s="73">
        <v>41.579000000000001</v>
      </c>
      <c r="AT58" s="73">
        <v>5.069</v>
      </c>
      <c r="AU58" s="73">
        <v>39.207000000000001</v>
      </c>
      <c r="AV58" s="73">
        <v>32.487000000000002</v>
      </c>
      <c r="AW58" s="73">
        <v>0.30199999999999999</v>
      </c>
      <c r="AX58" s="73">
        <v>5.625</v>
      </c>
      <c r="AY58" s="73">
        <v>0.74</v>
      </c>
      <c r="AZ58" s="73">
        <v>0.53700000000000003</v>
      </c>
      <c r="BA58" s="73">
        <v>0</v>
      </c>
      <c r="BB58" s="73">
        <v>0.20200000000000001</v>
      </c>
      <c r="BC58" s="73">
        <v>7.4930000000000003</v>
      </c>
      <c r="BD58" s="73">
        <v>2.6269999999999998</v>
      </c>
      <c r="BE58" s="73">
        <v>0</v>
      </c>
      <c r="BF58" s="73">
        <v>4.8659999999999997</v>
      </c>
      <c r="BG58" s="73">
        <v>38.043999999999997</v>
      </c>
      <c r="BH58" s="73">
        <v>0.30199999999999999</v>
      </c>
      <c r="BI58" s="73">
        <v>11.583</v>
      </c>
      <c r="BJ58" s="73">
        <v>7.4320000000000004</v>
      </c>
      <c r="BK58" s="73">
        <v>4.45</v>
      </c>
      <c r="BL58" s="73">
        <v>0.36499999999999999</v>
      </c>
      <c r="BM58" s="73">
        <v>2.6179999999999999</v>
      </c>
      <c r="BN58" s="73">
        <v>5.3840000000000003</v>
      </c>
      <c r="BO58" s="73">
        <v>3.4420000000000002</v>
      </c>
      <c r="BP58" s="73">
        <v>0.23899999999999999</v>
      </c>
      <c r="BQ58" s="73">
        <v>1.7030000000000001</v>
      </c>
      <c r="BR58" s="73">
        <v>2.048</v>
      </c>
      <c r="BS58" s="73">
        <v>1.008</v>
      </c>
      <c r="BT58" s="73">
        <v>0.126</v>
      </c>
      <c r="BU58" s="73">
        <v>0.91500000000000004</v>
      </c>
      <c r="BV58" s="73">
        <v>1.018</v>
      </c>
      <c r="BW58" s="73">
        <v>0.35499999999999998</v>
      </c>
      <c r="BX58" s="73">
        <v>0.1</v>
      </c>
      <c r="BY58" s="73">
        <v>0.47</v>
      </c>
      <c r="BZ58" s="73">
        <v>3.5760000000000001</v>
      </c>
      <c r="CA58" s="73">
        <v>1.0860000000000001</v>
      </c>
      <c r="CB58" s="73">
        <v>4.3689999999999998</v>
      </c>
      <c r="CC58" s="73">
        <v>0.29399999999999998</v>
      </c>
      <c r="CD58" s="73">
        <v>0</v>
      </c>
      <c r="CE58" s="73">
        <v>9.4E-2</v>
      </c>
      <c r="CF58" s="73">
        <v>23.437999999999999</v>
      </c>
      <c r="CG58" s="73">
        <v>15.493</v>
      </c>
      <c r="CH58" s="73">
        <v>20.495999999999999</v>
      </c>
      <c r="CI58" s="73">
        <v>1.0449999999999999</v>
      </c>
      <c r="CJ58" s="73">
        <v>19.640999999999998</v>
      </c>
      <c r="CK58" s="73">
        <v>15.493</v>
      </c>
      <c r="CL58" s="73">
        <v>0.2</v>
      </c>
      <c r="CM58" s="73">
        <v>3.5779999999999998</v>
      </c>
      <c r="CN58" s="73">
        <v>0.39600000000000002</v>
      </c>
      <c r="CO58" s="73">
        <v>0.27900000000000003</v>
      </c>
      <c r="CP58" s="73">
        <v>0</v>
      </c>
      <c r="CQ58" s="73">
        <v>0.11700000000000001</v>
      </c>
      <c r="CR58" s="73">
        <v>1.873</v>
      </c>
      <c r="CS58" s="73">
        <v>0.94599999999999995</v>
      </c>
      <c r="CT58" s="73">
        <v>0</v>
      </c>
      <c r="CU58" s="73">
        <v>0.92700000000000005</v>
      </c>
      <c r="CV58" s="73">
        <v>17.523</v>
      </c>
      <c r="CW58" s="73">
        <v>0.2</v>
      </c>
      <c r="CX58" s="73">
        <v>5.2320000000000002</v>
      </c>
      <c r="CY58" s="73">
        <v>5.4080000000000004</v>
      </c>
      <c r="CZ58" s="73">
        <v>3.4140000000000001</v>
      </c>
      <c r="DA58" s="73">
        <v>0.152</v>
      </c>
      <c r="DB58" s="73">
        <v>1.8420000000000001</v>
      </c>
      <c r="DC58" s="73">
        <v>3.911</v>
      </c>
      <c r="DD58" s="73">
        <v>2.597</v>
      </c>
      <c r="DE58" s="73">
        <v>0.152</v>
      </c>
      <c r="DF58" s="73">
        <v>1.163</v>
      </c>
      <c r="DG58" s="73">
        <v>1.4970000000000001</v>
      </c>
      <c r="DH58" s="73">
        <v>0.81799999999999995</v>
      </c>
      <c r="DI58" s="73">
        <v>0</v>
      </c>
      <c r="DJ58" s="73">
        <v>0.67900000000000005</v>
      </c>
      <c r="DK58" s="73">
        <v>1.528</v>
      </c>
      <c r="DL58" s="73">
        <v>0.48299999999999998</v>
      </c>
      <c r="DM58" s="73">
        <v>1.897</v>
      </c>
      <c r="DN58" s="73">
        <v>0.113</v>
      </c>
      <c r="DO58" s="73">
        <v>0</v>
      </c>
      <c r="DP58" s="73">
        <v>21.452999999999999</v>
      </c>
      <c r="DQ58" s="73">
        <v>14.039</v>
      </c>
      <c r="DR58" s="73">
        <v>18.628</v>
      </c>
      <c r="DS58" s="73">
        <v>0.92700000000000005</v>
      </c>
      <c r="DT58" s="73">
        <v>17.875</v>
      </c>
      <c r="DU58" s="73">
        <v>14.039</v>
      </c>
      <c r="DV58" s="73">
        <v>0.2</v>
      </c>
      <c r="DW58" s="73">
        <v>3.266</v>
      </c>
      <c r="DX58" s="73">
        <v>0.27900000000000003</v>
      </c>
      <c r="DY58" s="73">
        <v>0.27900000000000003</v>
      </c>
      <c r="DZ58" s="73">
        <v>0</v>
      </c>
      <c r="EA58" s="73">
        <v>0</v>
      </c>
      <c r="EB58" s="73">
        <v>1.7709999999999999</v>
      </c>
      <c r="EC58" s="73">
        <v>0.84399999999999997</v>
      </c>
      <c r="ED58" s="73">
        <v>0</v>
      </c>
      <c r="EE58" s="73">
        <v>0.92700000000000005</v>
      </c>
      <c r="EF58" s="73">
        <v>15.968</v>
      </c>
      <c r="EG58" s="73">
        <v>0.2</v>
      </c>
      <c r="EH58" s="73">
        <v>4.8029999999999999</v>
      </c>
      <c r="EI58" s="73">
        <v>4.4749999999999996</v>
      </c>
      <c r="EJ58" s="73">
        <v>2.6669999999999998</v>
      </c>
      <c r="EK58" s="73">
        <v>0.152</v>
      </c>
      <c r="EL58" s="73">
        <v>1.6559999999999999</v>
      </c>
      <c r="EM58" s="73">
        <v>3.282</v>
      </c>
      <c r="EN58" s="73">
        <v>1.9670000000000001</v>
      </c>
      <c r="EO58" s="73">
        <v>0.152</v>
      </c>
      <c r="EP58" s="73">
        <v>1.163</v>
      </c>
      <c r="EQ58" s="73">
        <v>1.1930000000000001</v>
      </c>
      <c r="ER58" s="73">
        <v>0.69899999999999995</v>
      </c>
      <c r="ES58" s="73">
        <v>0</v>
      </c>
      <c r="ET58" s="73">
        <v>0.49399999999999999</v>
      </c>
      <c r="EU58" s="73">
        <v>1.528</v>
      </c>
      <c r="EV58" s="73">
        <v>0.48299999999999998</v>
      </c>
      <c r="EW58" s="73">
        <v>1.897</v>
      </c>
      <c r="EX58" s="73">
        <v>0.113</v>
      </c>
      <c r="EY58" s="73">
        <v>0</v>
      </c>
      <c r="EZ58" s="73">
        <v>99.478999999999999</v>
      </c>
      <c r="FA58" s="73">
        <v>61.012</v>
      </c>
      <c r="FB58" s="73">
        <v>77.802999999999997</v>
      </c>
      <c r="FC58" s="73">
        <v>18.103999999999999</v>
      </c>
      <c r="FD58" s="73">
        <v>71.06</v>
      </c>
      <c r="FE58" s="73">
        <v>61.012</v>
      </c>
      <c r="FF58" s="73">
        <v>0.81899999999999995</v>
      </c>
      <c r="FG58" s="73">
        <v>8.6560000000000006</v>
      </c>
      <c r="FH58" s="73">
        <v>2.08</v>
      </c>
      <c r="FI58" s="73">
        <v>1.76</v>
      </c>
      <c r="FJ58" s="73">
        <v>0</v>
      </c>
      <c r="FK58" s="73">
        <v>0.32</v>
      </c>
      <c r="FL58" s="73">
        <v>23.541</v>
      </c>
      <c r="FM58" s="73">
        <v>5.556</v>
      </c>
      <c r="FN58" s="73">
        <v>0.22600000000000001</v>
      </c>
      <c r="FO58" s="73">
        <v>17.558</v>
      </c>
      <c r="FP58" s="73">
        <v>69.867999999999995</v>
      </c>
      <c r="FQ58" s="73">
        <v>1.22</v>
      </c>
      <c r="FR58" s="73">
        <v>27.617000000000001</v>
      </c>
      <c r="FS58" s="73">
        <v>18.754999999999999</v>
      </c>
      <c r="FT58" s="73">
        <v>12.648</v>
      </c>
      <c r="FU58" s="73">
        <v>0.42399999999999999</v>
      </c>
      <c r="FV58" s="73">
        <v>5.4580000000000002</v>
      </c>
      <c r="FW58" s="73">
        <v>15.101000000000001</v>
      </c>
      <c r="FX58" s="73">
        <v>10.587</v>
      </c>
      <c r="FY58" s="73">
        <v>0.184</v>
      </c>
      <c r="FZ58" s="73">
        <v>4.1050000000000004</v>
      </c>
      <c r="GA58" s="73">
        <v>3.6539999999999999</v>
      </c>
      <c r="GB58" s="73">
        <v>2.0609999999999999</v>
      </c>
      <c r="GC58" s="73">
        <v>0.24</v>
      </c>
      <c r="GD58" s="73">
        <v>1.353</v>
      </c>
      <c r="GE58" s="73">
        <v>0.92700000000000005</v>
      </c>
      <c r="GF58" s="73">
        <v>0.69799999999999995</v>
      </c>
      <c r="GG58" s="73">
        <v>0.127</v>
      </c>
      <c r="GH58" s="73">
        <v>0.10100000000000001</v>
      </c>
      <c r="GI58" s="73">
        <v>2.798</v>
      </c>
      <c r="GJ58" s="73">
        <v>0.77400000000000002</v>
      </c>
      <c r="GK58" s="73">
        <v>3.5720000000000001</v>
      </c>
      <c r="GL58" s="73">
        <v>0</v>
      </c>
      <c r="GM58" s="73">
        <v>0.22500000000000001</v>
      </c>
      <c r="GN58" s="73">
        <v>0</v>
      </c>
      <c r="GO58" s="73">
        <v>42.465000000000003</v>
      </c>
      <c r="GP58" s="73">
        <v>33.81</v>
      </c>
      <c r="GQ58" s="73">
        <v>39.329000000000001</v>
      </c>
      <c r="GR58" s="73">
        <v>1.55</v>
      </c>
      <c r="GS58" s="73">
        <v>38.146999999999998</v>
      </c>
      <c r="GT58" s="73">
        <v>33.81</v>
      </c>
      <c r="GU58" s="73">
        <v>0.21199999999999999</v>
      </c>
      <c r="GV58" s="73">
        <v>4.1260000000000003</v>
      </c>
      <c r="GW58" s="73">
        <v>0.378</v>
      </c>
      <c r="GX58" s="73">
        <v>0.19700000000000001</v>
      </c>
      <c r="GY58" s="73">
        <v>0</v>
      </c>
      <c r="GZ58" s="73">
        <v>0.18099999999999999</v>
      </c>
      <c r="HA58" s="73">
        <v>2.556</v>
      </c>
      <c r="HB58" s="73">
        <v>0.98499999999999999</v>
      </c>
      <c r="HC58" s="73">
        <v>0</v>
      </c>
      <c r="HD58" s="73">
        <v>1.369</v>
      </c>
      <c r="HE58" s="73">
        <v>35.773000000000003</v>
      </c>
      <c r="HF58" s="73">
        <v>0.21199999999999999</v>
      </c>
      <c r="HG58" s="73">
        <v>6.2789999999999999</v>
      </c>
      <c r="HH58" s="73">
        <v>13.177</v>
      </c>
      <c r="HI58" s="73">
        <v>9.7430000000000003</v>
      </c>
      <c r="HJ58" s="73">
        <v>0.24</v>
      </c>
      <c r="HK58" s="73">
        <v>2.968</v>
      </c>
      <c r="HL58" s="73">
        <v>10.811999999999999</v>
      </c>
      <c r="HM58" s="73">
        <v>8.0449999999999999</v>
      </c>
      <c r="HN58" s="73">
        <v>0</v>
      </c>
      <c r="HO58" s="73">
        <v>2.5419999999999998</v>
      </c>
      <c r="HP58" s="73">
        <v>2.3650000000000002</v>
      </c>
      <c r="HQ58" s="73">
        <v>1.698</v>
      </c>
      <c r="HR58" s="73">
        <v>0.24</v>
      </c>
      <c r="HS58" s="73">
        <v>0.42599999999999999</v>
      </c>
      <c r="HT58" s="73">
        <v>1.3839999999999999</v>
      </c>
      <c r="HU58" s="73">
        <v>0.20200000000000001</v>
      </c>
      <c r="HV58" s="73">
        <v>1.5860000000000001</v>
      </c>
      <c r="HW58" s="73">
        <v>0</v>
      </c>
      <c r="HX58" s="73">
        <v>0.22500000000000001</v>
      </c>
      <c r="HY58" s="73">
        <v>36.555</v>
      </c>
      <c r="HZ58" s="73">
        <v>29.61</v>
      </c>
      <c r="IA58" s="73">
        <v>34.087000000000003</v>
      </c>
      <c r="IB58" s="73">
        <v>1.071</v>
      </c>
      <c r="IC58" s="73">
        <v>33.494999999999997</v>
      </c>
      <c r="ID58" s="73">
        <v>29.61</v>
      </c>
      <c r="IE58" s="73">
        <v>0.21199999999999999</v>
      </c>
      <c r="IF58" s="73">
        <v>3.6739999999999999</v>
      </c>
      <c r="IG58" s="73">
        <v>0.378</v>
      </c>
      <c r="IH58" s="73">
        <v>0.19700000000000001</v>
      </c>
      <c r="II58" s="73">
        <v>0</v>
      </c>
      <c r="IJ58" s="73">
        <v>0.18099999999999999</v>
      </c>
      <c r="IK58" s="73">
        <v>1.4870000000000001</v>
      </c>
      <c r="IL58" s="73">
        <v>0.39500000000000002</v>
      </c>
      <c r="IM58" s="73">
        <v>0</v>
      </c>
      <c r="IN58" s="73">
        <v>0.89</v>
      </c>
      <c r="IO58" s="73">
        <v>30.792999999999999</v>
      </c>
      <c r="IP58" s="73">
        <v>0.21199999999999999</v>
      </c>
      <c r="IQ58" s="73">
        <v>5.3479999999999999</v>
      </c>
    </row>
    <row r="59" spans="1:251">
      <c r="A59" s="10">
        <v>43617</v>
      </c>
      <c r="B59" s="73">
        <v>0.4</v>
      </c>
      <c r="C59" s="73">
        <v>0.125</v>
      </c>
      <c r="D59" s="73">
        <v>0.4</v>
      </c>
      <c r="E59" s="73">
        <v>0.125</v>
      </c>
      <c r="F59" s="73">
        <v>0.28799999999999998</v>
      </c>
      <c r="G59" s="73">
        <v>39.67</v>
      </c>
      <c r="H59" s="73">
        <v>27.375</v>
      </c>
      <c r="I59" s="73">
        <v>36.984999999999999</v>
      </c>
      <c r="J59" s="73">
        <v>2.286</v>
      </c>
      <c r="K59" s="73">
        <v>35.25</v>
      </c>
      <c r="L59" s="73">
        <v>27.375</v>
      </c>
      <c r="M59" s="73">
        <v>1.08</v>
      </c>
      <c r="N59" s="73">
        <v>6.7960000000000003</v>
      </c>
      <c r="O59" s="73">
        <v>1.73</v>
      </c>
      <c r="P59" s="73">
        <v>0.69</v>
      </c>
      <c r="Q59" s="73">
        <v>0.435</v>
      </c>
      <c r="R59" s="73">
        <v>0.60399999999999998</v>
      </c>
      <c r="S59" s="73">
        <v>2.29</v>
      </c>
      <c r="T59" s="73">
        <v>1.044</v>
      </c>
      <c r="U59" s="73">
        <v>0.108</v>
      </c>
      <c r="V59" s="73">
        <v>1.1379999999999999</v>
      </c>
      <c r="W59" s="73">
        <v>29.297999999999998</v>
      </c>
      <c r="X59" s="73">
        <v>1.623</v>
      </c>
      <c r="Y59" s="73">
        <v>8.6229999999999993</v>
      </c>
      <c r="Z59" s="73">
        <v>13.502000000000001</v>
      </c>
      <c r="AA59" s="73">
        <v>8.2799999999999994</v>
      </c>
      <c r="AB59" s="73">
        <v>0.97099999999999997</v>
      </c>
      <c r="AC59" s="73">
        <v>4.1059999999999999</v>
      </c>
      <c r="AD59" s="73">
        <v>10.752000000000001</v>
      </c>
      <c r="AE59" s="73">
        <v>6.5119999999999996</v>
      </c>
      <c r="AF59" s="73">
        <v>0.66500000000000004</v>
      </c>
      <c r="AG59" s="73">
        <v>3.5750000000000002</v>
      </c>
      <c r="AH59" s="73">
        <v>2.75</v>
      </c>
      <c r="AI59" s="73">
        <v>1.768</v>
      </c>
      <c r="AJ59" s="73">
        <v>0.30599999999999999</v>
      </c>
      <c r="AK59" s="73">
        <v>0.53</v>
      </c>
      <c r="AL59" s="73">
        <v>0.4</v>
      </c>
      <c r="AM59" s="73">
        <v>0.125</v>
      </c>
      <c r="AN59" s="73">
        <v>0.4</v>
      </c>
      <c r="AO59" s="73">
        <v>0.125</v>
      </c>
      <c r="AP59" s="73">
        <v>0.14499999999999999</v>
      </c>
      <c r="AQ59" s="73">
        <v>51.572000000000003</v>
      </c>
      <c r="AR59" s="73">
        <v>33.497</v>
      </c>
      <c r="AS59" s="73">
        <v>42.472000000000001</v>
      </c>
      <c r="AT59" s="73">
        <v>4.952</v>
      </c>
      <c r="AU59" s="73">
        <v>39.292999999999999</v>
      </c>
      <c r="AV59" s="73">
        <v>33.497</v>
      </c>
      <c r="AW59" s="73">
        <v>0.48799999999999999</v>
      </c>
      <c r="AX59" s="73">
        <v>5.1379999999999999</v>
      </c>
      <c r="AY59" s="73">
        <v>1.627</v>
      </c>
      <c r="AZ59" s="73">
        <v>0.79700000000000004</v>
      </c>
      <c r="BA59" s="73">
        <v>0</v>
      </c>
      <c r="BB59" s="73">
        <v>0.73699999999999999</v>
      </c>
      <c r="BC59" s="73">
        <v>7.0490000000000004</v>
      </c>
      <c r="BD59" s="73">
        <v>2.552</v>
      </c>
      <c r="BE59" s="73">
        <v>0</v>
      </c>
      <c r="BF59" s="73">
        <v>4.2149999999999999</v>
      </c>
      <c r="BG59" s="73">
        <v>39.213000000000001</v>
      </c>
      <c r="BH59" s="73">
        <v>0.48799999999999999</v>
      </c>
      <c r="BI59" s="73">
        <v>10.897</v>
      </c>
      <c r="BJ59" s="73">
        <v>6.8239999999999998</v>
      </c>
      <c r="BK59" s="73">
        <v>3.637</v>
      </c>
      <c r="BL59" s="73">
        <v>0.52700000000000002</v>
      </c>
      <c r="BM59" s="73">
        <v>2.5569999999999999</v>
      </c>
      <c r="BN59" s="73">
        <v>5.1189999999999998</v>
      </c>
      <c r="BO59" s="73">
        <v>2.5979999999999999</v>
      </c>
      <c r="BP59" s="73">
        <v>0.52700000000000002</v>
      </c>
      <c r="BQ59" s="73">
        <v>1.929</v>
      </c>
      <c r="BR59" s="73">
        <v>1.7050000000000001</v>
      </c>
      <c r="BS59" s="73">
        <v>1.0389999999999999</v>
      </c>
      <c r="BT59" s="73">
        <v>0</v>
      </c>
      <c r="BU59" s="73">
        <v>0.628</v>
      </c>
      <c r="BV59" s="73">
        <v>0.92700000000000005</v>
      </c>
      <c r="BW59" s="73">
        <v>0.65300000000000002</v>
      </c>
      <c r="BX59" s="73">
        <v>0</v>
      </c>
      <c r="BY59" s="73">
        <v>0.157</v>
      </c>
      <c r="BZ59" s="73">
        <v>3.6040000000000001</v>
      </c>
      <c r="CA59" s="73">
        <v>0.97499999999999998</v>
      </c>
      <c r="CB59" s="73">
        <v>4.149</v>
      </c>
      <c r="CC59" s="73">
        <v>0.43</v>
      </c>
      <c r="CD59" s="73">
        <v>0.10299999999999999</v>
      </c>
      <c r="CE59" s="73">
        <v>0.11700000000000001</v>
      </c>
      <c r="CF59" s="73">
        <v>24.068000000000001</v>
      </c>
      <c r="CG59" s="73">
        <v>17.305</v>
      </c>
      <c r="CH59" s="73">
        <v>21.523</v>
      </c>
      <c r="CI59" s="73">
        <v>1.103</v>
      </c>
      <c r="CJ59" s="73">
        <v>20.684000000000001</v>
      </c>
      <c r="CK59" s="73">
        <v>17.305</v>
      </c>
      <c r="CL59" s="73">
        <v>0.32200000000000001</v>
      </c>
      <c r="CM59" s="73">
        <v>3.0569999999999999</v>
      </c>
      <c r="CN59" s="73">
        <v>0.74</v>
      </c>
      <c r="CO59" s="73">
        <v>0.22900000000000001</v>
      </c>
      <c r="CP59" s="73">
        <v>0</v>
      </c>
      <c r="CQ59" s="73">
        <v>0.51100000000000001</v>
      </c>
      <c r="CR59" s="73">
        <v>1.202</v>
      </c>
      <c r="CS59" s="73">
        <v>0.61</v>
      </c>
      <c r="CT59" s="73">
        <v>0</v>
      </c>
      <c r="CU59" s="73">
        <v>0.59099999999999997</v>
      </c>
      <c r="CV59" s="73">
        <v>19.114999999999998</v>
      </c>
      <c r="CW59" s="73">
        <v>0.32200000000000001</v>
      </c>
      <c r="CX59" s="73">
        <v>4.6310000000000002</v>
      </c>
      <c r="CY59" s="73">
        <v>4.7140000000000004</v>
      </c>
      <c r="CZ59" s="73">
        <v>2.65</v>
      </c>
      <c r="DA59" s="73">
        <v>0.44</v>
      </c>
      <c r="DB59" s="73">
        <v>1.56</v>
      </c>
      <c r="DC59" s="73">
        <v>3.7530000000000001</v>
      </c>
      <c r="DD59" s="73">
        <v>1.9750000000000001</v>
      </c>
      <c r="DE59" s="73">
        <v>0.44</v>
      </c>
      <c r="DF59" s="73">
        <v>1.274</v>
      </c>
      <c r="DG59" s="73">
        <v>0.96</v>
      </c>
      <c r="DH59" s="73">
        <v>0.67500000000000004</v>
      </c>
      <c r="DI59" s="73">
        <v>0</v>
      </c>
      <c r="DJ59" s="73">
        <v>0.28499999999999998</v>
      </c>
      <c r="DK59" s="73">
        <v>1.4419999999999999</v>
      </c>
      <c r="DL59" s="73">
        <v>0</v>
      </c>
      <c r="DM59" s="73">
        <v>1.4419999999999999</v>
      </c>
      <c r="DN59" s="73">
        <v>0</v>
      </c>
      <c r="DO59" s="73">
        <v>6.4000000000000001E-2</v>
      </c>
      <c r="DP59" s="73">
        <v>21.856000000000002</v>
      </c>
      <c r="DQ59" s="73">
        <v>15.468999999999999</v>
      </c>
      <c r="DR59" s="73">
        <v>19.311</v>
      </c>
      <c r="DS59" s="73">
        <v>1.103</v>
      </c>
      <c r="DT59" s="73">
        <v>18.472000000000001</v>
      </c>
      <c r="DU59" s="73">
        <v>15.468999999999999</v>
      </c>
      <c r="DV59" s="73">
        <v>0.20599999999999999</v>
      </c>
      <c r="DW59" s="73">
        <v>2.7970000000000002</v>
      </c>
      <c r="DX59" s="73">
        <v>0.74</v>
      </c>
      <c r="DY59" s="73">
        <v>0.22900000000000001</v>
      </c>
      <c r="DZ59" s="73">
        <v>0</v>
      </c>
      <c r="EA59" s="73">
        <v>0.51100000000000001</v>
      </c>
      <c r="EB59" s="73">
        <v>1.202</v>
      </c>
      <c r="EC59" s="73">
        <v>0.61</v>
      </c>
      <c r="ED59" s="73">
        <v>0</v>
      </c>
      <c r="EE59" s="73">
        <v>0.59099999999999997</v>
      </c>
      <c r="EF59" s="73">
        <v>17.279</v>
      </c>
      <c r="EG59" s="73">
        <v>0.20599999999999999</v>
      </c>
      <c r="EH59" s="73">
        <v>4.37</v>
      </c>
      <c r="EI59" s="73">
        <v>3.8639999999999999</v>
      </c>
      <c r="EJ59" s="73">
        <v>2.1160000000000001</v>
      </c>
      <c r="EK59" s="73">
        <v>0.253</v>
      </c>
      <c r="EL59" s="73">
        <v>1.43</v>
      </c>
      <c r="EM59" s="73">
        <v>3.1880000000000002</v>
      </c>
      <c r="EN59" s="73">
        <v>1.5960000000000001</v>
      </c>
      <c r="EO59" s="73">
        <v>0.253</v>
      </c>
      <c r="EP59" s="73">
        <v>1.274</v>
      </c>
      <c r="EQ59" s="73">
        <v>0.67600000000000005</v>
      </c>
      <c r="ER59" s="73">
        <v>0.52</v>
      </c>
      <c r="ES59" s="73">
        <v>0</v>
      </c>
      <c r="ET59" s="73">
        <v>0.156</v>
      </c>
      <c r="EU59" s="73">
        <v>1.4419999999999999</v>
      </c>
      <c r="EV59" s="73">
        <v>0</v>
      </c>
      <c r="EW59" s="73">
        <v>1.4419999999999999</v>
      </c>
      <c r="EX59" s="73">
        <v>0</v>
      </c>
      <c r="EY59" s="73">
        <v>6.4000000000000001E-2</v>
      </c>
      <c r="EZ59" s="73">
        <v>101.985</v>
      </c>
      <c r="FA59" s="73">
        <v>62.691000000000003</v>
      </c>
      <c r="FB59" s="73">
        <v>79.144000000000005</v>
      </c>
      <c r="FC59" s="73">
        <v>17.526</v>
      </c>
      <c r="FD59" s="73">
        <v>74.641999999999996</v>
      </c>
      <c r="FE59" s="73">
        <v>62.691000000000003</v>
      </c>
      <c r="FF59" s="73">
        <v>0.67800000000000005</v>
      </c>
      <c r="FG59" s="73">
        <v>10.888999999999999</v>
      </c>
      <c r="FH59" s="73">
        <v>0.79800000000000004</v>
      </c>
      <c r="FI59" s="73">
        <v>0.14799999999999999</v>
      </c>
      <c r="FJ59" s="73">
        <v>0</v>
      </c>
      <c r="FK59" s="73">
        <v>0.64900000000000002</v>
      </c>
      <c r="FL59" s="73">
        <v>21.614999999999998</v>
      </c>
      <c r="FM59" s="73">
        <v>4.7380000000000004</v>
      </c>
      <c r="FN59" s="73">
        <v>0.21199999999999999</v>
      </c>
      <c r="FO59" s="73">
        <v>16.664999999999999</v>
      </c>
      <c r="FP59" s="73">
        <v>70.433999999999997</v>
      </c>
      <c r="FQ59" s="73">
        <v>1.1379999999999999</v>
      </c>
      <c r="FR59" s="73">
        <v>28.609000000000002</v>
      </c>
      <c r="FS59" s="73">
        <v>16.641999999999999</v>
      </c>
      <c r="FT59" s="73">
        <v>11.305</v>
      </c>
      <c r="FU59" s="73">
        <v>0.68799999999999994</v>
      </c>
      <c r="FV59" s="73">
        <v>4.2469999999999999</v>
      </c>
      <c r="FW59" s="73">
        <v>12.680999999999999</v>
      </c>
      <c r="FX59" s="73">
        <v>8.6720000000000006</v>
      </c>
      <c r="FY59" s="73">
        <v>0.47599999999999998</v>
      </c>
      <c r="FZ59" s="73">
        <v>3.2709999999999999</v>
      </c>
      <c r="GA59" s="73">
        <v>3.9609999999999999</v>
      </c>
      <c r="GB59" s="73">
        <v>2.633</v>
      </c>
      <c r="GC59" s="73">
        <v>0.21199999999999999</v>
      </c>
      <c r="GD59" s="73">
        <v>0.97699999999999998</v>
      </c>
      <c r="GE59" s="73">
        <v>0.52300000000000002</v>
      </c>
      <c r="GF59" s="73">
        <v>0.185</v>
      </c>
      <c r="GG59" s="73">
        <v>0</v>
      </c>
      <c r="GH59" s="73">
        <v>0.33900000000000002</v>
      </c>
      <c r="GI59" s="73">
        <v>4.931</v>
      </c>
      <c r="GJ59" s="73">
        <v>1.8049999999999999</v>
      </c>
      <c r="GK59" s="73">
        <v>5.3150000000000004</v>
      </c>
      <c r="GL59" s="73">
        <v>1.421</v>
      </c>
      <c r="GM59" s="73">
        <v>0.40200000000000002</v>
      </c>
      <c r="GN59" s="73">
        <v>0</v>
      </c>
      <c r="GO59" s="73">
        <v>43.625</v>
      </c>
      <c r="GP59" s="73">
        <v>31.776</v>
      </c>
      <c r="GQ59" s="73">
        <v>39.116</v>
      </c>
      <c r="GR59" s="73">
        <v>1.8680000000000001</v>
      </c>
      <c r="GS59" s="73">
        <v>36.957000000000001</v>
      </c>
      <c r="GT59" s="73">
        <v>31.776</v>
      </c>
      <c r="GU59" s="73">
        <v>0.19600000000000001</v>
      </c>
      <c r="GV59" s="73">
        <v>4.9850000000000003</v>
      </c>
      <c r="GW59" s="73">
        <v>0.64900000000000002</v>
      </c>
      <c r="GX59" s="73">
        <v>0</v>
      </c>
      <c r="GY59" s="73">
        <v>0</v>
      </c>
      <c r="GZ59" s="73">
        <v>0.64900000000000002</v>
      </c>
      <c r="HA59" s="73">
        <v>3.3780000000000001</v>
      </c>
      <c r="HB59" s="73">
        <v>2.1589999999999998</v>
      </c>
      <c r="HC59" s="73">
        <v>0</v>
      </c>
      <c r="HD59" s="73">
        <v>1.2190000000000001</v>
      </c>
      <c r="HE59" s="73">
        <v>35.862000000000002</v>
      </c>
      <c r="HF59" s="73">
        <v>0.19600000000000001</v>
      </c>
      <c r="HG59" s="73">
        <v>7.048</v>
      </c>
      <c r="HH59" s="73">
        <v>11.59</v>
      </c>
      <c r="HI59" s="73">
        <v>8.843</v>
      </c>
      <c r="HJ59" s="73">
        <v>0.68799999999999994</v>
      </c>
      <c r="HK59" s="73">
        <v>2.06</v>
      </c>
      <c r="HL59" s="73">
        <v>9.2959999999999994</v>
      </c>
      <c r="HM59" s="73">
        <v>6.9939999999999998</v>
      </c>
      <c r="HN59" s="73">
        <v>0.47599999999999998</v>
      </c>
      <c r="HO59" s="73">
        <v>1.8260000000000001</v>
      </c>
      <c r="HP59" s="73">
        <v>2.2949999999999999</v>
      </c>
      <c r="HQ59" s="73">
        <v>1.849</v>
      </c>
      <c r="HR59" s="73">
        <v>0.21199999999999999</v>
      </c>
      <c r="HS59" s="73">
        <v>0.23400000000000001</v>
      </c>
      <c r="HT59" s="73">
        <v>2.641</v>
      </c>
      <c r="HU59" s="73">
        <v>0.52</v>
      </c>
      <c r="HV59" s="73">
        <v>2.641</v>
      </c>
      <c r="HW59" s="73">
        <v>0.52</v>
      </c>
      <c r="HX59" s="73">
        <v>0</v>
      </c>
      <c r="HY59" s="73">
        <v>37.756999999999998</v>
      </c>
      <c r="HZ59" s="73">
        <v>27.797000000000001</v>
      </c>
      <c r="IA59" s="73">
        <v>34.32</v>
      </c>
      <c r="IB59" s="73">
        <v>1.0940000000000001</v>
      </c>
      <c r="IC59" s="73">
        <v>32.661999999999999</v>
      </c>
      <c r="ID59" s="73">
        <v>27.797000000000001</v>
      </c>
      <c r="IE59" s="73">
        <v>0.19600000000000001</v>
      </c>
      <c r="IF59" s="73">
        <v>4.67</v>
      </c>
      <c r="IG59" s="73">
        <v>0.64900000000000002</v>
      </c>
      <c r="IH59" s="73">
        <v>0</v>
      </c>
      <c r="II59" s="73">
        <v>0</v>
      </c>
      <c r="IJ59" s="73">
        <v>0.64900000000000002</v>
      </c>
      <c r="IK59" s="73">
        <v>2.1030000000000002</v>
      </c>
      <c r="IL59" s="73">
        <v>1.6579999999999999</v>
      </c>
      <c r="IM59" s="73">
        <v>0</v>
      </c>
      <c r="IN59" s="73">
        <v>0.44500000000000001</v>
      </c>
      <c r="IO59" s="73">
        <v>31.271999999999998</v>
      </c>
      <c r="IP59" s="73">
        <v>0.19600000000000001</v>
      </c>
      <c r="IQ59" s="73">
        <v>5.9589999999999996</v>
      </c>
    </row>
    <row r="60" spans="1:251">
      <c r="A60" s="10">
        <v>43709</v>
      </c>
      <c r="B60" s="73">
        <v>0.57099999999999995</v>
      </c>
      <c r="C60" s="73">
        <v>0.38300000000000001</v>
      </c>
      <c r="D60" s="73">
        <v>0.751</v>
      </c>
      <c r="E60" s="73">
        <v>0.20300000000000001</v>
      </c>
      <c r="F60" s="73">
        <v>0</v>
      </c>
      <c r="G60" s="73">
        <v>39.231000000000002</v>
      </c>
      <c r="H60" s="73">
        <v>26.821999999999999</v>
      </c>
      <c r="I60" s="73">
        <v>35.877000000000002</v>
      </c>
      <c r="J60" s="73">
        <v>2.7029999999999998</v>
      </c>
      <c r="K60" s="73">
        <v>34.215000000000003</v>
      </c>
      <c r="L60" s="73">
        <v>26.821999999999999</v>
      </c>
      <c r="M60" s="73">
        <v>0.998</v>
      </c>
      <c r="N60" s="73">
        <v>6.2160000000000002</v>
      </c>
      <c r="O60" s="73">
        <v>1.577</v>
      </c>
      <c r="P60" s="73">
        <v>0.41699999999999998</v>
      </c>
      <c r="Q60" s="73">
        <v>0.57599999999999996</v>
      </c>
      <c r="R60" s="73">
        <v>0.58399999999999996</v>
      </c>
      <c r="S60" s="73">
        <v>2.968</v>
      </c>
      <c r="T60" s="73">
        <v>1.425</v>
      </c>
      <c r="U60" s="73">
        <v>0.219</v>
      </c>
      <c r="V60" s="73">
        <v>1.3240000000000001</v>
      </c>
      <c r="W60" s="73">
        <v>28.765000000000001</v>
      </c>
      <c r="X60" s="73">
        <v>1.988</v>
      </c>
      <c r="Y60" s="73">
        <v>8.1959999999999997</v>
      </c>
      <c r="Z60" s="73">
        <v>14.016999999999999</v>
      </c>
      <c r="AA60" s="73">
        <v>8.9149999999999991</v>
      </c>
      <c r="AB60" s="73">
        <v>0.71099999999999997</v>
      </c>
      <c r="AC60" s="73">
        <v>4.391</v>
      </c>
      <c r="AD60" s="73">
        <v>10.944000000000001</v>
      </c>
      <c r="AE60" s="73">
        <v>6.6150000000000002</v>
      </c>
      <c r="AF60" s="73">
        <v>0.38800000000000001</v>
      </c>
      <c r="AG60" s="73">
        <v>3.9409999999999998</v>
      </c>
      <c r="AH60" s="73">
        <v>3.073</v>
      </c>
      <c r="AI60" s="73">
        <v>2.2989999999999999</v>
      </c>
      <c r="AJ60" s="73">
        <v>0.32300000000000001</v>
      </c>
      <c r="AK60" s="73">
        <v>0.45100000000000001</v>
      </c>
      <c r="AL60" s="73">
        <v>0.47099999999999997</v>
      </c>
      <c r="AM60" s="73">
        <v>0.28199999999999997</v>
      </c>
      <c r="AN60" s="73">
        <v>0.65100000000000002</v>
      </c>
      <c r="AO60" s="73">
        <v>0.10199999999999999</v>
      </c>
      <c r="AP60" s="73">
        <v>0</v>
      </c>
      <c r="AQ60" s="73">
        <v>50.237000000000002</v>
      </c>
      <c r="AR60" s="73">
        <v>31.356000000000002</v>
      </c>
      <c r="AS60" s="73">
        <v>40.893000000000001</v>
      </c>
      <c r="AT60" s="73">
        <v>4.45</v>
      </c>
      <c r="AU60" s="73">
        <v>38.262999999999998</v>
      </c>
      <c r="AV60" s="73">
        <v>31.356000000000002</v>
      </c>
      <c r="AW60" s="73">
        <v>1.0529999999999999</v>
      </c>
      <c r="AX60" s="73">
        <v>5.423</v>
      </c>
      <c r="AY60" s="73">
        <v>1.228</v>
      </c>
      <c r="AZ60" s="73">
        <v>0.77300000000000002</v>
      </c>
      <c r="BA60" s="73">
        <v>0.28899999999999998</v>
      </c>
      <c r="BB60" s="73">
        <v>0.16600000000000001</v>
      </c>
      <c r="BC60" s="73">
        <v>6.3570000000000002</v>
      </c>
      <c r="BD60" s="73">
        <v>2.29</v>
      </c>
      <c r="BE60" s="73">
        <v>6.7000000000000004E-2</v>
      </c>
      <c r="BF60" s="73">
        <v>3.9279999999999999</v>
      </c>
      <c r="BG60" s="73">
        <v>36.563000000000002</v>
      </c>
      <c r="BH60" s="73">
        <v>1.623</v>
      </c>
      <c r="BI60" s="73">
        <v>10.295</v>
      </c>
      <c r="BJ60" s="73">
        <v>7.5039999999999996</v>
      </c>
      <c r="BK60" s="73">
        <v>4.4219999999999997</v>
      </c>
      <c r="BL60" s="73">
        <v>0.55900000000000005</v>
      </c>
      <c r="BM60" s="73">
        <v>2.4969999999999999</v>
      </c>
      <c r="BN60" s="73">
        <v>5.7069999999999999</v>
      </c>
      <c r="BO60" s="73">
        <v>3.4750000000000001</v>
      </c>
      <c r="BP60" s="73">
        <v>0.43099999999999999</v>
      </c>
      <c r="BQ60" s="73">
        <v>1.774</v>
      </c>
      <c r="BR60" s="73">
        <v>1.7969999999999999</v>
      </c>
      <c r="BS60" s="73">
        <v>0.94599999999999995</v>
      </c>
      <c r="BT60" s="73">
        <v>0.128</v>
      </c>
      <c r="BU60" s="73">
        <v>0.72299999999999998</v>
      </c>
      <c r="BV60" s="73">
        <v>0.57399999999999995</v>
      </c>
      <c r="BW60" s="73">
        <v>0.38800000000000001</v>
      </c>
      <c r="BX60" s="73">
        <v>0</v>
      </c>
      <c r="BY60" s="73">
        <v>0.186</v>
      </c>
      <c r="BZ60" s="73">
        <v>4.3899999999999997</v>
      </c>
      <c r="CA60" s="73">
        <v>1.756</v>
      </c>
      <c r="CB60" s="73">
        <v>4.8929999999999998</v>
      </c>
      <c r="CC60" s="73">
        <v>1.252</v>
      </c>
      <c r="CD60" s="73">
        <v>2.7E-2</v>
      </c>
      <c r="CE60" s="73">
        <v>0</v>
      </c>
      <c r="CF60" s="73">
        <v>23.776</v>
      </c>
      <c r="CG60" s="73">
        <v>15.573</v>
      </c>
      <c r="CH60" s="73">
        <v>20.707999999999998</v>
      </c>
      <c r="CI60" s="73">
        <v>1.0209999999999999</v>
      </c>
      <c r="CJ60" s="73">
        <v>19.654</v>
      </c>
      <c r="CK60" s="73">
        <v>15.573</v>
      </c>
      <c r="CL60" s="73">
        <v>0.495</v>
      </c>
      <c r="CM60" s="73">
        <v>3.4279999999999999</v>
      </c>
      <c r="CN60" s="73">
        <v>0.83899999999999997</v>
      </c>
      <c r="CO60" s="73">
        <v>0.47799999999999998</v>
      </c>
      <c r="CP60" s="73">
        <v>0.19400000000000001</v>
      </c>
      <c r="CQ60" s="73">
        <v>0.16600000000000001</v>
      </c>
      <c r="CR60" s="73">
        <v>1.3939999999999999</v>
      </c>
      <c r="CS60" s="73">
        <v>0.73399999999999999</v>
      </c>
      <c r="CT60" s="73">
        <v>0</v>
      </c>
      <c r="CU60" s="73">
        <v>0.66</v>
      </c>
      <c r="CV60" s="73">
        <v>17.896999999999998</v>
      </c>
      <c r="CW60" s="73">
        <v>0.83499999999999996</v>
      </c>
      <c r="CX60" s="73">
        <v>4.8319999999999999</v>
      </c>
      <c r="CY60" s="73">
        <v>4.9640000000000004</v>
      </c>
      <c r="CZ60" s="73">
        <v>3.0659999999999998</v>
      </c>
      <c r="DA60" s="73">
        <v>0.43099999999999999</v>
      </c>
      <c r="DB60" s="73">
        <v>1.4410000000000001</v>
      </c>
      <c r="DC60" s="73">
        <v>3.9649999999999999</v>
      </c>
      <c r="DD60" s="73">
        <v>2.427</v>
      </c>
      <c r="DE60" s="73">
        <v>0.43099999999999999</v>
      </c>
      <c r="DF60" s="73">
        <v>1.08</v>
      </c>
      <c r="DG60" s="73">
        <v>1</v>
      </c>
      <c r="DH60" s="73">
        <v>0.63900000000000001</v>
      </c>
      <c r="DI60" s="73">
        <v>0</v>
      </c>
      <c r="DJ60" s="73">
        <v>0.36099999999999999</v>
      </c>
      <c r="DK60" s="73">
        <v>1.8879999999999999</v>
      </c>
      <c r="DL60" s="73">
        <v>0.21099999999999999</v>
      </c>
      <c r="DM60" s="73">
        <v>2.0459999999999998</v>
      </c>
      <c r="DN60" s="73">
        <v>5.2999999999999999E-2</v>
      </c>
      <c r="DO60" s="73">
        <v>2.7E-2</v>
      </c>
      <c r="DP60" s="73">
        <v>21.082999999999998</v>
      </c>
      <c r="DQ60" s="73">
        <v>13.448</v>
      </c>
      <c r="DR60" s="73">
        <v>18.015999999999998</v>
      </c>
      <c r="DS60" s="73">
        <v>1.0209999999999999</v>
      </c>
      <c r="DT60" s="73">
        <v>16.960999999999999</v>
      </c>
      <c r="DU60" s="73">
        <v>13.448</v>
      </c>
      <c r="DV60" s="73">
        <v>0.376</v>
      </c>
      <c r="DW60" s="73">
        <v>2.9790000000000001</v>
      </c>
      <c r="DX60" s="73">
        <v>0.83899999999999997</v>
      </c>
      <c r="DY60" s="73">
        <v>0.47799999999999998</v>
      </c>
      <c r="DZ60" s="73">
        <v>0.19400000000000001</v>
      </c>
      <c r="EA60" s="73">
        <v>0.16600000000000001</v>
      </c>
      <c r="EB60" s="73">
        <v>1.3939999999999999</v>
      </c>
      <c r="EC60" s="73">
        <v>0.73399999999999999</v>
      </c>
      <c r="ED60" s="73">
        <v>0</v>
      </c>
      <c r="EE60" s="73">
        <v>0.66</v>
      </c>
      <c r="EF60" s="73">
        <v>15.772</v>
      </c>
      <c r="EG60" s="73">
        <v>0.71699999999999997</v>
      </c>
      <c r="EH60" s="73">
        <v>4.383</v>
      </c>
      <c r="EI60" s="73">
        <v>4.0259999999999998</v>
      </c>
      <c r="EJ60" s="73">
        <v>2.3290000000000002</v>
      </c>
      <c r="EK60" s="73">
        <v>0.35499999999999998</v>
      </c>
      <c r="EL60" s="73">
        <v>1.3140000000000001</v>
      </c>
      <c r="EM60" s="73">
        <v>3.4169999999999998</v>
      </c>
      <c r="EN60" s="73">
        <v>1.954</v>
      </c>
      <c r="EO60" s="73">
        <v>0.35499999999999998</v>
      </c>
      <c r="EP60" s="73">
        <v>1.08</v>
      </c>
      <c r="EQ60" s="73">
        <v>0.60899999999999999</v>
      </c>
      <c r="ER60" s="73">
        <v>0.375</v>
      </c>
      <c r="ES60" s="73">
        <v>0</v>
      </c>
      <c r="ET60" s="73">
        <v>0.23400000000000001</v>
      </c>
      <c r="EU60" s="73">
        <v>1.8879999999999999</v>
      </c>
      <c r="EV60" s="73">
        <v>0.21099999999999999</v>
      </c>
      <c r="EW60" s="73">
        <v>2.0459999999999998</v>
      </c>
      <c r="EX60" s="73">
        <v>5.2999999999999999E-2</v>
      </c>
      <c r="EY60" s="73">
        <v>2.7E-2</v>
      </c>
      <c r="EZ60" s="73">
        <v>99.704999999999998</v>
      </c>
      <c r="FA60" s="73">
        <v>60.085999999999999</v>
      </c>
      <c r="FB60" s="73">
        <v>78.698999999999998</v>
      </c>
      <c r="FC60" s="73">
        <v>16.899000000000001</v>
      </c>
      <c r="FD60" s="73">
        <v>73.528000000000006</v>
      </c>
      <c r="FE60" s="73">
        <v>60.085999999999999</v>
      </c>
      <c r="FF60" s="73">
        <v>2.069</v>
      </c>
      <c r="FG60" s="73">
        <v>10.669</v>
      </c>
      <c r="FH60" s="73">
        <v>1.3140000000000001</v>
      </c>
      <c r="FI60" s="73">
        <v>0.85199999999999998</v>
      </c>
      <c r="FJ60" s="73">
        <v>0</v>
      </c>
      <c r="FK60" s="73">
        <v>0.46200000000000002</v>
      </c>
      <c r="FL60" s="73">
        <v>21.46</v>
      </c>
      <c r="FM60" s="73">
        <v>5.0229999999999997</v>
      </c>
      <c r="FN60" s="73">
        <v>0</v>
      </c>
      <c r="FO60" s="73">
        <v>16.437000000000001</v>
      </c>
      <c r="FP60" s="73">
        <v>68.400999999999996</v>
      </c>
      <c r="FQ60" s="73">
        <v>2.25</v>
      </c>
      <c r="FR60" s="73">
        <v>28.138000000000002</v>
      </c>
      <c r="FS60" s="73">
        <v>18.175999999999998</v>
      </c>
      <c r="FT60" s="73">
        <v>13.851000000000001</v>
      </c>
      <c r="FU60" s="73">
        <v>0.42099999999999999</v>
      </c>
      <c r="FV60" s="73">
        <v>3.5680000000000001</v>
      </c>
      <c r="FW60" s="73">
        <v>14.988</v>
      </c>
      <c r="FX60" s="73">
        <v>10.942</v>
      </c>
      <c r="FY60" s="73">
        <v>0.31</v>
      </c>
      <c r="FZ60" s="73">
        <v>3.5680000000000001</v>
      </c>
      <c r="GA60" s="73">
        <v>3.1869999999999998</v>
      </c>
      <c r="GB60" s="73">
        <v>2.9089999999999998</v>
      </c>
      <c r="GC60" s="73">
        <v>0.111</v>
      </c>
      <c r="GD60" s="73">
        <v>0</v>
      </c>
      <c r="GE60" s="73">
        <v>0.96</v>
      </c>
      <c r="GF60" s="73">
        <v>0.8</v>
      </c>
      <c r="GG60" s="73">
        <v>0</v>
      </c>
      <c r="GH60" s="73">
        <v>0.16</v>
      </c>
      <c r="GI60" s="73">
        <v>3.403</v>
      </c>
      <c r="GJ60" s="73">
        <v>0.91600000000000004</v>
      </c>
      <c r="GK60" s="73">
        <v>4.1070000000000002</v>
      </c>
      <c r="GL60" s="73">
        <v>0.21199999999999999</v>
      </c>
      <c r="GM60" s="73">
        <v>0.33600000000000002</v>
      </c>
      <c r="GN60" s="73">
        <v>0</v>
      </c>
      <c r="GO60" s="73">
        <v>43.91</v>
      </c>
      <c r="GP60" s="73">
        <v>30.192</v>
      </c>
      <c r="GQ60" s="73">
        <v>39.250999999999998</v>
      </c>
      <c r="GR60" s="73">
        <v>1.8129999999999999</v>
      </c>
      <c r="GS60" s="73">
        <v>37.237000000000002</v>
      </c>
      <c r="GT60" s="73">
        <v>30.192</v>
      </c>
      <c r="GU60" s="73">
        <v>1.1850000000000001</v>
      </c>
      <c r="GV60" s="73">
        <v>5.4550000000000001</v>
      </c>
      <c r="GW60" s="73">
        <v>0.82</v>
      </c>
      <c r="GX60" s="73">
        <v>0.35799999999999998</v>
      </c>
      <c r="GY60" s="73">
        <v>0</v>
      </c>
      <c r="GZ60" s="73">
        <v>0.46200000000000002</v>
      </c>
      <c r="HA60" s="73">
        <v>3.411</v>
      </c>
      <c r="HB60" s="73">
        <v>2.06</v>
      </c>
      <c r="HC60" s="73">
        <v>0</v>
      </c>
      <c r="HD60" s="73">
        <v>1.351</v>
      </c>
      <c r="HE60" s="73">
        <v>34.674999999999997</v>
      </c>
      <c r="HF60" s="73">
        <v>1.3660000000000001</v>
      </c>
      <c r="HG60" s="73">
        <v>7.4640000000000004</v>
      </c>
      <c r="HH60" s="73">
        <v>12.946</v>
      </c>
      <c r="HI60" s="73">
        <v>11.144</v>
      </c>
      <c r="HJ60" s="73">
        <v>0.42099999999999999</v>
      </c>
      <c r="HK60" s="73">
        <v>1.381</v>
      </c>
      <c r="HL60" s="73">
        <v>10.99</v>
      </c>
      <c r="HM60" s="73">
        <v>9.3000000000000007</v>
      </c>
      <c r="HN60" s="73">
        <v>0.31</v>
      </c>
      <c r="HO60" s="73">
        <v>1.381</v>
      </c>
      <c r="HP60" s="73">
        <v>1.9550000000000001</v>
      </c>
      <c r="HQ60" s="73">
        <v>1.8440000000000001</v>
      </c>
      <c r="HR60" s="73">
        <v>0.111</v>
      </c>
      <c r="HS60" s="73">
        <v>0</v>
      </c>
      <c r="HT60" s="73">
        <v>2.4420000000000002</v>
      </c>
      <c r="HU60" s="73">
        <v>0.40400000000000003</v>
      </c>
      <c r="HV60" s="73">
        <v>2.8460000000000001</v>
      </c>
      <c r="HW60" s="73">
        <v>0</v>
      </c>
      <c r="HX60" s="73">
        <v>0</v>
      </c>
      <c r="HY60" s="73">
        <v>37.216999999999999</v>
      </c>
      <c r="HZ60" s="73">
        <v>25.855</v>
      </c>
      <c r="IA60" s="73">
        <v>33.448999999999998</v>
      </c>
      <c r="IB60" s="73">
        <v>1.2</v>
      </c>
      <c r="IC60" s="73">
        <v>32.180999999999997</v>
      </c>
      <c r="ID60" s="73">
        <v>25.855</v>
      </c>
      <c r="IE60" s="73">
        <v>1.1850000000000001</v>
      </c>
      <c r="IF60" s="73">
        <v>4.7359999999999998</v>
      </c>
      <c r="IG60" s="73">
        <v>0.67200000000000004</v>
      </c>
      <c r="IH60" s="73">
        <v>0.21</v>
      </c>
      <c r="II60" s="73">
        <v>0</v>
      </c>
      <c r="IJ60" s="73">
        <v>0.46200000000000002</v>
      </c>
      <c r="IK60" s="73">
        <v>2.2000000000000002</v>
      </c>
      <c r="IL60" s="73">
        <v>1.462</v>
      </c>
      <c r="IM60" s="73">
        <v>0</v>
      </c>
      <c r="IN60" s="73">
        <v>0.73899999999999999</v>
      </c>
      <c r="IO60" s="73">
        <v>29.314</v>
      </c>
      <c r="IP60" s="73">
        <v>1.3660000000000001</v>
      </c>
      <c r="IQ60" s="73">
        <v>6.133</v>
      </c>
    </row>
    <row r="61" spans="1:251">
      <c r="A61" s="10">
        <v>43800</v>
      </c>
      <c r="B61" s="73">
        <v>0.28100000000000003</v>
      </c>
      <c r="C61" s="73">
        <v>0.158</v>
      </c>
      <c r="D61" s="73">
        <v>0.439</v>
      </c>
      <c r="E61" s="73">
        <v>0</v>
      </c>
      <c r="F61" s="73">
        <v>0</v>
      </c>
      <c r="G61" s="73">
        <v>39.183</v>
      </c>
      <c r="H61" s="73">
        <v>26.693999999999999</v>
      </c>
      <c r="I61" s="73">
        <v>36.619</v>
      </c>
      <c r="J61" s="73">
        <v>2.125</v>
      </c>
      <c r="K61" s="73">
        <v>35.225999999999999</v>
      </c>
      <c r="L61" s="73">
        <v>26.693999999999999</v>
      </c>
      <c r="M61" s="73">
        <v>0.90800000000000003</v>
      </c>
      <c r="N61" s="73">
        <v>7.4649999999999999</v>
      </c>
      <c r="O61" s="73">
        <v>0.67500000000000004</v>
      </c>
      <c r="P61" s="73">
        <v>0.39500000000000002</v>
      </c>
      <c r="Q61" s="73">
        <v>0.151</v>
      </c>
      <c r="R61" s="73">
        <v>0.129</v>
      </c>
      <c r="S61" s="73">
        <v>3.0019999999999998</v>
      </c>
      <c r="T61" s="73">
        <v>1.1559999999999999</v>
      </c>
      <c r="U61" s="73">
        <v>0.17299999999999999</v>
      </c>
      <c r="V61" s="73">
        <v>1.673</v>
      </c>
      <c r="W61" s="73">
        <v>28.417999999999999</v>
      </c>
      <c r="X61" s="73">
        <v>1.232</v>
      </c>
      <c r="Y61" s="73">
        <v>9.3759999999999994</v>
      </c>
      <c r="Z61" s="73">
        <v>14.247999999999999</v>
      </c>
      <c r="AA61" s="73">
        <v>7.8940000000000001</v>
      </c>
      <c r="AB61" s="73">
        <v>1.27</v>
      </c>
      <c r="AC61" s="73">
        <v>5.0839999999999996</v>
      </c>
      <c r="AD61" s="73">
        <v>11.661</v>
      </c>
      <c r="AE61" s="73">
        <v>5.4960000000000004</v>
      </c>
      <c r="AF61" s="73">
        <v>1.081</v>
      </c>
      <c r="AG61" s="73">
        <v>5.0839999999999996</v>
      </c>
      <c r="AH61" s="73">
        <v>2.5870000000000002</v>
      </c>
      <c r="AI61" s="73">
        <v>2.3980000000000001</v>
      </c>
      <c r="AJ61" s="73">
        <v>0.189</v>
      </c>
      <c r="AK61" s="73">
        <v>0</v>
      </c>
      <c r="AL61" s="73">
        <v>0.28100000000000003</v>
      </c>
      <c r="AM61" s="73">
        <v>0.158</v>
      </c>
      <c r="AN61" s="73">
        <v>0.439</v>
      </c>
      <c r="AO61" s="73">
        <v>0</v>
      </c>
      <c r="AP61" s="73">
        <v>0</v>
      </c>
      <c r="AQ61" s="73">
        <v>51.73</v>
      </c>
      <c r="AR61" s="73">
        <v>32.21</v>
      </c>
      <c r="AS61" s="73">
        <v>43.134</v>
      </c>
      <c r="AT61" s="73">
        <v>4.0469999999999997</v>
      </c>
      <c r="AU61" s="73">
        <v>40.033999999999999</v>
      </c>
      <c r="AV61" s="73">
        <v>32.21</v>
      </c>
      <c r="AW61" s="73">
        <v>0.82299999999999995</v>
      </c>
      <c r="AX61" s="73">
        <v>6.6769999999999996</v>
      </c>
      <c r="AY61" s="73">
        <v>0.83299999999999996</v>
      </c>
      <c r="AZ61" s="73">
        <v>0.54</v>
      </c>
      <c r="BA61" s="73">
        <v>8.3000000000000004E-2</v>
      </c>
      <c r="BB61" s="73">
        <v>0.21</v>
      </c>
      <c r="BC61" s="73">
        <v>6.6379999999999999</v>
      </c>
      <c r="BD61" s="73">
        <v>2.8839999999999999</v>
      </c>
      <c r="BE61" s="73">
        <v>0</v>
      </c>
      <c r="BF61" s="73">
        <v>3.754</v>
      </c>
      <c r="BG61" s="73">
        <v>38.098999999999997</v>
      </c>
      <c r="BH61" s="73">
        <v>1.1930000000000001</v>
      </c>
      <c r="BI61" s="73">
        <v>11.132999999999999</v>
      </c>
      <c r="BJ61" s="73">
        <v>6.57</v>
      </c>
      <c r="BK61" s="73">
        <v>4.101</v>
      </c>
      <c r="BL61" s="73">
        <v>0.19900000000000001</v>
      </c>
      <c r="BM61" s="73">
        <v>2.202</v>
      </c>
      <c r="BN61" s="73">
        <v>5.4870000000000001</v>
      </c>
      <c r="BO61" s="73">
        <v>3.4430000000000001</v>
      </c>
      <c r="BP61" s="73">
        <v>0.19900000000000001</v>
      </c>
      <c r="BQ61" s="73">
        <v>1.776</v>
      </c>
      <c r="BR61" s="73">
        <v>1.083</v>
      </c>
      <c r="BS61" s="73">
        <v>0.65700000000000003</v>
      </c>
      <c r="BT61" s="73">
        <v>0</v>
      </c>
      <c r="BU61" s="73">
        <v>0.42599999999999999</v>
      </c>
      <c r="BV61" s="73">
        <v>0.747</v>
      </c>
      <c r="BW61" s="73">
        <v>0.49199999999999999</v>
      </c>
      <c r="BX61" s="73">
        <v>0</v>
      </c>
      <c r="BY61" s="73">
        <v>0.255</v>
      </c>
      <c r="BZ61" s="73">
        <v>4.2240000000000002</v>
      </c>
      <c r="CA61" s="73">
        <v>1.304</v>
      </c>
      <c r="CB61" s="73">
        <v>4.548</v>
      </c>
      <c r="CC61" s="73">
        <v>0.98</v>
      </c>
      <c r="CD61" s="73">
        <v>6.9000000000000006E-2</v>
      </c>
      <c r="CE61" s="73">
        <v>0</v>
      </c>
      <c r="CF61" s="73">
        <v>24.584</v>
      </c>
      <c r="CG61" s="73">
        <v>15.959</v>
      </c>
      <c r="CH61" s="73">
        <v>21.06</v>
      </c>
      <c r="CI61" s="73">
        <v>0.91600000000000004</v>
      </c>
      <c r="CJ61" s="73">
        <v>20.172000000000001</v>
      </c>
      <c r="CK61" s="73">
        <v>15.959</v>
      </c>
      <c r="CL61" s="73">
        <v>0.379</v>
      </c>
      <c r="CM61" s="73">
        <v>3.7069999999999999</v>
      </c>
      <c r="CN61" s="73">
        <v>0.40200000000000002</v>
      </c>
      <c r="CO61" s="73">
        <v>0.193</v>
      </c>
      <c r="CP61" s="73">
        <v>0</v>
      </c>
      <c r="CQ61" s="73">
        <v>0.21</v>
      </c>
      <c r="CR61" s="73">
        <v>1.5289999999999999</v>
      </c>
      <c r="CS61" s="73">
        <v>0.82199999999999995</v>
      </c>
      <c r="CT61" s="73">
        <v>0</v>
      </c>
      <c r="CU61" s="73">
        <v>0.70699999999999996</v>
      </c>
      <c r="CV61" s="73">
        <v>18.29</v>
      </c>
      <c r="CW61" s="73">
        <v>0.66600000000000004</v>
      </c>
      <c r="CX61" s="73">
        <v>4.9660000000000002</v>
      </c>
      <c r="CY61" s="73">
        <v>4.7279999999999998</v>
      </c>
      <c r="CZ61" s="73">
        <v>3.008</v>
      </c>
      <c r="DA61" s="73">
        <v>0.19900000000000001</v>
      </c>
      <c r="DB61" s="73">
        <v>1.5209999999999999</v>
      </c>
      <c r="DC61" s="73">
        <v>4.085</v>
      </c>
      <c r="DD61" s="73">
        <v>2.6659999999999999</v>
      </c>
      <c r="DE61" s="73">
        <v>0.19900000000000001</v>
      </c>
      <c r="DF61" s="73">
        <v>1.22</v>
      </c>
      <c r="DG61" s="73">
        <v>0.64300000000000002</v>
      </c>
      <c r="DH61" s="73">
        <v>0.34200000000000003</v>
      </c>
      <c r="DI61" s="73">
        <v>0</v>
      </c>
      <c r="DJ61" s="73">
        <v>0.30099999999999999</v>
      </c>
      <c r="DK61" s="73">
        <v>2.4809999999999999</v>
      </c>
      <c r="DL61" s="73">
        <v>0.66200000000000003</v>
      </c>
      <c r="DM61" s="73">
        <v>2.6080000000000001</v>
      </c>
      <c r="DN61" s="73">
        <v>0.53500000000000003</v>
      </c>
      <c r="DO61" s="73">
        <v>0</v>
      </c>
      <c r="DP61" s="73">
        <v>21.556000000000001</v>
      </c>
      <c r="DQ61" s="73">
        <v>13.707000000000001</v>
      </c>
      <c r="DR61" s="73">
        <v>18.148</v>
      </c>
      <c r="DS61" s="73">
        <v>0.80100000000000005</v>
      </c>
      <c r="DT61" s="73">
        <v>17.489000000000001</v>
      </c>
      <c r="DU61" s="73">
        <v>13.707000000000001</v>
      </c>
      <c r="DV61" s="73">
        <v>0.379</v>
      </c>
      <c r="DW61" s="73">
        <v>3.2759999999999998</v>
      </c>
      <c r="DX61" s="73">
        <v>0.40200000000000002</v>
      </c>
      <c r="DY61" s="73">
        <v>0.193</v>
      </c>
      <c r="DZ61" s="73">
        <v>0</v>
      </c>
      <c r="EA61" s="73">
        <v>0.21</v>
      </c>
      <c r="EB61" s="73">
        <v>1.1839999999999999</v>
      </c>
      <c r="EC61" s="73">
        <v>0.59299999999999997</v>
      </c>
      <c r="ED61" s="73">
        <v>0</v>
      </c>
      <c r="EE61" s="73">
        <v>0.59099999999999997</v>
      </c>
      <c r="EF61" s="73">
        <v>15.808999999999999</v>
      </c>
      <c r="EG61" s="73">
        <v>0.66600000000000004</v>
      </c>
      <c r="EH61" s="73">
        <v>4.4189999999999996</v>
      </c>
      <c r="EI61" s="73">
        <v>4.24</v>
      </c>
      <c r="EJ61" s="73">
        <v>2.5649999999999999</v>
      </c>
      <c r="EK61" s="73">
        <v>0.154</v>
      </c>
      <c r="EL61" s="73">
        <v>1.5209999999999999</v>
      </c>
      <c r="EM61" s="73">
        <v>3.6960000000000002</v>
      </c>
      <c r="EN61" s="73">
        <v>2.3220000000000001</v>
      </c>
      <c r="EO61" s="73">
        <v>0.154</v>
      </c>
      <c r="EP61" s="73">
        <v>1.22</v>
      </c>
      <c r="EQ61" s="73">
        <v>0.54400000000000004</v>
      </c>
      <c r="ER61" s="73">
        <v>0.24299999999999999</v>
      </c>
      <c r="ES61" s="73">
        <v>0</v>
      </c>
      <c r="ET61" s="73">
        <v>0.30099999999999999</v>
      </c>
      <c r="EU61" s="73">
        <v>2.4809999999999999</v>
      </c>
      <c r="EV61" s="73">
        <v>0.66200000000000003</v>
      </c>
      <c r="EW61" s="73">
        <v>2.6080000000000001</v>
      </c>
      <c r="EX61" s="73">
        <v>0.53500000000000003</v>
      </c>
      <c r="EY61" s="73">
        <v>0</v>
      </c>
      <c r="EZ61" s="73">
        <v>99.656999999999996</v>
      </c>
      <c r="FA61" s="73">
        <v>60.996000000000002</v>
      </c>
      <c r="FB61" s="73">
        <v>80.983999999999995</v>
      </c>
      <c r="FC61" s="73">
        <v>15.768000000000001</v>
      </c>
      <c r="FD61" s="73">
        <v>74.403999999999996</v>
      </c>
      <c r="FE61" s="73">
        <v>60.996000000000002</v>
      </c>
      <c r="FF61" s="73">
        <v>1.319</v>
      </c>
      <c r="FG61" s="73">
        <v>12.089</v>
      </c>
      <c r="FH61" s="73">
        <v>1.492</v>
      </c>
      <c r="FI61" s="73">
        <v>1.296</v>
      </c>
      <c r="FJ61" s="73">
        <v>0</v>
      </c>
      <c r="FK61" s="73">
        <v>0.19600000000000001</v>
      </c>
      <c r="FL61" s="73">
        <v>21.088999999999999</v>
      </c>
      <c r="FM61" s="73">
        <v>5.2850000000000001</v>
      </c>
      <c r="FN61" s="73">
        <v>0</v>
      </c>
      <c r="FO61" s="73">
        <v>15.571999999999999</v>
      </c>
      <c r="FP61" s="73">
        <v>68.896000000000001</v>
      </c>
      <c r="FQ61" s="73">
        <v>1.319</v>
      </c>
      <c r="FR61" s="73">
        <v>28.864000000000001</v>
      </c>
      <c r="FS61" s="73">
        <v>17.645</v>
      </c>
      <c r="FT61" s="73">
        <v>13.06</v>
      </c>
      <c r="FU61" s="73">
        <v>0.14000000000000001</v>
      </c>
      <c r="FV61" s="73">
        <v>3.681</v>
      </c>
      <c r="FW61" s="73">
        <v>12.829000000000001</v>
      </c>
      <c r="FX61" s="73">
        <v>9.8829999999999991</v>
      </c>
      <c r="FY61" s="73">
        <v>0.14000000000000001</v>
      </c>
      <c r="FZ61" s="73">
        <v>2.72</v>
      </c>
      <c r="GA61" s="73">
        <v>4.8159999999999998</v>
      </c>
      <c r="GB61" s="73">
        <v>3.177</v>
      </c>
      <c r="GC61" s="73">
        <v>0</v>
      </c>
      <c r="GD61" s="73">
        <v>0.96199999999999997</v>
      </c>
      <c r="GE61" s="73">
        <v>0.83699999999999997</v>
      </c>
      <c r="GF61" s="73">
        <v>0.83699999999999997</v>
      </c>
      <c r="GG61" s="73">
        <v>0</v>
      </c>
      <c r="GH61" s="73">
        <v>0</v>
      </c>
      <c r="GI61" s="73">
        <v>2.673</v>
      </c>
      <c r="GJ61" s="73">
        <v>0.57899999999999996</v>
      </c>
      <c r="GK61" s="73">
        <v>2.9049999999999998</v>
      </c>
      <c r="GL61" s="73">
        <v>0.34699999999999998</v>
      </c>
      <c r="GM61" s="73">
        <v>0.76400000000000001</v>
      </c>
      <c r="GN61" s="73">
        <v>0</v>
      </c>
      <c r="GO61" s="73">
        <v>46.972000000000001</v>
      </c>
      <c r="GP61" s="73">
        <v>33.720999999999997</v>
      </c>
      <c r="GQ61" s="73">
        <v>43.601999999999997</v>
      </c>
      <c r="GR61" s="73">
        <v>1.2509999999999999</v>
      </c>
      <c r="GS61" s="73">
        <v>41.033000000000001</v>
      </c>
      <c r="GT61" s="73">
        <v>33.720999999999997</v>
      </c>
      <c r="GU61" s="73">
        <v>0.55700000000000005</v>
      </c>
      <c r="GV61" s="73">
        <v>6.7549999999999999</v>
      </c>
      <c r="GW61" s="73">
        <v>0.91600000000000004</v>
      </c>
      <c r="GX61" s="73">
        <v>0.72</v>
      </c>
      <c r="GY61" s="73">
        <v>0</v>
      </c>
      <c r="GZ61" s="73">
        <v>0.19600000000000001</v>
      </c>
      <c r="HA61" s="73">
        <v>2.9049999999999998</v>
      </c>
      <c r="HB61" s="73">
        <v>1.849</v>
      </c>
      <c r="HC61" s="73">
        <v>0</v>
      </c>
      <c r="HD61" s="73">
        <v>1.0549999999999999</v>
      </c>
      <c r="HE61" s="73">
        <v>37.609000000000002</v>
      </c>
      <c r="HF61" s="73">
        <v>0.55700000000000005</v>
      </c>
      <c r="HG61" s="73">
        <v>8.8059999999999992</v>
      </c>
      <c r="HH61" s="73">
        <v>11.621</v>
      </c>
      <c r="HI61" s="73">
        <v>9.9529999999999994</v>
      </c>
      <c r="HJ61" s="73">
        <v>0.14000000000000001</v>
      </c>
      <c r="HK61" s="73">
        <v>1.2270000000000001</v>
      </c>
      <c r="HL61" s="73">
        <v>8.7279999999999998</v>
      </c>
      <c r="HM61" s="73">
        <v>7.9080000000000004</v>
      </c>
      <c r="HN61" s="73">
        <v>0.14000000000000001</v>
      </c>
      <c r="HO61" s="73">
        <v>0.59399999999999997</v>
      </c>
      <c r="HP61" s="73">
        <v>2.8919999999999999</v>
      </c>
      <c r="HQ61" s="73">
        <v>2.0449999999999999</v>
      </c>
      <c r="HR61" s="73">
        <v>0</v>
      </c>
      <c r="HS61" s="73">
        <v>0.63200000000000001</v>
      </c>
      <c r="HT61" s="73">
        <v>2.1190000000000002</v>
      </c>
      <c r="HU61" s="73">
        <v>0</v>
      </c>
      <c r="HV61" s="73">
        <v>2.1190000000000002</v>
      </c>
      <c r="HW61" s="73">
        <v>0</v>
      </c>
      <c r="HX61" s="73">
        <v>0.30099999999999999</v>
      </c>
      <c r="HY61" s="73">
        <v>38.798000000000002</v>
      </c>
      <c r="HZ61" s="73">
        <v>28.395</v>
      </c>
      <c r="IA61" s="73">
        <v>36.488999999999997</v>
      </c>
      <c r="IB61" s="73">
        <v>0.48099999999999998</v>
      </c>
      <c r="IC61" s="73">
        <v>34.771000000000001</v>
      </c>
      <c r="ID61" s="73">
        <v>28.395</v>
      </c>
      <c r="IE61" s="73">
        <v>0.55700000000000005</v>
      </c>
      <c r="IF61" s="73">
        <v>5.819</v>
      </c>
      <c r="IG61" s="73">
        <v>0.214</v>
      </c>
      <c r="IH61" s="73">
        <v>0.214</v>
      </c>
      <c r="II61" s="73">
        <v>0</v>
      </c>
      <c r="IJ61" s="73">
        <v>0</v>
      </c>
      <c r="IK61" s="73">
        <v>1.9850000000000001</v>
      </c>
      <c r="IL61" s="73">
        <v>1.5029999999999999</v>
      </c>
      <c r="IM61" s="73">
        <v>0</v>
      </c>
      <c r="IN61" s="73">
        <v>0.48099999999999998</v>
      </c>
      <c r="IO61" s="73">
        <v>31.140999999999998</v>
      </c>
      <c r="IP61" s="73">
        <v>0.55700000000000005</v>
      </c>
      <c r="IQ61" s="73">
        <v>7.0990000000000002</v>
      </c>
    </row>
    <row r="62" spans="1:251">
      <c r="A62" s="10">
        <v>43891</v>
      </c>
      <c r="B62" s="73">
        <v>0.52200000000000002</v>
      </c>
      <c r="C62" s="73">
        <v>0.32</v>
      </c>
      <c r="D62" s="73">
        <v>0.52200000000000002</v>
      </c>
      <c r="E62" s="73">
        <v>0.32</v>
      </c>
      <c r="F62" s="73">
        <v>0.17799999999999999</v>
      </c>
      <c r="G62" s="73">
        <v>38.825000000000003</v>
      </c>
      <c r="H62" s="73">
        <v>26.841999999999999</v>
      </c>
      <c r="I62" s="73">
        <v>36.222000000000001</v>
      </c>
      <c r="J62" s="73">
        <v>2.1909999999999998</v>
      </c>
      <c r="K62" s="73">
        <v>34.774000000000001</v>
      </c>
      <c r="L62" s="73">
        <v>26.841999999999999</v>
      </c>
      <c r="M62" s="73">
        <v>0.39400000000000002</v>
      </c>
      <c r="N62" s="73">
        <v>7.5380000000000003</v>
      </c>
      <c r="O62" s="73">
        <v>0.53600000000000003</v>
      </c>
      <c r="P62" s="73">
        <v>0.28799999999999998</v>
      </c>
      <c r="Q62" s="73">
        <v>0</v>
      </c>
      <c r="R62" s="73">
        <v>0.247</v>
      </c>
      <c r="S62" s="73">
        <v>3.1040000000000001</v>
      </c>
      <c r="T62" s="73">
        <v>1.1599999999999999</v>
      </c>
      <c r="U62" s="73">
        <v>0</v>
      </c>
      <c r="V62" s="73">
        <v>1.944</v>
      </c>
      <c r="W62" s="73">
        <v>28.492000000000001</v>
      </c>
      <c r="X62" s="73">
        <v>0.39400000000000002</v>
      </c>
      <c r="Y62" s="73">
        <v>9.7289999999999992</v>
      </c>
      <c r="Z62" s="73">
        <v>14.593</v>
      </c>
      <c r="AA62" s="73">
        <v>8.0120000000000005</v>
      </c>
      <c r="AB62" s="73">
        <v>1.6719999999999999</v>
      </c>
      <c r="AC62" s="73">
        <v>4.7309999999999999</v>
      </c>
      <c r="AD62" s="73">
        <v>11.635999999999999</v>
      </c>
      <c r="AE62" s="73">
        <v>6.0289999999999999</v>
      </c>
      <c r="AF62" s="73">
        <v>1.1519999999999999</v>
      </c>
      <c r="AG62" s="73">
        <v>4.2770000000000001</v>
      </c>
      <c r="AH62" s="73">
        <v>2.9569999999999999</v>
      </c>
      <c r="AI62" s="73">
        <v>1.9830000000000001</v>
      </c>
      <c r="AJ62" s="73">
        <v>0.52</v>
      </c>
      <c r="AK62" s="73">
        <v>0.45400000000000001</v>
      </c>
      <c r="AL62" s="73">
        <v>0.41199999999999998</v>
      </c>
      <c r="AM62" s="73">
        <v>0.21</v>
      </c>
      <c r="AN62" s="73">
        <v>0.41199999999999998</v>
      </c>
      <c r="AO62" s="73">
        <v>0.21</v>
      </c>
      <c r="AP62" s="73">
        <v>0.17799999999999999</v>
      </c>
      <c r="AQ62" s="73">
        <v>49.348999999999997</v>
      </c>
      <c r="AR62" s="73">
        <v>32.548999999999999</v>
      </c>
      <c r="AS62" s="73">
        <v>42.063000000000002</v>
      </c>
      <c r="AT62" s="73">
        <v>3.262</v>
      </c>
      <c r="AU62" s="73">
        <v>39.264000000000003</v>
      </c>
      <c r="AV62" s="73">
        <v>32.548999999999999</v>
      </c>
      <c r="AW62" s="73">
        <v>1.1659999999999999</v>
      </c>
      <c r="AX62" s="73">
        <v>5.4729999999999999</v>
      </c>
      <c r="AY62" s="73">
        <v>1.1080000000000001</v>
      </c>
      <c r="AZ62" s="73">
        <v>0.98699999999999999</v>
      </c>
      <c r="BA62" s="73">
        <v>0.122</v>
      </c>
      <c r="BB62" s="73">
        <v>0</v>
      </c>
      <c r="BC62" s="73">
        <v>5.0289999999999999</v>
      </c>
      <c r="BD62" s="73">
        <v>1.8879999999999999</v>
      </c>
      <c r="BE62" s="73">
        <v>0</v>
      </c>
      <c r="BF62" s="73">
        <v>3.141</v>
      </c>
      <c r="BG62" s="73">
        <v>37.758000000000003</v>
      </c>
      <c r="BH62" s="73">
        <v>1.2869999999999999</v>
      </c>
      <c r="BI62" s="73">
        <v>9.1509999999999998</v>
      </c>
      <c r="BJ62" s="73">
        <v>8.4730000000000008</v>
      </c>
      <c r="BK62" s="73">
        <v>5.8310000000000004</v>
      </c>
      <c r="BL62" s="73">
        <v>0.13700000000000001</v>
      </c>
      <c r="BM62" s="73">
        <v>2.4500000000000002</v>
      </c>
      <c r="BN62" s="73">
        <v>6.9480000000000004</v>
      </c>
      <c r="BO62" s="73">
        <v>4.6310000000000002</v>
      </c>
      <c r="BP62" s="73">
        <v>0.13700000000000001</v>
      </c>
      <c r="BQ62" s="73">
        <v>2.1789999999999998</v>
      </c>
      <c r="BR62" s="73">
        <v>1.5249999999999999</v>
      </c>
      <c r="BS62" s="73">
        <v>1.1990000000000001</v>
      </c>
      <c r="BT62" s="73">
        <v>0</v>
      </c>
      <c r="BU62" s="73">
        <v>0.27100000000000002</v>
      </c>
      <c r="BV62" s="73">
        <v>1.0249999999999999</v>
      </c>
      <c r="BW62" s="73">
        <v>0.55500000000000005</v>
      </c>
      <c r="BX62" s="73">
        <v>0</v>
      </c>
      <c r="BY62" s="73">
        <v>0.47</v>
      </c>
      <c r="BZ62" s="73">
        <v>3.948</v>
      </c>
      <c r="CA62" s="73">
        <v>1.153</v>
      </c>
      <c r="CB62" s="73">
        <v>4.024</v>
      </c>
      <c r="CC62" s="73">
        <v>1.077</v>
      </c>
      <c r="CD62" s="73">
        <v>5.5E-2</v>
      </c>
      <c r="CE62" s="73">
        <v>0</v>
      </c>
      <c r="CF62" s="73">
        <v>24.638999999999999</v>
      </c>
      <c r="CG62" s="73">
        <v>17.373999999999999</v>
      </c>
      <c r="CH62" s="73">
        <v>22.218</v>
      </c>
      <c r="CI62" s="73">
        <v>0.33800000000000002</v>
      </c>
      <c r="CJ62" s="73">
        <v>20.844999999999999</v>
      </c>
      <c r="CK62" s="73">
        <v>17.373999999999999</v>
      </c>
      <c r="CL62" s="73">
        <v>0.45900000000000002</v>
      </c>
      <c r="CM62" s="73">
        <v>3.0110000000000001</v>
      </c>
      <c r="CN62" s="73">
        <v>0.57799999999999996</v>
      </c>
      <c r="CO62" s="73">
        <v>0.57799999999999996</v>
      </c>
      <c r="CP62" s="73">
        <v>0</v>
      </c>
      <c r="CQ62" s="73">
        <v>0</v>
      </c>
      <c r="CR62" s="73">
        <v>1.133</v>
      </c>
      <c r="CS62" s="73">
        <v>0.79500000000000004</v>
      </c>
      <c r="CT62" s="73">
        <v>0</v>
      </c>
      <c r="CU62" s="73">
        <v>0.33800000000000002</v>
      </c>
      <c r="CV62" s="73">
        <v>20.061</v>
      </c>
      <c r="CW62" s="73">
        <v>0.45900000000000002</v>
      </c>
      <c r="CX62" s="73">
        <v>3.887</v>
      </c>
      <c r="CY62" s="73">
        <v>5.9539999999999997</v>
      </c>
      <c r="CZ62" s="73">
        <v>4.4160000000000004</v>
      </c>
      <c r="DA62" s="73">
        <v>0.13700000000000001</v>
      </c>
      <c r="DB62" s="73">
        <v>1.345</v>
      </c>
      <c r="DC62" s="73">
        <v>4.9180000000000001</v>
      </c>
      <c r="DD62" s="73">
        <v>3.4350000000000001</v>
      </c>
      <c r="DE62" s="73">
        <v>0.13700000000000001</v>
      </c>
      <c r="DF62" s="73">
        <v>1.345</v>
      </c>
      <c r="DG62" s="73">
        <v>1.036</v>
      </c>
      <c r="DH62" s="73">
        <v>0.98099999999999998</v>
      </c>
      <c r="DI62" s="73">
        <v>0</v>
      </c>
      <c r="DJ62" s="73">
        <v>0</v>
      </c>
      <c r="DK62" s="73">
        <v>2.0830000000000002</v>
      </c>
      <c r="DL62" s="73">
        <v>0.23200000000000001</v>
      </c>
      <c r="DM62" s="73">
        <v>2.0830000000000002</v>
      </c>
      <c r="DN62" s="73">
        <v>0.23200000000000001</v>
      </c>
      <c r="DO62" s="73">
        <v>5.5E-2</v>
      </c>
      <c r="DP62" s="73">
        <v>21.370999999999999</v>
      </c>
      <c r="DQ62" s="73">
        <v>14.523999999999999</v>
      </c>
      <c r="DR62" s="73">
        <v>19.007000000000001</v>
      </c>
      <c r="DS62" s="73">
        <v>0.28100000000000003</v>
      </c>
      <c r="DT62" s="73">
        <v>17.864999999999998</v>
      </c>
      <c r="DU62" s="73">
        <v>14.523999999999999</v>
      </c>
      <c r="DV62" s="73">
        <v>0.45900000000000002</v>
      </c>
      <c r="DW62" s="73">
        <v>2.8809999999999998</v>
      </c>
      <c r="DX62" s="73">
        <v>0.46</v>
      </c>
      <c r="DY62" s="73">
        <v>0.46</v>
      </c>
      <c r="DZ62" s="73">
        <v>0</v>
      </c>
      <c r="EA62" s="73">
        <v>0</v>
      </c>
      <c r="EB62" s="73">
        <v>0.96299999999999997</v>
      </c>
      <c r="EC62" s="73">
        <v>0.68200000000000005</v>
      </c>
      <c r="ED62" s="73">
        <v>0</v>
      </c>
      <c r="EE62" s="73">
        <v>0.28100000000000003</v>
      </c>
      <c r="EF62" s="73">
        <v>16.98</v>
      </c>
      <c r="EG62" s="73">
        <v>0.45900000000000002</v>
      </c>
      <c r="EH62" s="73">
        <v>3.7</v>
      </c>
      <c r="EI62" s="73">
        <v>4.8099999999999996</v>
      </c>
      <c r="EJ62" s="73">
        <v>3.4540000000000002</v>
      </c>
      <c r="EK62" s="73">
        <v>0.13700000000000001</v>
      </c>
      <c r="EL62" s="73">
        <v>1.1639999999999999</v>
      </c>
      <c r="EM62" s="73">
        <v>4.1539999999999999</v>
      </c>
      <c r="EN62" s="73">
        <v>2.8530000000000002</v>
      </c>
      <c r="EO62" s="73">
        <v>0.13700000000000001</v>
      </c>
      <c r="EP62" s="73">
        <v>1.1639999999999999</v>
      </c>
      <c r="EQ62" s="73">
        <v>0.65600000000000003</v>
      </c>
      <c r="ER62" s="73">
        <v>0.60099999999999998</v>
      </c>
      <c r="ES62" s="73">
        <v>0</v>
      </c>
      <c r="ET62" s="73">
        <v>0</v>
      </c>
      <c r="EU62" s="73">
        <v>2.0830000000000002</v>
      </c>
      <c r="EV62" s="73">
        <v>0.23200000000000001</v>
      </c>
      <c r="EW62" s="73">
        <v>2.0830000000000002</v>
      </c>
      <c r="EX62" s="73">
        <v>0.23200000000000001</v>
      </c>
      <c r="EY62" s="73">
        <v>5.5E-2</v>
      </c>
      <c r="EZ62" s="73">
        <v>99.311000000000007</v>
      </c>
      <c r="FA62" s="73">
        <v>62.87</v>
      </c>
      <c r="FB62" s="73">
        <v>82.608000000000004</v>
      </c>
      <c r="FC62" s="73">
        <v>14.792</v>
      </c>
      <c r="FD62" s="73">
        <v>76.557000000000002</v>
      </c>
      <c r="FE62" s="73">
        <v>62.87</v>
      </c>
      <c r="FF62" s="73">
        <v>1.714</v>
      </c>
      <c r="FG62" s="73">
        <v>11.645</v>
      </c>
      <c r="FH62" s="73">
        <v>0.54500000000000004</v>
      </c>
      <c r="FI62" s="73">
        <v>0.54500000000000004</v>
      </c>
      <c r="FJ62" s="73">
        <v>0</v>
      </c>
      <c r="FK62" s="73">
        <v>0</v>
      </c>
      <c r="FL62" s="73">
        <v>20.866</v>
      </c>
      <c r="FM62" s="73">
        <v>5.8339999999999996</v>
      </c>
      <c r="FN62" s="73">
        <v>0.14899999999999999</v>
      </c>
      <c r="FO62" s="73">
        <v>14.643000000000001</v>
      </c>
      <c r="FP62" s="73">
        <v>69.789000000000001</v>
      </c>
      <c r="FQ62" s="73">
        <v>1.8640000000000001</v>
      </c>
      <c r="FR62" s="73">
        <v>26.876000000000001</v>
      </c>
      <c r="FS62" s="73">
        <v>18.888000000000002</v>
      </c>
      <c r="FT62" s="73">
        <v>14.497999999999999</v>
      </c>
      <c r="FU62" s="73">
        <v>0.42199999999999999</v>
      </c>
      <c r="FV62" s="73">
        <v>3.9689999999999999</v>
      </c>
      <c r="FW62" s="73">
        <v>15.26</v>
      </c>
      <c r="FX62" s="73">
        <v>11.532999999999999</v>
      </c>
      <c r="FY62" s="73">
        <v>0.42199999999999999</v>
      </c>
      <c r="FZ62" s="73">
        <v>3.3050000000000002</v>
      </c>
      <c r="GA62" s="73">
        <v>3.6280000000000001</v>
      </c>
      <c r="GB62" s="73">
        <v>2.9649999999999999</v>
      </c>
      <c r="GC62" s="73">
        <v>0</v>
      </c>
      <c r="GD62" s="73">
        <v>0.66300000000000003</v>
      </c>
      <c r="GE62" s="73">
        <v>1.3939999999999999</v>
      </c>
      <c r="GF62" s="73">
        <v>0.79600000000000004</v>
      </c>
      <c r="GG62" s="73">
        <v>0.59799999999999998</v>
      </c>
      <c r="GH62" s="73">
        <v>0</v>
      </c>
      <c r="GI62" s="73">
        <v>1.343</v>
      </c>
      <c r="GJ62" s="73">
        <v>0.78200000000000003</v>
      </c>
      <c r="GK62" s="73">
        <v>1.91</v>
      </c>
      <c r="GL62" s="73">
        <v>0.214</v>
      </c>
      <c r="GM62" s="73">
        <v>0</v>
      </c>
      <c r="GN62" s="73">
        <v>0</v>
      </c>
      <c r="GO62" s="73">
        <v>46.555999999999997</v>
      </c>
      <c r="GP62" s="73">
        <v>35.738999999999997</v>
      </c>
      <c r="GQ62" s="73">
        <v>44.725000000000001</v>
      </c>
      <c r="GR62" s="73">
        <v>0.55900000000000005</v>
      </c>
      <c r="GS62" s="73">
        <v>43.972000000000001</v>
      </c>
      <c r="GT62" s="73">
        <v>35.738999999999997</v>
      </c>
      <c r="GU62" s="73">
        <v>0.82699999999999996</v>
      </c>
      <c r="GV62" s="73">
        <v>7.077</v>
      </c>
      <c r="GW62" s="73">
        <v>0</v>
      </c>
      <c r="GX62" s="73">
        <v>0</v>
      </c>
      <c r="GY62" s="73">
        <v>0</v>
      </c>
      <c r="GZ62" s="73">
        <v>0</v>
      </c>
      <c r="HA62" s="73">
        <v>1.639</v>
      </c>
      <c r="HB62" s="73">
        <v>1.081</v>
      </c>
      <c r="HC62" s="73">
        <v>0</v>
      </c>
      <c r="HD62" s="73">
        <v>0.55900000000000005</v>
      </c>
      <c r="HE62" s="73">
        <v>37.36</v>
      </c>
      <c r="HF62" s="73">
        <v>0.82699999999999996</v>
      </c>
      <c r="HG62" s="73">
        <v>8.0399999999999991</v>
      </c>
      <c r="HH62" s="73">
        <v>12.766999999999999</v>
      </c>
      <c r="HI62" s="73">
        <v>10.832000000000001</v>
      </c>
      <c r="HJ62" s="73">
        <v>0.19700000000000001</v>
      </c>
      <c r="HK62" s="73">
        <v>1.738</v>
      </c>
      <c r="HL62" s="73">
        <v>10.734</v>
      </c>
      <c r="HM62" s="73">
        <v>9.2560000000000002</v>
      </c>
      <c r="HN62" s="73">
        <v>0.19700000000000001</v>
      </c>
      <c r="HO62" s="73">
        <v>1.2809999999999999</v>
      </c>
      <c r="HP62" s="73">
        <v>2.0329999999999999</v>
      </c>
      <c r="HQ62" s="73">
        <v>1.5760000000000001</v>
      </c>
      <c r="HR62" s="73">
        <v>0</v>
      </c>
      <c r="HS62" s="73">
        <v>0.45800000000000002</v>
      </c>
      <c r="HT62" s="73">
        <v>0.94399999999999995</v>
      </c>
      <c r="HU62" s="73">
        <v>0.32800000000000001</v>
      </c>
      <c r="HV62" s="73">
        <v>1.2729999999999999</v>
      </c>
      <c r="HW62" s="73">
        <v>0</v>
      </c>
      <c r="HX62" s="73">
        <v>0</v>
      </c>
      <c r="HY62" s="73">
        <v>38.415999999999997</v>
      </c>
      <c r="HZ62" s="73">
        <v>30.547000000000001</v>
      </c>
      <c r="IA62" s="73">
        <v>37.292999999999999</v>
      </c>
      <c r="IB62" s="73">
        <v>0.28999999999999998</v>
      </c>
      <c r="IC62" s="73">
        <v>37.183</v>
      </c>
      <c r="ID62" s="73">
        <v>30.547000000000001</v>
      </c>
      <c r="IE62" s="73">
        <v>0.82699999999999996</v>
      </c>
      <c r="IF62" s="73">
        <v>5.48</v>
      </c>
      <c r="IG62" s="73">
        <v>0</v>
      </c>
      <c r="IH62" s="73">
        <v>0</v>
      </c>
      <c r="II62" s="73">
        <v>0</v>
      </c>
      <c r="IJ62" s="73">
        <v>0</v>
      </c>
      <c r="IK62" s="73">
        <v>0.72899999999999998</v>
      </c>
      <c r="IL62" s="73">
        <v>0.439</v>
      </c>
      <c r="IM62" s="73">
        <v>0</v>
      </c>
      <c r="IN62" s="73">
        <v>0.28999999999999998</v>
      </c>
      <c r="IO62" s="73">
        <v>31.373000000000001</v>
      </c>
      <c r="IP62" s="73">
        <v>0.82699999999999996</v>
      </c>
      <c r="IQ62" s="73">
        <v>5.8879999999999999</v>
      </c>
    </row>
    <row r="63" spans="1:251">
      <c r="A63" s="10">
        <v>43983</v>
      </c>
      <c r="B63" s="73">
        <v>0.40300000000000002</v>
      </c>
      <c r="C63" s="73">
        <v>0.19</v>
      </c>
      <c r="D63" s="73">
        <v>0.40300000000000002</v>
      </c>
      <c r="E63" s="73">
        <v>0.19</v>
      </c>
      <c r="F63" s="73">
        <v>0</v>
      </c>
      <c r="G63" s="73">
        <v>39.667000000000002</v>
      </c>
      <c r="H63" s="73">
        <v>26.437000000000001</v>
      </c>
      <c r="I63" s="73">
        <v>36.960999999999999</v>
      </c>
      <c r="J63" s="73">
        <v>2.4420000000000002</v>
      </c>
      <c r="K63" s="73">
        <v>35.106000000000002</v>
      </c>
      <c r="L63" s="73">
        <v>26.437000000000001</v>
      </c>
      <c r="M63" s="73">
        <v>0.626</v>
      </c>
      <c r="N63" s="73">
        <v>8.0429999999999993</v>
      </c>
      <c r="O63" s="73">
        <v>1.5009999999999999</v>
      </c>
      <c r="P63" s="73">
        <v>0.67200000000000004</v>
      </c>
      <c r="Q63" s="73">
        <v>0.62</v>
      </c>
      <c r="R63" s="73">
        <v>0.20899999999999999</v>
      </c>
      <c r="S63" s="73">
        <v>2.7959999999999998</v>
      </c>
      <c r="T63" s="73">
        <v>1.1830000000000001</v>
      </c>
      <c r="U63" s="73">
        <v>0</v>
      </c>
      <c r="V63" s="73">
        <v>1.613</v>
      </c>
      <c r="W63" s="73">
        <v>28.356999999999999</v>
      </c>
      <c r="X63" s="73">
        <v>1.246</v>
      </c>
      <c r="Y63" s="73">
        <v>10.012</v>
      </c>
      <c r="Z63" s="73">
        <v>13.539</v>
      </c>
      <c r="AA63" s="73">
        <v>7.2069999999999999</v>
      </c>
      <c r="AB63" s="73">
        <v>0.6</v>
      </c>
      <c r="AC63" s="73">
        <v>5.7320000000000002</v>
      </c>
      <c r="AD63" s="73">
        <v>10.946999999999999</v>
      </c>
      <c r="AE63" s="73">
        <v>5.6609999999999996</v>
      </c>
      <c r="AF63" s="73">
        <v>0.6</v>
      </c>
      <c r="AG63" s="73">
        <v>4.6859999999999999</v>
      </c>
      <c r="AH63" s="73">
        <v>2.5920000000000001</v>
      </c>
      <c r="AI63" s="73">
        <v>1.546</v>
      </c>
      <c r="AJ63" s="73">
        <v>0</v>
      </c>
      <c r="AK63" s="73">
        <v>1.046</v>
      </c>
      <c r="AL63" s="73">
        <v>0.26400000000000001</v>
      </c>
      <c r="AM63" s="73">
        <v>5.1999999999999998E-2</v>
      </c>
      <c r="AN63" s="73">
        <v>0.26400000000000001</v>
      </c>
      <c r="AO63" s="73">
        <v>5.1999999999999998E-2</v>
      </c>
      <c r="AP63" s="73">
        <v>0</v>
      </c>
      <c r="AQ63" s="73">
        <v>50.113999999999997</v>
      </c>
      <c r="AR63" s="73">
        <v>31.422000000000001</v>
      </c>
      <c r="AS63" s="73">
        <v>41.850999999999999</v>
      </c>
      <c r="AT63" s="73">
        <v>4.0780000000000003</v>
      </c>
      <c r="AU63" s="73">
        <v>37.637999999999998</v>
      </c>
      <c r="AV63" s="73">
        <v>31.422000000000001</v>
      </c>
      <c r="AW63" s="73">
        <v>1.9370000000000001</v>
      </c>
      <c r="AX63" s="73">
        <v>4.1840000000000002</v>
      </c>
      <c r="AY63" s="73">
        <v>0.72899999999999998</v>
      </c>
      <c r="AZ63" s="73">
        <v>0.63400000000000001</v>
      </c>
      <c r="BA63" s="73">
        <v>9.5000000000000001E-2</v>
      </c>
      <c r="BB63" s="73">
        <v>0</v>
      </c>
      <c r="BC63" s="73">
        <v>7.657</v>
      </c>
      <c r="BD63" s="73">
        <v>3.6749999999999998</v>
      </c>
      <c r="BE63" s="73">
        <v>0.06</v>
      </c>
      <c r="BF63" s="73">
        <v>3.9220000000000002</v>
      </c>
      <c r="BG63" s="73">
        <v>38.024000000000001</v>
      </c>
      <c r="BH63" s="73">
        <v>2.093</v>
      </c>
      <c r="BI63" s="73">
        <v>8.67</v>
      </c>
      <c r="BJ63" s="73">
        <v>6.53</v>
      </c>
      <c r="BK63" s="73">
        <v>4.4619999999999997</v>
      </c>
      <c r="BL63" s="73">
        <v>0.127</v>
      </c>
      <c r="BM63" s="73">
        <v>1.6859999999999999</v>
      </c>
      <c r="BN63" s="73">
        <v>5.0869999999999997</v>
      </c>
      <c r="BO63" s="73">
        <v>3.26</v>
      </c>
      <c r="BP63" s="73">
        <v>0.127</v>
      </c>
      <c r="BQ63" s="73">
        <v>1.5329999999999999</v>
      </c>
      <c r="BR63" s="73">
        <v>1.444</v>
      </c>
      <c r="BS63" s="73">
        <v>1.202</v>
      </c>
      <c r="BT63" s="73">
        <v>0</v>
      </c>
      <c r="BU63" s="73">
        <v>0.153</v>
      </c>
      <c r="BV63" s="73">
        <v>1.345</v>
      </c>
      <c r="BW63" s="73">
        <v>0.749</v>
      </c>
      <c r="BX63" s="73">
        <v>0</v>
      </c>
      <c r="BY63" s="73">
        <v>0.59499999999999997</v>
      </c>
      <c r="BZ63" s="73">
        <v>4.09</v>
      </c>
      <c r="CA63" s="73">
        <v>1.3280000000000001</v>
      </c>
      <c r="CB63" s="73">
        <v>4.1849999999999996</v>
      </c>
      <c r="CC63" s="73">
        <v>1.2330000000000001</v>
      </c>
      <c r="CD63" s="73">
        <v>0.254</v>
      </c>
      <c r="CE63" s="73">
        <v>0</v>
      </c>
      <c r="CF63" s="73">
        <v>23.65</v>
      </c>
      <c r="CG63" s="73">
        <v>16.064</v>
      </c>
      <c r="CH63" s="73">
        <v>21.074000000000002</v>
      </c>
      <c r="CI63" s="73">
        <v>0.45100000000000001</v>
      </c>
      <c r="CJ63" s="73">
        <v>19.367999999999999</v>
      </c>
      <c r="CK63" s="73">
        <v>16.064</v>
      </c>
      <c r="CL63" s="73">
        <v>0.76300000000000001</v>
      </c>
      <c r="CM63" s="73">
        <v>2.5409999999999999</v>
      </c>
      <c r="CN63" s="73">
        <v>0.49099999999999999</v>
      </c>
      <c r="CO63" s="73">
        <v>0.39600000000000002</v>
      </c>
      <c r="CP63" s="73">
        <v>9.5000000000000001E-2</v>
      </c>
      <c r="CQ63" s="73">
        <v>0</v>
      </c>
      <c r="CR63" s="73">
        <v>1.6659999999999999</v>
      </c>
      <c r="CS63" s="73">
        <v>1.3109999999999999</v>
      </c>
      <c r="CT63" s="73">
        <v>0</v>
      </c>
      <c r="CU63" s="73">
        <v>0.35499999999999998</v>
      </c>
      <c r="CV63" s="73">
        <v>19.009</v>
      </c>
      <c r="CW63" s="73">
        <v>0.85799999999999998</v>
      </c>
      <c r="CX63" s="73">
        <v>3.3759999999999999</v>
      </c>
      <c r="CY63" s="73">
        <v>4.7670000000000003</v>
      </c>
      <c r="CZ63" s="73">
        <v>3.5270000000000001</v>
      </c>
      <c r="DA63" s="73">
        <v>0.127</v>
      </c>
      <c r="DB63" s="73">
        <v>1.0309999999999999</v>
      </c>
      <c r="DC63" s="73">
        <v>3.681</v>
      </c>
      <c r="DD63" s="73">
        <v>2.4409999999999998</v>
      </c>
      <c r="DE63" s="73">
        <v>0.127</v>
      </c>
      <c r="DF63" s="73">
        <v>1.0309999999999999</v>
      </c>
      <c r="DG63" s="73">
        <v>1.0860000000000001</v>
      </c>
      <c r="DH63" s="73">
        <v>1.0860000000000001</v>
      </c>
      <c r="DI63" s="73">
        <v>0</v>
      </c>
      <c r="DJ63" s="73">
        <v>0</v>
      </c>
      <c r="DK63" s="73">
        <v>2.125</v>
      </c>
      <c r="DL63" s="73">
        <v>0.40699999999999997</v>
      </c>
      <c r="DM63" s="73">
        <v>2.125</v>
      </c>
      <c r="DN63" s="73">
        <v>0.40699999999999997</v>
      </c>
      <c r="DO63" s="73">
        <v>8.2000000000000003E-2</v>
      </c>
      <c r="DP63" s="73">
        <v>20.809000000000001</v>
      </c>
      <c r="DQ63" s="73">
        <v>13.648</v>
      </c>
      <c r="DR63" s="73">
        <v>18.327999999999999</v>
      </c>
      <c r="DS63" s="73">
        <v>0.45100000000000001</v>
      </c>
      <c r="DT63" s="73">
        <v>16.952000000000002</v>
      </c>
      <c r="DU63" s="73">
        <v>13.648</v>
      </c>
      <c r="DV63" s="73">
        <v>0.76300000000000001</v>
      </c>
      <c r="DW63" s="73">
        <v>2.5409999999999999</v>
      </c>
      <c r="DX63" s="73">
        <v>0.49099999999999999</v>
      </c>
      <c r="DY63" s="73">
        <v>0.39600000000000002</v>
      </c>
      <c r="DZ63" s="73">
        <v>9.5000000000000001E-2</v>
      </c>
      <c r="EA63" s="73">
        <v>0</v>
      </c>
      <c r="EB63" s="73">
        <v>1.3360000000000001</v>
      </c>
      <c r="EC63" s="73">
        <v>0.98099999999999998</v>
      </c>
      <c r="ED63" s="73">
        <v>0</v>
      </c>
      <c r="EE63" s="73">
        <v>0.35499999999999998</v>
      </c>
      <c r="EF63" s="73">
        <v>16.167000000000002</v>
      </c>
      <c r="EG63" s="73">
        <v>0.85799999999999998</v>
      </c>
      <c r="EH63" s="73">
        <v>3.3759999999999999</v>
      </c>
      <c r="EI63" s="73">
        <v>3.984</v>
      </c>
      <c r="EJ63" s="73">
        <v>3.0049999999999999</v>
      </c>
      <c r="EK63" s="73">
        <v>9.8000000000000004E-2</v>
      </c>
      <c r="EL63" s="73">
        <v>0.79800000000000004</v>
      </c>
      <c r="EM63" s="73">
        <v>3.2389999999999999</v>
      </c>
      <c r="EN63" s="73">
        <v>2.2599999999999998</v>
      </c>
      <c r="EO63" s="73">
        <v>9.8000000000000004E-2</v>
      </c>
      <c r="EP63" s="73">
        <v>0.79800000000000004</v>
      </c>
      <c r="EQ63" s="73">
        <v>0.745</v>
      </c>
      <c r="ER63" s="73">
        <v>0.745</v>
      </c>
      <c r="ES63" s="73">
        <v>0</v>
      </c>
      <c r="ET63" s="73">
        <v>0</v>
      </c>
      <c r="EU63" s="73">
        <v>2.0299999999999998</v>
      </c>
      <c r="EV63" s="73">
        <v>0.40699999999999997</v>
      </c>
      <c r="EW63" s="73">
        <v>2.0299999999999998</v>
      </c>
      <c r="EX63" s="73">
        <v>0.40699999999999997</v>
      </c>
      <c r="EY63" s="73">
        <v>8.2000000000000003E-2</v>
      </c>
      <c r="EZ63" s="73">
        <v>98.313999999999993</v>
      </c>
      <c r="FA63" s="73">
        <v>61.008000000000003</v>
      </c>
      <c r="FB63" s="73">
        <v>78.691000000000003</v>
      </c>
      <c r="FC63" s="73">
        <v>16.844000000000001</v>
      </c>
      <c r="FD63" s="73">
        <v>74.153999999999996</v>
      </c>
      <c r="FE63" s="73">
        <v>61.008000000000003</v>
      </c>
      <c r="FF63" s="73">
        <v>2.0750000000000002</v>
      </c>
      <c r="FG63" s="73">
        <v>10.752000000000001</v>
      </c>
      <c r="FH63" s="73">
        <v>1.6919999999999999</v>
      </c>
      <c r="FI63" s="73">
        <v>1.37</v>
      </c>
      <c r="FJ63" s="73">
        <v>0.16500000000000001</v>
      </c>
      <c r="FK63" s="73">
        <v>0.157</v>
      </c>
      <c r="FL63" s="73">
        <v>20.212</v>
      </c>
      <c r="FM63" s="73">
        <v>3.4870000000000001</v>
      </c>
      <c r="FN63" s="73">
        <v>0.20499999999999999</v>
      </c>
      <c r="FO63" s="73">
        <v>16.315999999999999</v>
      </c>
      <c r="FP63" s="73">
        <v>67.25</v>
      </c>
      <c r="FQ63" s="73">
        <v>2.4449999999999998</v>
      </c>
      <c r="FR63" s="73">
        <v>27.754000000000001</v>
      </c>
      <c r="FS63" s="73">
        <v>16.966999999999999</v>
      </c>
      <c r="FT63" s="73">
        <v>12.073</v>
      </c>
      <c r="FU63" s="73">
        <v>0.46300000000000002</v>
      </c>
      <c r="FV63" s="73">
        <v>3.984</v>
      </c>
      <c r="FW63" s="73">
        <v>14.032999999999999</v>
      </c>
      <c r="FX63" s="73">
        <v>9.9640000000000004</v>
      </c>
      <c r="FY63" s="73">
        <v>0.20300000000000001</v>
      </c>
      <c r="FZ63" s="73">
        <v>3.5419999999999998</v>
      </c>
      <c r="GA63" s="73">
        <v>2.9340000000000002</v>
      </c>
      <c r="GB63" s="73">
        <v>2.109</v>
      </c>
      <c r="GC63" s="73">
        <v>0.25900000000000001</v>
      </c>
      <c r="GD63" s="73">
        <v>0.442</v>
      </c>
      <c r="GE63" s="73">
        <v>1.2849999999999999</v>
      </c>
      <c r="GF63" s="73">
        <v>0.76300000000000001</v>
      </c>
      <c r="GG63" s="73">
        <v>0</v>
      </c>
      <c r="GH63" s="73">
        <v>0.52200000000000002</v>
      </c>
      <c r="GI63" s="73">
        <v>2.2559999999999998</v>
      </c>
      <c r="GJ63" s="73">
        <v>0.86499999999999999</v>
      </c>
      <c r="GK63" s="73">
        <v>2.7789999999999999</v>
      </c>
      <c r="GL63" s="73">
        <v>0.34200000000000003</v>
      </c>
      <c r="GM63" s="73">
        <v>0.44700000000000001</v>
      </c>
      <c r="GN63" s="73">
        <v>0</v>
      </c>
      <c r="GO63" s="73">
        <v>48.112000000000002</v>
      </c>
      <c r="GP63" s="73">
        <v>37.213000000000001</v>
      </c>
      <c r="GQ63" s="73">
        <v>45.326000000000001</v>
      </c>
      <c r="GR63" s="73">
        <v>0.751</v>
      </c>
      <c r="GS63" s="73">
        <v>44.823</v>
      </c>
      <c r="GT63" s="73">
        <v>37.213000000000001</v>
      </c>
      <c r="GU63" s="73">
        <v>1.081</v>
      </c>
      <c r="GV63" s="73">
        <v>6.2089999999999996</v>
      </c>
      <c r="GW63" s="73">
        <v>0.53100000000000003</v>
      </c>
      <c r="GX63" s="73">
        <v>0.20899999999999999</v>
      </c>
      <c r="GY63" s="73">
        <v>0.16500000000000001</v>
      </c>
      <c r="GZ63" s="73">
        <v>0.157</v>
      </c>
      <c r="HA63" s="73">
        <v>1.042</v>
      </c>
      <c r="HB63" s="73">
        <v>0.61299999999999999</v>
      </c>
      <c r="HC63" s="73">
        <v>0</v>
      </c>
      <c r="HD63" s="73">
        <v>0.42899999999999999</v>
      </c>
      <c r="HE63" s="73">
        <v>38.880000000000003</v>
      </c>
      <c r="HF63" s="73">
        <v>1.2470000000000001</v>
      </c>
      <c r="HG63" s="73">
        <v>7.3239999999999998</v>
      </c>
      <c r="HH63" s="73">
        <v>11.18</v>
      </c>
      <c r="HI63" s="73">
        <v>9.016</v>
      </c>
      <c r="HJ63" s="73">
        <v>0.46300000000000002</v>
      </c>
      <c r="HK63" s="73">
        <v>1.4370000000000001</v>
      </c>
      <c r="HL63" s="73">
        <v>9.5749999999999993</v>
      </c>
      <c r="HM63" s="73">
        <v>7.7960000000000003</v>
      </c>
      <c r="HN63" s="73">
        <v>0.20300000000000001</v>
      </c>
      <c r="HO63" s="73">
        <v>1.4370000000000001</v>
      </c>
      <c r="HP63" s="73">
        <v>1.605</v>
      </c>
      <c r="HQ63" s="73">
        <v>1.2210000000000001</v>
      </c>
      <c r="HR63" s="73">
        <v>0.25900000000000001</v>
      </c>
      <c r="HS63" s="73">
        <v>0</v>
      </c>
      <c r="HT63" s="73">
        <v>1.7150000000000001</v>
      </c>
      <c r="HU63" s="73">
        <v>0.66100000000000003</v>
      </c>
      <c r="HV63" s="73">
        <v>2.0350000000000001</v>
      </c>
      <c r="HW63" s="73">
        <v>0.34200000000000003</v>
      </c>
      <c r="HX63" s="73">
        <v>0.26400000000000001</v>
      </c>
      <c r="HY63" s="73">
        <v>39.646999999999998</v>
      </c>
      <c r="HZ63" s="73">
        <v>31.489000000000001</v>
      </c>
      <c r="IA63" s="73">
        <v>37.886000000000003</v>
      </c>
      <c r="IB63" s="73">
        <v>0.47</v>
      </c>
      <c r="IC63" s="73">
        <v>37.944000000000003</v>
      </c>
      <c r="ID63" s="73">
        <v>31.489000000000001</v>
      </c>
      <c r="IE63" s="73">
        <v>0.86599999999999999</v>
      </c>
      <c r="IF63" s="73">
        <v>5.27</v>
      </c>
      <c r="IG63" s="73">
        <v>0.32200000000000001</v>
      </c>
      <c r="IH63" s="73">
        <v>0</v>
      </c>
      <c r="II63" s="73">
        <v>0.16500000000000001</v>
      </c>
      <c r="IJ63" s="73">
        <v>0.157</v>
      </c>
      <c r="IK63" s="73">
        <v>0.40899999999999997</v>
      </c>
      <c r="IL63" s="73">
        <v>0.26100000000000001</v>
      </c>
      <c r="IM63" s="73">
        <v>0</v>
      </c>
      <c r="IN63" s="73">
        <v>0.14799999999999999</v>
      </c>
      <c r="IO63" s="73">
        <v>32.253</v>
      </c>
      <c r="IP63" s="73">
        <v>1.0309999999999999</v>
      </c>
      <c r="IQ63" s="73">
        <v>5.9109999999999996</v>
      </c>
    </row>
    <row r="64" spans="1:251">
      <c r="A64" s="10">
        <v>44075</v>
      </c>
      <c r="B64" s="73">
        <v>0.30599999999999999</v>
      </c>
      <c r="C64" s="73">
        <v>0.38300000000000001</v>
      </c>
      <c r="D64" s="73">
        <v>0.38300000000000001</v>
      </c>
      <c r="E64" s="73">
        <v>0.30599999999999999</v>
      </c>
      <c r="F64" s="73">
        <v>0</v>
      </c>
      <c r="G64" s="73">
        <v>37.701000000000001</v>
      </c>
      <c r="H64" s="73">
        <v>25.741</v>
      </c>
      <c r="I64" s="73">
        <v>35.658999999999999</v>
      </c>
      <c r="J64" s="73">
        <v>1.8180000000000001</v>
      </c>
      <c r="K64" s="73">
        <v>33.923999999999999</v>
      </c>
      <c r="L64" s="73">
        <v>25.741</v>
      </c>
      <c r="M64" s="73">
        <v>1.659</v>
      </c>
      <c r="N64" s="73">
        <v>6.524</v>
      </c>
      <c r="O64" s="73">
        <v>1.1930000000000001</v>
      </c>
      <c r="P64" s="73">
        <v>0.60499999999999998</v>
      </c>
      <c r="Q64" s="73">
        <v>0.123</v>
      </c>
      <c r="R64" s="73">
        <v>0.46500000000000002</v>
      </c>
      <c r="S64" s="73">
        <v>2.36</v>
      </c>
      <c r="T64" s="73">
        <v>1.1299999999999999</v>
      </c>
      <c r="U64" s="73">
        <v>8.5999999999999993E-2</v>
      </c>
      <c r="V64" s="73">
        <v>1.1439999999999999</v>
      </c>
      <c r="W64" s="73">
        <v>27.475000000000001</v>
      </c>
      <c r="X64" s="73">
        <v>1.869</v>
      </c>
      <c r="Y64" s="73">
        <v>8.1329999999999991</v>
      </c>
      <c r="Z64" s="73">
        <v>15.177</v>
      </c>
      <c r="AA64" s="73">
        <v>7.343</v>
      </c>
      <c r="AB64" s="73">
        <v>0.879</v>
      </c>
      <c r="AC64" s="73">
        <v>6.9560000000000004</v>
      </c>
      <c r="AD64" s="73">
        <v>12.75</v>
      </c>
      <c r="AE64" s="73">
        <v>6.1710000000000003</v>
      </c>
      <c r="AF64" s="73">
        <v>0.52</v>
      </c>
      <c r="AG64" s="73">
        <v>6.0590000000000002</v>
      </c>
      <c r="AH64" s="73">
        <v>2.427</v>
      </c>
      <c r="AI64" s="73">
        <v>1.1719999999999999</v>
      </c>
      <c r="AJ64" s="73">
        <v>0.35799999999999998</v>
      </c>
      <c r="AK64" s="73">
        <v>0.89700000000000002</v>
      </c>
      <c r="AL64" s="73">
        <v>0.224</v>
      </c>
      <c r="AM64" s="73">
        <v>0.224</v>
      </c>
      <c r="AN64" s="73">
        <v>0.224</v>
      </c>
      <c r="AO64" s="73">
        <v>0.224</v>
      </c>
      <c r="AP64" s="73">
        <v>0</v>
      </c>
      <c r="AQ64" s="73">
        <v>51.09</v>
      </c>
      <c r="AR64" s="73">
        <v>31.600999999999999</v>
      </c>
      <c r="AS64" s="73">
        <v>41.070999999999998</v>
      </c>
      <c r="AT64" s="73">
        <v>5.2649999999999997</v>
      </c>
      <c r="AU64" s="73">
        <v>38.56</v>
      </c>
      <c r="AV64" s="73">
        <v>31.600999999999999</v>
      </c>
      <c r="AW64" s="73">
        <v>1.1240000000000001</v>
      </c>
      <c r="AX64" s="73">
        <v>5.7729999999999997</v>
      </c>
      <c r="AY64" s="73">
        <v>1.103</v>
      </c>
      <c r="AZ64" s="73">
        <v>0.44600000000000001</v>
      </c>
      <c r="BA64" s="73">
        <v>0.33200000000000002</v>
      </c>
      <c r="BB64" s="73">
        <v>0.32500000000000001</v>
      </c>
      <c r="BC64" s="73">
        <v>6.7350000000000003</v>
      </c>
      <c r="BD64" s="73">
        <v>2.1259999999999999</v>
      </c>
      <c r="BE64" s="73">
        <v>4.5999999999999999E-2</v>
      </c>
      <c r="BF64" s="73">
        <v>4.5620000000000003</v>
      </c>
      <c r="BG64" s="73">
        <v>36.423999999999999</v>
      </c>
      <c r="BH64" s="73">
        <v>1.6040000000000001</v>
      </c>
      <c r="BI64" s="73">
        <v>11.186</v>
      </c>
      <c r="BJ64" s="73">
        <v>6.45</v>
      </c>
      <c r="BK64" s="73">
        <v>4.2329999999999997</v>
      </c>
      <c r="BL64" s="73">
        <v>0.104</v>
      </c>
      <c r="BM64" s="73">
        <v>1.8740000000000001</v>
      </c>
      <c r="BN64" s="73">
        <v>4.7060000000000004</v>
      </c>
      <c r="BO64" s="73">
        <v>2.8029999999999999</v>
      </c>
      <c r="BP64" s="73">
        <v>5.0000000000000001E-3</v>
      </c>
      <c r="BQ64" s="73">
        <v>1.8049999999999999</v>
      </c>
      <c r="BR64" s="73">
        <v>1.744</v>
      </c>
      <c r="BS64" s="73">
        <v>1.429</v>
      </c>
      <c r="BT64" s="73">
        <v>9.9000000000000005E-2</v>
      </c>
      <c r="BU64" s="73">
        <v>7.0000000000000007E-2</v>
      </c>
      <c r="BV64" s="73">
        <v>0.63100000000000001</v>
      </c>
      <c r="BW64" s="73">
        <v>0.44600000000000001</v>
      </c>
      <c r="BX64" s="73">
        <v>0</v>
      </c>
      <c r="BY64" s="73">
        <v>0.185</v>
      </c>
      <c r="BZ64" s="73">
        <v>4.6929999999999996</v>
      </c>
      <c r="CA64" s="73">
        <v>1.875</v>
      </c>
      <c r="CB64" s="73">
        <v>4.7539999999999996</v>
      </c>
      <c r="CC64" s="73">
        <v>1.8129999999999999</v>
      </c>
      <c r="CD64" s="73">
        <v>0.23899999999999999</v>
      </c>
      <c r="CE64" s="73">
        <v>0</v>
      </c>
      <c r="CF64" s="73">
        <v>23.260999999999999</v>
      </c>
      <c r="CG64" s="73">
        <v>15.221</v>
      </c>
      <c r="CH64" s="73">
        <v>20.125</v>
      </c>
      <c r="CI64" s="73">
        <v>0.72799999999999998</v>
      </c>
      <c r="CJ64" s="73">
        <v>19.059000000000001</v>
      </c>
      <c r="CK64" s="73">
        <v>15.221</v>
      </c>
      <c r="CL64" s="73">
        <v>0.51800000000000002</v>
      </c>
      <c r="CM64" s="73">
        <v>3.32</v>
      </c>
      <c r="CN64" s="73">
        <v>0.54800000000000004</v>
      </c>
      <c r="CO64" s="73">
        <v>0.28599999999999998</v>
      </c>
      <c r="CP64" s="73">
        <v>7.9000000000000001E-2</v>
      </c>
      <c r="CQ64" s="73">
        <v>0.183</v>
      </c>
      <c r="CR64" s="73">
        <v>1.2470000000000001</v>
      </c>
      <c r="CS64" s="73">
        <v>0.78</v>
      </c>
      <c r="CT64" s="73">
        <v>0</v>
      </c>
      <c r="CU64" s="73">
        <v>0.46700000000000003</v>
      </c>
      <c r="CV64" s="73">
        <v>17.620999999999999</v>
      </c>
      <c r="CW64" s="73">
        <v>0.59699999999999998</v>
      </c>
      <c r="CX64" s="73">
        <v>4.4219999999999997</v>
      </c>
      <c r="CY64" s="73">
        <v>4.8869999999999996</v>
      </c>
      <c r="CZ64" s="73">
        <v>3.226</v>
      </c>
      <c r="DA64" s="73">
        <v>5.0000000000000001E-3</v>
      </c>
      <c r="DB64" s="73">
        <v>1.417</v>
      </c>
      <c r="DC64" s="73">
        <v>3.4470000000000001</v>
      </c>
      <c r="DD64" s="73">
        <v>1.9319999999999999</v>
      </c>
      <c r="DE64" s="73">
        <v>5.0000000000000001E-3</v>
      </c>
      <c r="DF64" s="73">
        <v>1.417</v>
      </c>
      <c r="DG64" s="73">
        <v>1.44</v>
      </c>
      <c r="DH64" s="73">
        <v>1.294</v>
      </c>
      <c r="DI64" s="73">
        <v>0</v>
      </c>
      <c r="DJ64" s="73">
        <v>0</v>
      </c>
      <c r="DK64" s="73">
        <v>2.4079999999999999</v>
      </c>
      <c r="DL64" s="73">
        <v>0.621</v>
      </c>
      <c r="DM64" s="73">
        <v>2.4079999999999999</v>
      </c>
      <c r="DN64" s="73">
        <v>0.621</v>
      </c>
      <c r="DO64" s="73">
        <v>0.23899999999999999</v>
      </c>
      <c r="DP64" s="73">
        <v>20.495999999999999</v>
      </c>
      <c r="DQ64" s="73">
        <v>13.045999999999999</v>
      </c>
      <c r="DR64" s="73">
        <v>17.484999999999999</v>
      </c>
      <c r="DS64" s="73">
        <v>0.72799999999999998</v>
      </c>
      <c r="DT64" s="73">
        <v>16.600000000000001</v>
      </c>
      <c r="DU64" s="73">
        <v>13.045999999999999</v>
      </c>
      <c r="DV64" s="73">
        <v>0.42899999999999999</v>
      </c>
      <c r="DW64" s="73">
        <v>3.125</v>
      </c>
      <c r="DX64" s="73">
        <v>0.46700000000000003</v>
      </c>
      <c r="DY64" s="73">
        <v>0.20499999999999999</v>
      </c>
      <c r="DZ64" s="73">
        <v>7.9000000000000001E-2</v>
      </c>
      <c r="EA64" s="73">
        <v>0.183</v>
      </c>
      <c r="EB64" s="73">
        <v>1.1459999999999999</v>
      </c>
      <c r="EC64" s="73">
        <v>0.68</v>
      </c>
      <c r="ED64" s="73">
        <v>0</v>
      </c>
      <c r="EE64" s="73">
        <v>0.46700000000000003</v>
      </c>
      <c r="EF64" s="73">
        <v>15.18</v>
      </c>
      <c r="EG64" s="73">
        <v>0.50800000000000001</v>
      </c>
      <c r="EH64" s="73">
        <v>4.2279999999999998</v>
      </c>
      <c r="EI64" s="73">
        <v>4.085</v>
      </c>
      <c r="EJ64" s="73">
        <v>2.6059999999999999</v>
      </c>
      <c r="EK64" s="73">
        <v>0</v>
      </c>
      <c r="EL64" s="73">
        <v>1.24</v>
      </c>
      <c r="EM64" s="73">
        <v>2.93</v>
      </c>
      <c r="EN64" s="73">
        <v>1.597</v>
      </c>
      <c r="EO64" s="73">
        <v>0</v>
      </c>
      <c r="EP64" s="73">
        <v>1.24</v>
      </c>
      <c r="EQ64" s="73">
        <v>1.155</v>
      </c>
      <c r="ER64" s="73">
        <v>1.0089999999999999</v>
      </c>
      <c r="ES64" s="73">
        <v>0</v>
      </c>
      <c r="ET64" s="73">
        <v>0</v>
      </c>
      <c r="EU64" s="73">
        <v>2.2829999999999999</v>
      </c>
      <c r="EV64" s="73">
        <v>0.57999999999999996</v>
      </c>
      <c r="EW64" s="73">
        <v>2.2829999999999999</v>
      </c>
      <c r="EX64" s="73">
        <v>0.57999999999999996</v>
      </c>
      <c r="EY64" s="73">
        <v>0.23899999999999999</v>
      </c>
      <c r="EZ64" s="73">
        <v>97.992999999999995</v>
      </c>
      <c r="FA64" s="73">
        <v>59.442999999999998</v>
      </c>
      <c r="FB64" s="73">
        <v>78.396000000000001</v>
      </c>
      <c r="FC64" s="73">
        <v>15.736000000000001</v>
      </c>
      <c r="FD64" s="73">
        <v>72.066000000000003</v>
      </c>
      <c r="FE64" s="73">
        <v>59.442999999999998</v>
      </c>
      <c r="FF64" s="73">
        <v>1.1950000000000001</v>
      </c>
      <c r="FG64" s="73">
        <v>10.867000000000001</v>
      </c>
      <c r="FH64" s="73">
        <v>2.0510000000000002</v>
      </c>
      <c r="FI64" s="73">
        <v>1.7689999999999999</v>
      </c>
      <c r="FJ64" s="73">
        <v>0.17</v>
      </c>
      <c r="FK64" s="73">
        <v>0.112</v>
      </c>
      <c r="FL64" s="73">
        <v>20.576000000000001</v>
      </c>
      <c r="FM64" s="73">
        <v>5.1219999999999999</v>
      </c>
      <c r="FN64" s="73">
        <v>0</v>
      </c>
      <c r="FO64" s="73">
        <v>15.454000000000001</v>
      </c>
      <c r="FP64" s="73">
        <v>68.772999999999996</v>
      </c>
      <c r="FQ64" s="73">
        <v>1.4950000000000001</v>
      </c>
      <c r="FR64" s="73">
        <v>26.433</v>
      </c>
      <c r="FS64" s="73">
        <v>17.443999999999999</v>
      </c>
      <c r="FT64" s="73">
        <v>12.446999999999999</v>
      </c>
      <c r="FU64" s="73">
        <v>0.40200000000000002</v>
      </c>
      <c r="FV64" s="73">
        <v>4.2430000000000003</v>
      </c>
      <c r="FW64" s="73">
        <v>13.855</v>
      </c>
      <c r="FX64" s="73">
        <v>9.9450000000000003</v>
      </c>
      <c r="FY64" s="73">
        <v>0.153</v>
      </c>
      <c r="FZ64" s="73">
        <v>3.57</v>
      </c>
      <c r="GA64" s="73">
        <v>3.589</v>
      </c>
      <c r="GB64" s="73">
        <v>2.5019999999999998</v>
      </c>
      <c r="GC64" s="73">
        <v>0.25</v>
      </c>
      <c r="GD64" s="73">
        <v>0.67300000000000004</v>
      </c>
      <c r="GE64" s="73">
        <v>2.214</v>
      </c>
      <c r="GF64" s="73">
        <v>1.335</v>
      </c>
      <c r="GG64" s="73">
        <v>0.23899999999999999</v>
      </c>
      <c r="GH64" s="73">
        <v>0.40400000000000003</v>
      </c>
      <c r="GI64" s="73">
        <v>3.3</v>
      </c>
      <c r="GJ64" s="73">
        <v>1.2929999999999999</v>
      </c>
      <c r="GK64" s="73">
        <v>3.8620000000000001</v>
      </c>
      <c r="GL64" s="73">
        <v>0.73099999999999998</v>
      </c>
      <c r="GM64" s="73">
        <v>0.35199999999999998</v>
      </c>
      <c r="GN64" s="73">
        <v>0.23499999999999999</v>
      </c>
      <c r="GO64" s="73">
        <v>46.347000000000001</v>
      </c>
      <c r="GP64" s="73">
        <v>34.454999999999998</v>
      </c>
      <c r="GQ64" s="73">
        <v>42.395000000000003</v>
      </c>
      <c r="GR64" s="73">
        <v>1.417</v>
      </c>
      <c r="GS64" s="73">
        <v>41.411999999999999</v>
      </c>
      <c r="GT64" s="73">
        <v>34.454999999999998</v>
      </c>
      <c r="GU64" s="73">
        <v>0.40699999999999997</v>
      </c>
      <c r="GV64" s="73">
        <v>5.9880000000000004</v>
      </c>
      <c r="GW64" s="73">
        <v>0.86699999999999999</v>
      </c>
      <c r="GX64" s="73">
        <v>0.58599999999999997</v>
      </c>
      <c r="GY64" s="73">
        <v>0.17</v>
      </c>
      <c r="GZ64" s="73">
        <v>0.112</v>
      </c>
      <c r="HA64" s="73">
        <v>2.0939999999999999</v>
      </c>
      <c r="HB64" s="73">
        <v>0.95899999999999996</v>
      </c>
      <c r="HC64" s="73">
        <v>0</v>
      </c>
      <c r="HD64" s="73">
        <v>1.135</v>
      </c>
      <c r="HE64" s="73">
        <v>37.314999999999998</v>
      </c>
      <c r="HF64" s="73">
        <v>0.70599999999999996</v>
      </c>
      <c r="HG64" s="73">
        <v>7.2350000000000003</v>
      </c>
      <c r="HH64" s="73">
        <v>12.154</v>
      </c>
      <c r="HI64" s="73">
        <v>9.2100000000000009</v>
      </c>
      <c r="HJ64" s="73">
        <v>0.40200000000000002</v>
      </c>
      <c r="HK64" s="73">
        <v>2.3780000000000001</v>
      </c>
      <c r="HL64" s="73">
        <v>9.3170000000000002</v>
      </c>
      <c r="HM64" s="73">
        <v>7.0380000000000003</v>
      </c>
      <c r="HN64" s="73">
        <v>0.153</v>
      </c>
      <c r="HO64" s="73">
        <v>2.1259999999999999</v>
      </c>
      <c r="HP64" s="73">
        <v>2.8370000000000002</v>
      </c>
      <c r="HQ64" s="73">
        <v>2.1709999999999998</v>
      </c>
      <c r="HR64" s="73">
        <v>0.25</v>
      </c>
      <c r="HS64" s="73">
        <v>0.252</v>
      </c>
      <c r="HT64" s="73">
        <v>1.974</v>
      </c>
      <c r="HU64" s="73">
        <v>1.0900000000000001</v>
      </c>
      <c r="HV64" s="73">
        <v>2.5350000000000001</v>
      </c>
      <c r="HW64" s="73">
        <v>0.52900000000000003</v>
      </c>
      <c r="HX64" s="73">
        <v>0.16400000000000001</v>
      </c>
      <c r="HY64" s="73">
        <v>38.518999999999998</v>
      </c>
      <c r="HZ64" s="73">
        <v>28.542999999999999</v>
      </c>
      <c r="IA64" s="73">
        <v>35.557000000000002</v>
      </c>
      <c r="IB64" s="73">
        <v>1.0409999999999999</v>
      </c>
      <c r="IC64" s="73">
        <v>35.023000000000003</v>
      </c>
      <c r="ID64" s="73">
        <v>28.542999999999999</v>
      </c>
      <c r="IE64" s="73">
        <v>0.40699999999999997</v>
      </c>
      <c r="IF64" s="73">
        <v>5.5119999999999996</v>
      </c>
      <c r="IG64" s="73">
        <v>0.86699999999999999</v>
      </c>
      <c r="IH64" s="73">
        <v>0.58599999999999997</v>
      </c>
      <c r="II64" s="73">
        <v>0.17</v>
      </c>
      <c r="IJ64" s="73">
        <v>0.112</v>
      </c>
      <c r="IK64" s="73">
        <v>1.2689999999999999</v>
      </c>
      <c r="IL64" s="73">
        <v>0.51</v>
      </c>
      <c r="IM64" s="73">
        <v>0</v>
      </c>
      <c r="IN64" s="73">
        <v>0.75900000000000001</v>
      </c>
      <c r="IO64" s="73">
        <v>30.744</v>
      </c>
      <c r="IP64" s="73">
        <v>0.70599999999999996</v>
      </c>
      <c r="IQ64" s="73">
        <v>6.3819999999999997</v>
      </c>
    </row>
    <row r="65" spans="1:251">
      <c r="A65" s="10">
        <v>44166</v>
      </c>
      <c r="B65" s="73">
        <v>0.255</v>
      </c>
      <c r="C65" s="73">
        <v>0.105</v>
      </c>
      <c r="D65" s="73">
        <v>0.255</v>
      </c>
      <c r="E65" s="73">
        <v>0.105</v>
      </c>
      <c r="F65" s="73">
        <v>0</v>
      </c>
      <c r="G65" s="73">
        <v>38.006999999999998</v>
      </c>
      <c r="H65" s="73">
        <v>26.085999999999999</v>
      </c>
      <c r="I65" s="73">
        <v>35.012</v>
      </c>
      <c r="J65" s="73">
        <v>2.7410000000000001</v>
      </c>
      <c r="K65" s="73">
        <v>33.231000000000002</v>
      </c>
      <c r="L65" s="73">
        <v>26.085999999999999</v>
      </c>
      <c r="M65" s="73">
        <v>1.113</v>
      </c>
      <c r="N65" s="73">
        <v>6.0309999999999997</v>
      </c>
      <c r="O65" s="73">
        <v>1.256</v>
      </c>
      <c r="P65" s="73">
        <v>0.93400000000000005</v>
      </c>
      <c r="Q65" s="73">
        <v>0</v>
      </c>
      <c r="R65" s="73">
        <v>0.32200000000000001</v>
      </c>
      <c r="S65" s="73">
        <v>3.266</v>
      </c>
      <c r="T65" s="73">
        <v>0.84699999999999998</v>
      </c>
      <c r="U65" s="73">
        <v>0.25</v>
      </c>
      <c r="V65" s="73">
        <v>2.169</v>
      </c>
      <c r="W65" s="73">
        <v>27.942</v>
      </c>
      <c r="X65" s="73">
        <v>1.363</v>
      </c>
      <c r="Y65" s="73">
        <v>8.5980000000000008</v>
      </c>
      <c r="Z65" s="73">
        <v>15.036</v>
      </c>
      <c r="AA65" s="73">
        <v>6.9340000000000002</v>
      </c>
      <c r="AB65" s="73">
        <v>1.0820000000000001</v>
      </c>
      <c r="AC65" s="73">
        <v>7.0209999999999999</v>
      </c>
      <c r="AD65" s="73">
        <v>12.904999999999999</v>
      </c>
      <c r="AE65" s="73">
        <v>5.5670000000000002</v>
      </c>
      <c r="AF65" s="73">
        <v>1.0820000000000001</v>
      </c>
      <c r="AG65" s="73">
        <v>6.2560000000000002</v>
      </c>
      <c r="AH65" s="73">
        <v>2.1320000000000001</v>
      </c>
      <c r="AI65" s="73">
        <v>1.3660000000000001</v>
      </c>
      <c r="AJ65" s="73">
        <v>0</v>
      </c>
      <c r="AK65" s="73">
        <v>0.76500000000000001</v>
      </c>
      <c r="AL65" s="73">
        <v>0.255</v>
      </c>
      <c r="AM65" s="73">
        <v>0.105</v>
      </c>
      <c r="AN65" s="73">
        <v>0.255</v>
      </c>
      <c r="AO65" s="73">
        <v>0.105</v>
      </c>
      <c r="AP65" s="73">
        <v>0</v>
      </c>
      <c r="AQ65" s="73">
        <v>52.45</v>
      </c>
      <c r="AR65" s="73">
        <v>33.51</v>
      </c>
      <c r="AS65" s="73">
        <v>43.008000000000003</v>
      </c>
      <c r="AT65" s="73">
        <v>5.5350000000000001</v>
      </c>
      <c r="AU65" s="73">
        <v>40.692</v>
      </c>
      <c r="AV65" s="73">
        <v>33.51</v>
      </c>
      <c r="AW65" s="73">
        <v>0.60199999999999998</v>
      </c>
      <c r="AX65" s="73">
        <v>6.34</v>
      </c>
      <c r="AY65" s="73">
        <v>1.2470000000000001</v>
      </c>
      <c r="AZ65" s="73">
        <v>0.63900000000000001</v>
      </c>
      <c r="BA65" s="73">
        <v>0.217</v>
      </c>
      <c r="BB65" s="73">
        <v>0.39100000000000001</v>
      </c>
      <c r="BC65" s="73">
        <v>6.95</v>
      </c>
      <c r="BD65" s="73">
        <v>1.9159999999999999</v>
      </c>
      <c r="BE65" s="73">
        <v>8.6999999999999994E-2</v>
      </c>
      <c r="BF65" s="73">
        <v>4.84</v>
      </c>
      <c r="BG65" s="73">
        <v>37.676000000000002</v>
      </c>
      <c r="BH65" s="73">
        <v>0.90500000000000003</v>
      </c>
      <c r="BI65" s="73">
        <v>12.337999999999999</v>
      </c>
      <c r="BJ65" s="73">
        <v>6.5750000000000002</v>
      </c>
      <c r="BK65" s="73">
        <v>4.1239999999999997</v>
      </c>
      <c r="BL65" s="73">
        <v>0.624</v>
      </c>
      <c r="BM65" s="73">
        <v>1.5509999999999999</v>
      </c>
      <c r="BN65" s="73">
        <v>5.0919999999999996</v>
      </c>
      <c r="BO65" s="73">
        <v>2.6960000000000002</v>
      </c>
      <c r="BP65" s="73">
        <v>0.624</v>
      </c>
      <c r="BQ65" s="73">
        <v>1.5509999999999999</v>
      </c>
      <c r="BR65" s="73">
        <v>1.4830000000000001</v>
      </c>
      <c r="BS65" s="73">
        <v>1.4279999999999999</v>
      </c>
      <c r="BT65" s="73">
        <v>0</v>
      </c>
      <c r="BU65" s="73">
        <v>0</v>
      </c>
      <c r="BV65" s="73">
        <v>0.61799999999999999</v>
      </c>
      <c r="BW65" s="73">
        <v>0.45100000000000001</v>
      </c>
      <c r="BX65" s="73">
        <v>0</v>
      </c>
      <c r="BY65" s="73">
        <v>8.7999999999999995E-2</v>
      </c>
      <c r="BZ65" s="73">
        <v>3.5609999999999999</v>
      </c>
      <c r="CA65" s="73">
        <v>1.5309999999999999</v>
      </c>
      <c r="CB65" s="73">
        <v>3.907</v>
      </c>
      <c r="CC65" s="73">
        <v>1.1850000000000001</v>
      </c>
      <c r="CD65" s="73">
        <v>0.27600000000000002</v>
      </c>
      <c r="CE65" s="73">
        <v>0.08</v>
      </c>
      <c r="CF65" s="73">
        <v>24.21</v>
      </c>
      <c r="CG65" s="73">
        <v>15.946</v>
      </c>
      <c r="CH65" s="73">
        <v>21.032</v>
      </c>
      <c r="CI65" s="73">
        <v>1.1160000000000001</v>
      </c>
      <c r="CJ65" s="73">
        <v>20.157</v>
      </c>
      <c r="CK65" s="73">
        <v>15.946</v>
      </c>
      <c r="CL65" s="73">
        <v>0.28100000000000003</v>
      </c>
      <c r="CM65" s="73">
        <v>3.931</v>
      </c>
      <c r="CN65" s="73">
        <v>0.73399999999999999</v>
      </c>
      <c r="CO65" s="73">
        <v>0.34300000000000003</v>
      </c>
      <c r="CP65" s="73">
        <v>0</v>
      </c>
      <c r="CQ65" s="73">
        <v>0.39100000000000001</v>
      </c>
      <c r="CR65" s="73">
        <v>1.2569999999999999</v>
      </c>
      <c r="CS65" s="73">
        <v>0.53200000000000003</v>
      </c>
      <c r="CT65" s="73">
        <v>0</v>
      </c>
      <c r="CU65" s="73">
        <v>0.72499999999999998</v>
      </c>
      <c r="CV65" s="73">
        <v>17.59</v>
      </c>
      <c r="CW65" s="73">
        <v>0.28100000000000003</v>
      </c>
      <c r="CX65" s="73">
        <v>5.8129999999999997</v>
      </c>
      <c r="CY65" s="73">
        <v>4.9400000000000004</v>
      </c>
      <c r="CZ65" s="73">
        <v>3.0169999999999999</v>
      </c>
      <c r="DA65" s="73">
        <v>0.54900000000000004</v>
      </c>
      <c r="DB65" s="73">
        <v>1.238</v>
      </c>
      <c r="DC65" s="73">
        <v>3.786</v>
      </c>
      <c r="DD65" s="73">
        <v>1.917</v>
      </c>
      <c r="DE65" s="73">
        <v>0.54900000000000004</v>
      </c>
      <c r="DF65" s="73">
        <v>1.238</v>
      </c>
      <c r="DG65" s="73">
        <v>1.1539999999999999</v>
      </c>
      <c r="DH65" s="73">
        <v>1.099</v>
      </c>
      <c r="DI65" s="73">
        <v>0</v>
      </c>
      <c r="DJ65" s="73">
        <v>0</v>
      </c>
      <c r="DK65" s="73">
        <v>2.0609999999999999</v>
      </c>
      <c r="DL65" s="73">
        <v>0.52600000000000002</v>
      </c>
      <c r="DM65" s="73">
        <v>2.0609999999999999</v>
      </c>
      <c r="DN65" s="73">
        <v>0.52600000000000002</v>
      </c>
      <c r="DO65" s="73">
        <v>0.13700000000000001</v>
      </c>
      <c r="DP65" s="73">
        <v>21.209</v>
      </c>
      <c r="DQ65" s="73">
        <v>13.651999999999999</v>
      </c>
      <c r="DR65" s="73">
        <v>18.234999999999999</v>
      </c>
      <c r="DS65" s="73">
        <v>1.042</v>
      </c>
      <c r="DT65" s="73">
        <v>17.536999999999999</v>
      </c>
      <c r="DU65" s="73">
        <v>13.651999999999999</v>
      </c>
      <c r="DV65" s="73">
        <v>0.28100000000000003</v>
      </c>
      <c r="DW65" s="73">
        <v>3.6040000000000001</v>
      </c>
      <c r="DX65" s="73">
        <v>0.66</v>
      </c>
      <c r="DY65" s="73">
        <v>0.34300000000000003</v>
      </c>
      <c r="DZ65" s="73">
        <v>0</v>
      </c>
      <c r="EA65" s="73">
        <v>0.318</v>
      </c>
      <c r="EB65" s="73">
        <v>1.081</v>
      </c>
      <c r="EC65" s="73">
        <v>0.35599999999999998</v>
      </c>
      <c r="ED65" s="73">
        <v>0</v>
      </c>
      <c r="EE65" s="73">
        <v>0.72499999999999998</v>
      </c>
      <c r="EF65" s="73">
        <v>14.991</v>
      </c>
      <c r="EG65" s="73">
        <v>0.28100000000000003</v>
      </c>
      <c r="EH65" s="73">
        <v>5.4119999999999999</v>
      </c>
      <c r="EI65" s="73">
        <v>4.3410000000000002</v>
      </c>
      <c r="EJ65" s="73">
        <v>2.516</v>
      </c>
      <c r="EK65" s="73">
        <v>0.54900000000000004</v>
      </c>
      <c r="EL65" s="73">
        <v>1.139</v>
      </c>
      <c r="EM65" s="73">
        <v>3.4329999999999998</v>
      </c>
      <c r="EN65" s="73">
        <v>1.663</v>
      </c>
      <c r="EO65" s="73">
        <v>0.54900000000000004</v>
      </c>
      <c r="EP65" s="73">
        <v>1.139</v>
      </c>
      <c r="EQ65" s="73">
        <v>0.90800000000000003</v>
      </c>
      <c r="ER65" s="73">
        <v>0.85199999999999998</v>
      </c>
      <c r="ES65" s="73">
        <v>0</v>
      </c>
      <c r="ET65" s="73">
        <v>0</v>
      </c>
      <c r="EU65" s="73">
        <v>1.9319999999999999</v>
      </c>
      <c r="EV65" s="73">
        <v>0.52600000000000002</v>
      </c>
      <c r="EW65" s="73">
        <v>1.9319999999999999</v>
      </c>
      <c r="EX65" s="73">
        <v>0.52600000000000002</v>
      </c>
      <c r="EY65" s="73">
        <v>0.13700000000000001</v>
      </c>
      <c r="EZ65" s="73">
        <v>103.788</v>
      </c>
      <c r="FA65" s="73">
        <v>65.215000000000003</v>
      </c>
      <c r="FB65" s="73">
        <v>82.260999999999996</v>
      </c>
      <c r="FC65" s="73">
        <v>17.187999999999999</v>
      </c>
      <c r="FD65" s="73">
        <v>77.429000000000002</v>
      </c>
      <c r="FE65" s="73">
        <v>65.215000000000003</v>
      </c>
      <c r="FF65" s="73">
        <v>1.6180000000000001</v>
      </c>
      <c r="FG65" s="73">
        <v>10.195</v>
      </c>
      <c r="FH65" s="73">
        <v>1.218</v>
      </c>
      <c r="FI65" s="73">
        <v>1.022</v>
      </c>
      <c r="FJ65" s="73">
        <v>0</v>
      </c>
      <c r="FK65" s="73">
        <v>0.19600000000000001</v>
      </c>
      <c r="FL65" s="73">
        <v>21.202999999999999</v>
      </c>
      <c r="FM65" s="73">
        <v>4.2110000000000003</v>
      </c>
      <c r="FN65" s="73">
        <v>0.40699999999999997</v>
      </c>
      <c r="FO65" s="73">
        <v>16.585000000000001</v>
      </c>
      <c r="FP65" s="73">
        <v>73.102999999999994</v>
      </c>
      <c r="FQ65" s="73">
        <v>2.0249999999999999</v>
      </c>
      <c r="FR65" s="73">
        <v>27.33</v>
      </c>
      <c r="FS65" s="73">
        <v>14.099</v>
      </c>
      <c r="FT65" s="73">
        <v>10.333</v>
      </c>
      <c r="FU65" s="73">
        <v>0.43</v>
      </c>
      <c r="FV65" s="73">
        <v>2.5089999999999999</v>
      </c>
      <c r="FW65" s="73">
        <v>11.101000000000001</v>
      </c>
      <c r="FX65" s="73">
        <v>8.5250000000000004</v>
      </c>
      <c r="FY65" s="73">
        <v>0.43</v>
      </c>
      <c r="FZ65" s="73">
        <v>2.1459999999999999</v>
      </c>
      <c r="GA65" s="73">
        <v>2.9980000000000002</v>
      </c>
      <c r="GB65" s="73">
        <v>1.8069999999999999</v>
      </c>
      <c r="GC65" s="73">
        <v>0</v>
      </c>
      <c r="GD65" s="73">
        <v>0.36299999999999999</v>
      </c>
      <c r="GE65" s="73">
        <v>1.6919999999999999</v>
      </c>
      <c r="GF65" s="73">
        <v>1.3089999999999999</v>
      </c>
      <c r="GG65" s="73">
        <v>0</v>
      </c>
      <c r="GH65" s="73">
        <v>0.38300000000000001</v>
      </c>
      <c r="GI65" s="73">
        <v>3.9380000000000002</v>
      </c>
      <c r="GJ65" s="73">
        <v>1.33</v>
      </c>
      <c r="GK65" s="73">
        <v>4.3390000000000004</v>
      </c>
      <c r="GL65" s="73">
        <v>0.92900000000000005</v>
      </c>
      <c r="GM65" s="73">
        <v>0.82799999999999996</v>
      </c>
      <c r="GN65" s="73">
        <v>0</v>
      </c>
      <c r="GO65" s="73">
        <v>47.564999999999998</v>
      </c>
      <c r="GP65" s="73">
        <v>37.058999999999997</v>
      </c>
      <c r="GQ65" s="73">
        <v>44.384</v>
      </c>
      <c r="GR65" s="73">
        <v>1.25</v>
      </c>
      <c r="GS65" s="73">
        <v>43.139000000000003</v>
      </c>
      <c r="GT65" s="73">
        <v>37.058999999999997</v>
      </c>
      <c r="GU65" s="73">
        <v>0.996</v>
      </c>
      <c r="GV65" s="73">
        <v>5.0839999999999996</v>
      </c>
      <c r="GW65" s="73">
        <v>0.374</v>
      </c>
      <c r="GX65" s="73">
        <v>0.17799999999999999</v>
      </c>
      <c r="GY65" s="73">
        <v>0</v>
      </c>
      <c r="GZ65" s="73">
        <v>0.19600000000000001</v>
      </c>
      <c r="HA65" s="73">
        <v>2.1219999999999999</v>
      </c>
      <c r="HB65" s="73">
        <v>1.0680000000000001</v>
      </c>
      <c r="HC65" s="73">
        <v>0.219</v>
      </c>
      <c r="HD65" s="73">
        <v>0.83499999999999996</v>
      </c>
      <c r="HE65" s="73">
        <v>39.790999999999997</v>
      </c>
      <c r="HF65" s="73">
        <v>1.216</v>
      </c>
      <c r="HG65" s="73">
        <v>6.2930000000000001</v>
      </c>
      <c r="HH65" s="73">
        <v>10.861000000000001</v>
      </c>
      <c r="HI65" s="73">
        <v>8.4930000000000003</v>
      </c>
      <c r="HJ65" s="73">
        <v>0.26200000000000001</v>
      </c>
      <c r="HK65" s="73">
        <v>1.2789999999999999</v>
      </c>
      <c r="HL65" s="73">
        <v>8.2710000000000008</v>
      </c>
      <c r="HM65" s="73">
        <v>6.8959999999999999</v>
      </c>
      <c r="HN65" s="73">
        <v>0.26200000000000001</v>
      </c>
      <c r="HO65" s="73">
        <v>1.113</v>
      </c>
      <c r="HP65" s="73">
        <v>2.59</v>
      </c>
      <c r="HQ65" s="73">
        <v>1.5960000000000001</v>
      </c>
      <c r="HR65" s="73">
        <v>0</v>
      </c>
      <c r="HS65" s="73">
        <v>0.16600000000000001</v>
      </c>
      <c r="HT65" s="73">
        <v>1.93</v>
      </c>
      <c r="HU65" s="73">
        <v>0.26500000000000001</v>
      </c>
      <c r="HV65" s="73">
        <v>1.93</v>
      </c>
      <c r="HW65" s="73">
        <v>0.26500000000000001</v>
      </c>
      <c r="HX65" s="73">
        <v>0.82799999999999996</v>
      </c>
      <c r="HY65" s="73">
        <v>39.106000000000002</v>
      </c>
      <c r="HZ65" s="73">
        <v>29.946999999999999</v>
      </c>
      <c r="IA65" s="73">
        <v>36.555</v>
      </c>
      <c r="IB65" s="73">
        <v>1.1200000000000001</v>
      </c>
      <c r="IC65" s="73">
        <v>35.600999999999999</v>
      </c>
      <c r="ID65" s="73">
        <v>29.946999999999999</v>
      </c>
      <c r="IE65" s="73">
        <v>0.83099999999999996</v>
      </c>
      <c r="IF65" s="73">
        <v>4.8230000000000004</v>
      </c>
      <c r="IG65" s="73">
        <v>0.374</v>
      </c>
      <c r="IH65" s="73">
        <v>0.17799999999999999</v>
      </c>
      <c r="II65" s="73">
        <v>0</v>
      </c>
      <c r="IJ65" s="73">
        <v>0.19600000000000001</v>
      </c>
      <c r="IK65" s="73">
        <v>1.7</v>
      </c>
      <c r="IL65" s="73">
        <v>0.77600000000000002</v>
      </c>
      <c r="IM65" s="73">
        <v>0.219</v>
      </c>
      <c r="IN65" s="73">
        <v>0.70499999999999996</v>
      </c>
      <c r="IO65" s="73">
        <v>31.888999999999999</v>
      </c>
      <c r="IP65" s="73">
        <v>1.05</v>
      </c>
      <c r="IQ65" s="73">
        <v>5.9020000000000001</v>
      </c>
    </row>
    <row r="66" spans="1:251">
      <c r="A66" s="10">
        <v>44256</v>
      </c>
      <c r="B66" s="73">
        <v>0.153</v>
      </c>
      <c r="C66" s="73">
        <v>6.6000000000000003E-2</v>
      </c>
      <c r="D66" s="73">
        <v>0.219</v>
      </c>
      <c r="E66" s="73">
        <v>0</v>
      </c>
      <c r="F66" s="73">
        <v>0</v>
      </c>
      <c r="G66" s="73">
        <v>38.383000000000003</v>
      </c>
      <c r="H66" s="73">
        <v>25.939</v>
      </c>
      <c r="I66" s="73">
        <v>35.473999999999997</v>
      </c>
      <c r="J66" s="73">
        <v>2.69</v>
      </c>
      <c r="K66" s="73">
        <v>34.549999999999997</v>
      </c>
      <c r="L66" s="73">
        <v>25.939</v>
      </c>
      <c r="M66" s="73">
        <v>1.0149999999999999</v>
      </c>
      <c r="N66" s="73">
        <v>7.53</v>
      </c>
      <c r="O66" s="73">
        <v>0.68200000000000005</v>
      </c>
      <c r="P66" s="73">
        <v>0.36099999999999999</v>
      </c>
      <c r="Q66" s="73">
        <v>0</v>
      </c>
      <c r="R66" s="73">
        <v>0.32100000000000001</v>
      </c>
      <c r="S66" s="73">
        <v>2.9980000000000002</v>
      </c>
      <c r="T66" s="73">
        <v>0.629</v>
      </c>
      <c r="U66" s="73">
        <v>7.1999999999999995E-2</v>
      </c>
      <c r="V66" s="73">
        <v>2.2970000000000002</v>
      </c>
      <c r="W66" s="73">
        <v>27.082000000000001</v>
      </c>
      <c r="X66" s="73">
        <v>1.0880000000000001</v>
      </c>
      <c r="Y66" s="73">
        <v>10.148</v>
      </c>
      <c r="Z66" s="73">
        <v>14.878</v>
      </c>
      <c r="AA66" s="73">
        <v>7.2649999999999997</v>
      </c>
      <c r="AB66" s="73">
        <v>1.4359999999999999</v>
      </c>
      <c r="AC66" s="73">
        <v>6.1769999999999996</v>
      </c>
      <c r="AD66" s="73">
        <v>12.509</v>
      </c>
      <c r="AE66" s="73">
        <v>5.6390000000000002</v>
      </c>
      <c r="AF66" s="73">
        <v>1.3049999999999999</v>
      </c>
      <c r="AG66" s="73">
        <v>5.5659999999999998</v>
      </c>
      <c r="AH66" s="73">
        <v>2.3690000000000002</v>
      </c>
      <c r="AI66" s="73">
        <v>1.6259999999999999</v>
      </c>
      <c r="AJ66" s="73">
        <v>0.13100000000000001</v>
      </c>
      <c r="AK66" s="73">
        <v>0.61099999999999999</v>
      </c>
      <c r="AL66" s="73">
        <v>0.153</v>
      </c>
      <c r="AM66" s="73">
        <v>6.6000000000000003E-2</v>
      </c>
      <c r="AN66" s="73">
        <v>0.219</v>
      </c>
      <c r="AO66" s="73">
        <v>0</v>
      </c>
      <c r="AP66" s="73">
        <v>0</v>
      </c>
      <c r="AQ66" s="73">
        <v>52.701000000000001</v>
      </c>
      <c r="AR66" s="73">
        <v>33.655999999999999</v>
      </c>
      <c r="AS66" s="73">
        <v>43.7</v>
      </c>
      <c r="AT66" s="73">
        <v>4.91</v>
      </c>
      <c r="AU66" s="73">
        <v>41.305999999999997</v>
      </c>
      <c r="AV66" s="73">
        <v>33.655999999999999</v>
      </c>
      <c r="AW66" s="73">
        <v>1.034</v>
      </c>
      <c r="AX66" s="73">
        <v>6.1980000000000004</v>
      </c>
      <c r="AY66" s="73">
        <v>0.88900000000000001</v>
      </c>
      <c r="AZ66" s="73">
        <v>0.746</v>
      </c>
      <c r="BA66" s="73">
        <v>0.13800000000000001</v>
      </c>
      <c r="BB66" s="73">
        <v>5.0000000000000001E-3</v>
      </c>
      <c r="BC66" s="73">
        <v>7.0510000000000002</v>
      </c>
      <c r="BD66" s="73">
        <v>2.0659999999999998</v>
      </c>
      <c r="BE66" s="73">
        <v>0.432</v>
      </c>
      <c r="BF66" s="73">
        <v>4.335</v>
      </c>
      <c r="BG66" s="73">
        <v>38.387999999999998</v>
      </c>
      <c r="BH66" s="73">
        <v>1.6910000000000001</v>
      </c>
      <c r="BI66" s="73">
        <v>11.311999999999999</v>
      </c>
      <c r="BJ66" s="73">
        <v>7.6130000000000004</v>
      </c>
      <c r="BK66" s="73">
        <v>4.5819999999999999</v>
      </c>
      <c r="BL66" s="73">
        <v>0.51800000000000002</v>
      </c>
      <c r="BM66" s="73">
        <v>2.2469999999999999</v>
      </c>
      <c r="BN66" s="73">
        <v>6.3719999999999999</v>
      </c>
      <c r="BO66" s="73">
        <v>3.605</v>
      </c>
      <c r="BP66" s="73">
        <v>0.51800000000000002</v>
      </c>
      <c r="BQ66" s="73">
        <v>2.0190000000000001</v>
      </c>
      <c r="BR66" s="73">
        <v>1.2410000000000001</v>
      </c>
      <c r="BS66" s="73">
        <v>0.97699999999999998</v>
      </c>
      <c r="BT66" s="73">
        <v>0</v>
      </c>
      <c r="BU66" s="73">
        <v>0.22800000000000001</v>
      </c>
      <c r="BV66" s="73">
        <v>0.70899999999999996</v>
      </c>
      <c r="BW66" s="73">
        <v>0.36899999999999999</v>
      </c>
      <c r="BX66" s="73">
        <v>0</v>
      </c>
      <c r="BY66" s="73">
        <v>0.192</v>
      </c>
      <c r="BZ66" s="73">
        <v>3.4550000000000001</v>
      </c>
      <c r="CA66" s="73">
        <v>1.31</v>
      </c>
      <c r="CB66" s="73">
        <v>4.0910000000000002</v>
      </c>
      <c r="CC66" s="73">
        <v>0.67400000000000004</v>
      </c>
      <c r="CD66" s="73">
        <v>0.26500000000000001</v>
      </c>
      <c r="CE66" s="73">
        <v>0.14899999999999999</v>
      </c>
      <c r="CF66" s="73">
        <v>24.884</v>
      </c>
      <c r="CG66" s="73">
        <v>17.053999999999998</v>
      </c>
      <c r="CH66" s="73">
        <v>22.152999999999999</v>
      </c>
      <c r="CI66" s="73">
        <v>1.1419999999999999</v>
      </c>
      <c r="CJ66" s="73">
        <v>21.393000000000001</v>
      </c>
      <c r="CK66" s="73">
        <v>17.053999999999998</v>
      </c>
      <c r="CL66" s="73">
        <v>0.45800000000000002</v>
      </c>
      <c r="CM66" s="73">
        <v>3.605</v>
      </c>
      <c r="CN66" s="73">
        <v>0.48399999999999999</v>
      </c>
      <c r="CO66" s="73">
        <v>0.40699999999999997</v>
      </c>
      <c r="CP66" s="73">
        <v>7.1999999999999995E-2</v>
      </c>
      <c r="CQ66" s="73">
        <v>5.0000000000000001E-3</v>
      </c>
      <c r="CR66" s="73">
        <v>1.6930000000000001</v>
      </c>
      <c r="CS66" s="73">
        <v>0.628</v>
      </c>
      <c r="CT66" s="73">
        <v>0.214</v>
      </c>
      <c r="CU66" s="73">
        <v>0.85099999999999998</v>
      </c>
      <c r="CV66" s="73">
        <v>19.018999999999998</v>
      </c>
      <c r="CW66" s="73">
        <v>0.74399999999999999</v>
      </c>
      <c r="CX66" s="73">
        <v>4.7060000000000004</v>
      </c>
      <c r="CY66" s="73">
        <v>5.6230000000000002</v>
      </c>
      <c r="CZ66" s="73">
        <v>3.4860000000000002</v>
      </c>
      <c r="DA66" s="73">
        <v>0.51800000000000002</v>
      </c>
      <c r="DB66" s="73">
        <v>1.57</v>
      </c>
      <c r="DC66" s="73">
        <v>4.5650000000000004</v>
      </c>
      <c r="DD66" s="73">
        <v>2.6909999999999998</v>
      </c>
      <c r="DE66" s="73">
        <v>0.51800000000000002</v>
      </c>
      <c r="DF66" s="73">
        <v>1.3420000000000001</v>
      </c>
      <c r="DG66" s="73">
        <v>1.0580000000000001</v>
      </c>
      <c r="DH66" s="73">
        <v>0.79400000000000004</v>
      </c>
      <c r="DI66" s="73">
        <v>0</v>
      </c>
      <c r="DJ66" s="73">
        <v>0.22800000000000001</v>
      </c>
      <c r="DK66" s="73">
        <v>1.3140000000000001</v>
      </c>
      <c r="DL66" s="73">
        <v>0.41599999999999998</v>
      </c>
      <c r="DM66" s="73">
        <v>1.59</v>
      </c>
      <c r="DN66" s="73">
        <v>0.14000000000000001</v>
      </c>
      <c r="DO66" s="73">
        <v>0.05</v>
      </c>
      <c r="DP66" s="73">
        <v>21.913</v>
      </c>
      <c r="DQ66" s="73">
        <v>14.845000000000001</v>
      </c>
      <c r="DR66" s="73">
        <v>19.315000000000001</v>
      </c>
      <c r="DS66" s="73">
        <v>1.1419999999999999</v>
      </c>
      <c r="DT66" s="73">
        <v>18.928999999999998</v>
      </c>
      <c r="DU66" s="73">
        <v>14.845000000000001</v>
      </c>
      <c r="DV66" s="73">
        <v>0.45800000000000002</v>
      </c>
      <c r="DW66" s="73">
        <v>3.3490000000000002</v>
      </c>
      <c r="DX66" s="73">
        <v>0.41</v>
      </c>
      <c r="DY66" s="73">
        <v>0.33300000000000002</v>
      </c>
      <c r="DZ66" s="73">
        <v>7.1999999999999995E-2</v>
      </c>
      <c r="EA66" s="73">
        <v>5.0000000000000001E-3</v>
      </c>
      <c r="EB66" s="73">
        <v>1.393</v>
      </c>
      <c r="EC66" s="73">
        <v>0.32800000000000001</v>
      </c>
      <c r="ED66" s="73">
        <v>0.214</v>
      </c>
      <c r="EE66" s="73">
        <v>0.85099999999999998</v>
      </c>
      <c r="EF66" s="73">
        <v>16.303000000000001</v>
      </c>
      <c r="EG66" s="73">
        <v>0.74399999999999999</v>
      </c>
      <c r="EH66" s="73">
        <v>4.45</v>
      </c>
      <c r="EI66" s="73">
        <v>4.95</v>
      </c>
      <c r="EJ66" s="73">
        <v>2.8119999999999998</v>
      </c>
      <c r="EK66" s="73">
        <v>0.51800000000000002</v>
      </c>
      <c r="EL66" s="73">
        <v>1.57</v>
      </c>
      <c r="EM66" s="73">
        <v>3.972</v>
      </c>
      <c r="EN66" s="73">
        <v>2.0979999999999999</v>
      </c>
      <c r="EO66" s="73">
        <v>0.51800000000000002</v>
      </c>
      <c r="EP66" s="73">
        <v>1.3420000000000001</v>
      </c>
      <c r="EQ66" s="73">
        <v>0.97799999999999998</v>
      </c>
      <c r="ER66" s="73">
        <v>0.71399999999999997</v>
      </c>
      <c r="ES66" s="73">
        <v>0</v>
      </c>
      <c r="ET66" s="73">
        <v>0.22800000000000001</v>
      </c>
      <c r="EU66" s="73">
        <v>1.181</v>
      </c>
      <c r="EV66" s="73">
        <v>0.41599999999999998</v>
      </c>
      <c r="EW66" s="73">
        <v>1.456</v>
      </c>
      <c r="EX66" s="73">
        <v>0.14000000000000001</v>
      </c>
      <c r="EY66" s="73">
        <v>0.05</v>
      </c>
      <c r="EZ66" s="73">
        <v>103.55800000000001</v>
      </c>
      <c r="FA66" s="73">
        <v>63.741</v>
      </c>
      <c r="FB66" s="73">
        <v>82.864000000000004</v>
      </c>
      <c r="FC66" s="73">
        <v>17.27</v>
      </c>
      <c r="FD66" s="73">
        <v>78.483000000000004</v>
      </c>
      <c r="FE66" s="73">
        <v>63.741</v>
      </c>
      <c r="FF66" s="73">
        <v>1.661</v>
      </c>
      <c r="FG66" s="73">
        <v>12.532999999999999</v>
      </c>
      <c r="FH66" s="73">
        <v>0.60799999999999998</v>
      </c>
      <c r="FI66" s="73">
        <v>0.60799999999999998</v>
      </c>
      <c r="FJ66" s="73">
        <v>0</v>
      </c>
      <c r="FK66" s="73">
        <v>0</v>
      </c>
      <c r="FL66" s="73">
        <v>21.898</v>
      </c>
      <c r="FM66" s="73">
        <v>4.3220000000000001</v>
      </c>
      <c r="FN66" s="73">
        <v>0.124</v>
      </c>
      <c r="FO66" s="73">
        <v>17.146000000000001</v>
      </c>
      <c r="FP66" s="73">
        <v>70.355999999999995</v>
      </c>
      <c r="FQ66" s="73">
        <v>2.012</v>
      </c>
      <c r="FR66" s="73">
        <v>30.056999999999999</v>
      </c>
      <c r="FS66" s="73">
        <v>14.398</v>
      </c>
      <c r="FT66" s="73">
        <v>9.8670000000000009</v>
      </c>
      <c r="FU66" s="73">
        <v>0.52500000000000002</v>
      </c>
      <c r="FV66" s="73">
        <v>3.746</v>
      </c>
      <c r="FW66" s="73">
        <v>12.09</v>
      </c>
      <c r="FX66" s="73">
        <v>8.5340000000000007</v>
      </c>
      <c r="FY66" s="73">
        <v>0.36199999999999999</v>
      </c>
      <c r="FZ66" s="73">
        <v>3.1930000000000001</v>
      </c>
      <c r="GA66" s="73">
        <v>2.3079999999999998</v>
      </c>
      <c r="GB66" s="73">
        <v>1.3320000000000001</v>
      </c>
      <c r="GC66" s="73">
        <v>0.16300000000000001</v>
      </c>
      <c r="GD66" s="73">
        <v>0.55300000000000005</v>
      </c>
      <c r="GE66" s="73">
        <v>1.5549999999999999</v>
      </c>
      <c r="GF66" s="73">
        <v>0.95399999999999996</v>
      </c>
      <c r="GG66" s="73">
        <v>0</v>
      </c>
      <c r="GH66" s="73">
        <v>0.60199999999999998</v>
      </c>
      <c r="GI66" s="73">
        <v>2.569</v>
      </c>
      <c r="GJ66" s="73">
        <v>1.133</v>
      </c>
      <c r="GK66" s="73">
        <v>3.4239999999999999</v>
      </c>
      <c r="GL66" s="73">
        <v>0.27700000000000002</v>
      </c>
      <c r="GM66" s="73">
        <v>0.25900000000000001</v>
      </c>
      <c r="GN66" s="73">
        <v>0</v>
      </c>
      <c r="GO66" s="73">
        <v>47.716999999999999</v>
      </c>
      <c r="GP66" s="73">
        <v>34.706000000000003</v>
      </c>
      <c r="GQ66" s="73">
        <v>44.83</v>
      </c>
      <c r="GR66" s="73">
        <v>1.409</v>
      </c>
      <c r="GS66" s="73">
        <v>43.085999999999999</v>
      </c>
      <c r="GT66" s="73">
        <v>34.706000000000003</v>
      </c>
      <c r="GU66" s="73">
        <v>1.1000000000000001</v>
      </c>
      <c r="GV66" s="73">
        <v>7.28</v>
      </c>
      <c r="GW66" s="73">
        <v>0.42899999999999999</v>
      </c>
      <c r="GX66" s="73">
        <v>0.42899999999999999</v>
      </c>
      <c r="GY66" s="73">
        <v>0</v>
      </c>
      <c r="GZ66" s="73">
        <v>0</v>
      </c>
      <c r="HA66" s="73">
        <v>2.8650000000000002</v>
      </c>
      <c r="HB66" s="73">
        <v>1.3149999999999999</v>
      </c>
      <c r="HC66" s="73">
        <v>0.124</v>
      </c>
      <c r="HD66" s="73">
        <v>1.2849999999999999</v>
      </c>
      <c r="HE66" s="73">
        <v>37.316000000000003</v>
      </c>
      <c r="HF66" s="73">
        <v>1.224</v>
      </c>
      <c r="HG66" s="73">
        <v>8.9429999999999996</v>
      </c>
      <c r="HH66" s="73">
        <v>10.962</v>
      </c>
      <c r="HI66" s="73">
        <v>8.0670000000000002</v>
      </c>
      <c r="HJ66" s="73">
        <v>0.38200000000000001</v>
      </c>
      <c r="HK66" s="73">
        <v>2.254</v>
      </c>
      <c r="HL66" s="73">
        <v>9.2810000000000006</v>
      </c>
      <c r="HM66" s="73">
        <v>6.9720000000000004</v>
      </c>
      <c r="HN66" s="73">
        <v>0.219</v>
      </c>
      <c r="HO66" s="73">
        <v>2.0910000000000002</v>
      </c>
      <c r="HP66" s="73">
        <v>1.68</v>
      </c>
      <c r="HQ66" s="73">
        <v>1.0940000000000001</v>
      </c>
      <c r="HR66" s="73">
        <v>0.16300000000000001</v>
      </c>
      <c r="HS66" s="73">
        <v>0.16400000000000001</v>
      </c>
      <c r="HT66" s="73">
        <v>1.3380000000000001</v>
      </c>
      <c r="HU66" s="73">
        <v>0.23499999999999999</v>
      </c>
      <c r="HV66" s="73">
        <v>1.4790000000000001</v>
      </c>
      <c r="HW66" s="73">
        <v>9.4E-2</v>
      </c>
      <c r="HX66" s="73">
        <v>0.25900000000000001</v>
      </c>
      <c r="HY66" s="73">
        <v>39.484999999999999</v>
      </c>
      <c r="HZ66" s="73">
        <v>29.024999999999999</v>
      </c>
      <c r="IA66" s="73">
        <v>37.753999999999998</v>
      </c>
      <c r="IB66" s="73">
        <v>0.64</v>
      </c>
      <c r="IC66" s="73">
        <v>36.835999999999999</v>
      </c>
      <c r="ID66" s="73">
        <v>29.024999999999999</v>
      </c>
      <c r="IE66" s="73">
        <v>1.1000000000000001</v>
      </c>
      <c r="IF66" s="73">
        <v>6.7110000000000003</v>
      </c>
      <c r="IG66" s="73">
        <v>0.107</v>
      </c>
      <c r="IH66" s="73">
        <v>0.107</v>
      </c>
      <c r="II66" s="73">
        <v>0</v>
      </c>
      <c r="IJ66" s="73">
        <v>0</v>
      </c>
      <c r="IK66" s="73">
        <v>1.591</v>
      </c>
      <c r="IL66" s="73">
        <v>0.81</v>
      </c>
      <c r="IM66" s="73">
        <v>0</v>
      </c>
      <c r="IN66" s="73">
        <v>0.64</v>
      </c>
      <c r="IO66" s="73">
        <v>30.42</v>
      </c>
      <c r="IP66" s="73">
        <v>1.1000000000000001</v>
      </c>
      <c r="IQ66" s="73">
        <v>7.7290000000000001</v>
      </c>
    </row>
    <row r="67" spans="1:251">
      <c r="A67" s="10">
        <v>44348</v>
      </c>
      <c r="B67" s="73">
        <v>0.58399999999999996</v>
      </c>
      <c r="C67" s="73">
        <v>0.255</v>
      </c>
      <c r="D67" s="73">
        <v>0.58399999999999996</v>
      </c>
      <c r="E67" s="73">
        <v>0.255</v>
      </c>
      <c r="F67" s="73">
        <v>0.123</v>
      </c>
      <c r="G67" s="73">
        <v>38.863</v>
      </c>
      <c r="H67" s="73">
        <v>26.613</v>
      </c>
      <c r="I67" s="73">
        <v>36.561999999999998</v>
      </c>
      <c r="J67" s="73">
        <v>1.7170000000000001</v>
      </c>
      <c r="K67" s="73">
        <v>35.488999999999997</v>
      </c>
      <c r="L67" s="73">
        <v>26.613</v>
      </c>
      <c r="M67" s="73">
        <v>0.83</v>
      </c>
      <c r="N67" s="73">
        <v>8.0459999999999994</v>
      </c>
      <c r="O67" s="73">
        <v>0.435</v>
      </c>
      <c r="P67" s="73">
        <v>9.8000000000000004E-2</v>
      </c>
      <c r="Q67" s="73">
        <v>0.125</v>
      </c>
      <c r="R67" s="73">
        <v>0.21299999999999999</v>
      </c>
      <c r="S67" s="73">
        <v>2.355</v>
      </c>
      <c r="T67" s="73">
        <v>0.97499999999999998</v>
      </c>
      <c r="U67" s="73">
        <v>0</v>
      </c>
      <c r="V67" s="73">
        <v>1.38</v>
      </c>
      <c r="W67" s="73">
        <v>28.015000000000001</v>
      </c>
      <c r="X67" s="73">
        <v>0.95399999999999996</v>
      </c>
      <c r="Y67" s="73">
        <v>9.6379999999999999</v>
      </c>
      <c r="Z67" s="73">
        <v>14.026999999999999</v>
      </c>
      <c r="AA67" s="73">
        <v>7.05</v>
      </c>
      <c r="AB67" s="73">
        <v>1.0349999999999999</v>
      </c>
      <c r="AC67" s="73">
        <v>5.819</v>
      </c>
      <c r="AD67" s="73">
        <v>11.37</v>
      </c>
      <c r="AE67" s="73">
        <v>5.5419999999999998</v>
      </c>
      <c r="AF67" s="73">
        <v>0.89700000000000002</v>
      </c>
      <c r="AG67" s="73">
        <v>4.931</v>
      </c>
      <c r="AH67" s="73">
        <v>2.657</v>
      </c>
      <c r="AI67" s="73">
        <v>1.508</v>
      </c>
      <c r="AJ67" s="73">
        <v>0.13800000000000001</v>
      </c>
      <c r="AK67" s="73">
        <v>0.88800000000000001</v>
      </c>
      <c r="AL67" s="73">
        <v>0.58399999999999996</v>
      </c>
      <c r="AM67" s="73">
        <v>0.255</v>
      </c>
      <c r="AN67" s="73">
        <v>0.58399999999999996</v>
      </c>
      <c r="AO67" s="73">
        <v>0.255</v>
      </c>
      <c r="AP67" s="73">
        <v>0.123</v>
      </c>
      <c r="AQ67" s="73">
        <v>49.777000000000001</v>
      </c>
      <c r="AR67" s="73">
        <v>31.669</v>
      </c>
      <c r="AS67" s="73">
        <v>40.353000000000002</v>
      </c>
      <c r="AT67" s="73">
        <v>5.6609999999999996</v>
      </c>
      <c r="AU67" s="73">
        <v>37.401000000000003</v>
      </c>
      <c r="AV67" s="73">
        <v>31.669</v>
      </c>
      <c r="AW67" s="73">
        <v>0.54500000000000004</v>
      </c>
      <c r="AX67" s="73">
        <v>5.1879999999999997</v>
      </c>
      <c r="AY67" s="73">
        <v>1.5209999999999999</v>
      </c>
      <c r="AZ67" s="73">
        <v>0.82599999999999996</v>
      </c>
      <c r="BA67" s="73">
        <v>7.3999999999999996E-2</v>
      </c>
      <c r="BB67" s="73">
        <v>0.622</v>
      </c>
      <c r="BC67" s="73">
        <v>7.4189999999999996</v>
      </c>
      <c r="BD67" s="73">
        <v>2.1269999999999998</v>
      </c>
      <c r="BE67" s="73">
        <v>0</v>
      </c>
      <c r="BF67" s="73">
        <v>4.9660000000000002</v>
      </c>
      <c r="BG67" s="73">
        <v>36.142000000000003</v>
      </c>
      <c r="BH67" s="73">
        <v>0.77700000000000002</v>
      </c>
      <c r="BI67" s="73">
        <v>11.593</v>
      </c>
      <c r="BJ67" s="73">
        <v>8.3089999999999993</v>
      </c>
      <c r="BK67" s="73">
        <v>4.7569999999999997</v>
      </c>
      <c r="BL67" s="73">
        <v>0.73399999999999999</v>
      </c>
      <c r="BM67" s="73">
        <v>2.5779999999999998</v>
      </c>
      <c r="BN67" s="73">
        <v>6.7889999999999997</v>
      </c>
      <c r="BO67" s="73">
        <v>3.54</v>
      </c>
      <c r="BP67" s="73">
        <v>0.73399999999999999</v>
      </c>
      <c r="BQ67" s="73">
        <v>2.2770000000000001</v>
      </c>
      <c r="BR67" s="73">
        <v>1.5189999999999999</v>
      </c>
      <c r="BS67" s="73">
        <v>1.218</v>
      </c>
      <c r="BT67" s="73">
        <v>0</v>
      </c>
      <c r="BU67" s="73">
        <v>0.30199999999999999</v>
      </c>
      <c r="BV67" s="73">
        <v>0.73899999999999999</v>
      </c>
      <c r="BW67" s="73">
        <v>0.44800000000000001</v>
      </c>
      <c r="BX67" s="73">
        <v>0</v>
      </c>
      <c r="BY67" s="73">
        <v>0.29099999999999998</v>
      </c>
      <c r="BZ67" s="73">
        <v>3.4350000000000001</v>
      </c>
      <c r="CA67" s="73">
        <v>1.264</v>
      </c>
      <c r="CB67" s="73">
        <v>3.762</v>
      </c>
      <c r="CC67" s="73">
        <v>0.93700000000000006</v>
      </c>
      <c r="CD67" s="73">
        <v>0.23899999999999999</v>
      </c>
      <c r="CE67" s="73">
        <v>0</v>
      </c>
      <c r="CF67" s="73">
        <v>23.795000000000002</v>
      </c>
      <c r="CG67" s="73">
        <v>17.452999999999999</v>
      </c>
      <c r="CH67" s="73">
        <v>21.501000000000001</v>
      </c>
      <c r="CI67" s="73">
        <v>0.76600000000000001</v>
      </c>
      <c r="CJ67" s="73">
        <v>20.523</v>
      </c>
      <c r="CK67" s="73">
        <v>17.452999999999999</v>
      </c>
      <c r="CL67" s="73">
        <v>0.125</v>
      </c>
      <c r="CM67" s="73">
        <v>2.9449999999999998</v>
      </c>
      <c r="CN67" s="73">
        <v>0.51400000000000001</v>
      </c>
      <c r="CO67" s="73">
        <v>0.26800000000000002</v>
      </c>
      <c r="CP67" s="73">
        <v>7.3999999999999996E-2</v>
      </c>
      <c r="CQ67" s="73">
        <v>0.17199999999999999</v>
      </c>
      <c r="CR67" s="73">
        <v>1.3160000000000001</v>
      </c>
      <c r="CS67" s="73">
        <v>0.71</v>
      </c>
      <c r="CT67" s="73">
        <v>0</v>
      </c>
      <c r="CU67" s="73">
        <v>0.52</v>
      </c>
      <c r="CV67" s="73">
        <v>19.021999999999998</v>
      </c>
      <c r="CW67" s="73">
        <v>0.35799999999999998</v>
      </c>
      <c r="CX67" s="73">
        <v>4.1900000000000004</v>
      </c>
      <c r="CY67" s="73">
        <v>5.4029999999999996</v>
      </c>
      <c r="CZ67" s="73">
        <v>3.4790000000000001</v>
      </c>
      <c r="DA67" s="73">
        <v>0.505</v>
      </c>
      <c r="DB67" s="73">
        <v>1.419</v>
      </c>
      <c r="DC67" s="73">
        <v>4.3470000000000004</v>
      </c>
      <c r="DD67" s="73">
        <v>2.7240000000000002</v>
      </c>
      <c r="DE67" s="73">
        <v>0.505</v>
      </c>
      <c r="DF67" s="73">
        <v>1.1180000000000001</v>
      </c>
      <c r="DG67" s="73">
        <v>1.056</v>
      </c>
      <c r="DH67" s="73">
        <v>0.755</v>
      </c>
      <c r="DI67" s="73">
        <v>0</v>
      </c>
      <c r="DJ67" s="73">
        <v>0.30199999999999999</v>
      </c>
      <c r="DK67" s="73">
        <v>1.4419999999999999</v>
      </c>
      <c r="DL67" s="73">
        <v>0.22500000000000001</v>
      </c>
      <c r="DM67" s="73">
        <v>1.528</v>
      </c>
      <c r="DN67" s="73">
        <v>0.13900000000000001</v>
      </c>
      <c r="DO67" s="73">
        <v>0</v>
      </c>
      <c r="DP67" s="73">
        <v>21.145</v>
      </c>
      <c r="DQ67" s="73">
        <v>15.455</v>
      </c>
      <c r="DR67" s="73">
        <v>19.073</v>
      </c>
      <c r="DS67" s="73">
        <v>0.76600000000000001</v>
      </c>
      <c r="DT67" s="73">
        <v>18.285</v>
      </c>
      <c r="DU67" s="73">
        <v>15.455</v>
      </c>
      <c r="DV67" s="73">
        <v>0.125</v>
      </c>
      <c r="DW67" s="73">
        <v>2.7050000000000001</v>
      </c>
      <c r="DX67" s="73">
        <v>0.51400000000000001</v>
      </c>
      <c r="DY67" s="73">
        <v>0.26800000000000002</v>
      </c>
      <c r="DZ67" s="73">
        <v>7.3999999999999996E-2</v>
      </c>
      <c r="EA67" s="73">
        <v>0.17199999999999999</v>
      </c>
      <c r="EB67" s="73">
        <v>1.127</v>
      </c>
      <c r="EC67" s="73">
        <v>0.52</v>
      </c>
      <c r="ED67" s="73">
        <v>0</v>
      </c>
      <c r="EE67" s="73">
        <v>0.52</v>
      </c>
      <c r="EF67" s="73">
        <v>16.611999999999998</v>
      </c>
      <c r="EG67" s="73">
        <v>0.35799999999999998</v>
      </c>
      <c r="EH67" s="73">
        <v>3.9510000000000001</v>
      </c>
      <c r="EI67" s="73">
        <v>4.7309999999999999</v>
      </c>
      <c r="EJ67" s="73">
        <v>2.8929999999999998</v>
      </c>
      <c r="EK67" s="73">
        <v>0.505</v>
      </c>
      <c r="EL67" s="73">
        <v>1.333</v>
      </c>
      <c r="EM67" s="73">
        <v>3.8090000000000002</v>
      </c>
      <c r="EN67" s="73">
        <v>2.2730000000000001</v>
      </c>
      <c r="EO67" s="73">
        <v>0.505</v>
      </c>
      <c r="EP67" s="73">
        <v>1.0309999999999999</v>
      </c>
      <c r="EQ67" s="73">
        <v>0.92200000000000004</v>
      </c>
      <c r="ER67" s="73">
        <v>0.62</v>
      </c>
      <c r="ES67" s="73">
        <v>0</v>
      </c>
      <c r="ET67" s="73">
        <v>0.30199999999999999</v>
      </c>
      <c r="EU67" s="73">
        <v>1.22</v>
      </c>
      <c r="EV67" s="73">
        <v>0.22500000000000001</v>
      </c>
      <c r="EW67" s="73">
        <v>1.3069999999999999</v>
      </c>
      <c r="EX67" s="73">
        <v>0.13900000000000001</v>
      </c>
      <c r="EY67" s="73">
        <v>0</v>
      </c>
      <c r="EZ67" s="73">
        <v>103.261</v>
      </c>
      <c r="FA67" s="73">
        <v>59.692</v>
      </c>
      <c r="FB67" s="73">
        <v>80.963999999999999</v>
      </c>
      <c r="FC67" s="73">
        <v>18.263000000000002</v>
      </c>
      <c r="FD67" s="73">
        <v>76.040000000000006</v>
      </c>
      <c r="FE67" s="73">
        <v>59.692</v>
      </c>
      <c r="FF67" s="73">
        <v>1.736</v>
      </c>
      <c r="FG67" s="73">
        <v>13.645</v>
      </c>
      <c r="FH67" s="73">
        <v>1.7589999999999999</v>
      </c>
      <c r="FI67" s="73">
        <v>1.44</v>
      </c>
      <c r="FJ67" s="73">
        <v>0.161</v>
      </c>
      <c r="FK67" s="73">
        <v>0.157</v>
      </c>
      <c r="FL67" s="73">
        <v>22.552</v>
      </c>
      <c r="FM67" s="73">
        <v>4.4509999999999996</v>
      </c>
      <c r="FN67" s="73">
        <v>0.78300000000000003</v>
      </c>
      <c r="FO67" s="73">
        <v>17.161999999999999</v>
      </c>
      <c r="FP67" s="73">
        <v>67.268000000000001</v>
      </c>
      <c r="FQ67" s="73">
        <v>2.68</v>
      </c>
      <c r="FR67" s="73">
        <v>31.678999999999998</v>
      </c>
      <c r="FS67" s="73">
        <v>16.504000000000001</v>
      </c>
      <c r="FT67" s="73">
        <v>9.4920000000000009</v>
      </c>
      <c r="FU67" s="73">
        <v>1.6479999999999999</v>
      </c>
      <c r="FV67" s="73">
        <v>5.1760000000000002</v>
      </c>
      <c r="FW67" s="73">
        <v>13.760999999999999</v>
      </c>
      <c r="FX67" s="73">
        <v>7.8559999999999999</v>
      </c>
      <c r="FY67" s="73">
        <v>1.155</v>
      </c>
      <c r="FZ67" s="73">
        <v>4.5620000000000003</v>
      </c>
      <c r="GA67" s="73">
        <v>2.7429999999999999</v>
      </c>
      <c r="GB67" s="73">
        <v>1.6359999999999999</v>
      </c>
      <c r="GC67" s="73">
        <v>0.49299999999999999</v>
      </c>
      <c r="GD67" s="73">
        <v>0.61399999999999999</v>
      </c>
      <c r="GE67" s="73">
        <v>1.5620000000000001</v>
      </c>
      <c r="GF67" s="73">
        <v>1.2330000000000001</v>
      </c>
      <c r="GG67" s="73">
        <v>0</v>
      </c>
      <c r="GH67" s="73">
        <v>0.13800000000000001</v>
      </c>
      <c r="GI67" s="73">
        <v>2.911</v>
      </c>
      <c r="GJ67" s="73">
        <v>1.635</v>
      </c>
      <c r="GK67" s="73">
        <v>4.0339999999999998</v>
      </c>
      <c r="GL67" s="73">
        <v>0.51200000000000001</v>
      </c>
      <c r="GM67" s="73">
        <v>0.188</v>
      </c>
      <c r="GN67" s="73">
        <v>0.191</v>
      </c>
      <c r="GO67" s="73">
        <v>47.695</v>
      </c>
      <c r="GP67" s="73">
        <v>34.308999999999997</v>
      </c>
      <c r="GQ67" s="73">
        <v>44.618000000000002</v>
      </c>
      <c r="GR67" s="73">
        <v>1.111</v>
      </c>
      <c r="GS67" s="73">
        <v>43.225000000000001</v>
      </c>
      <c r="GT67" s="73">
        <v>34.308999999999997</v>
      </c>
      <c r="GU67" s="73">
        <v>1.302</v>
      </c>
      <c r="GV67" s="73">
        <v>7.4080000000000004</v>
      </c>
      <c r="GW67" s="73">
        <v>0.57099999999999995</v>
      </c>
      <c r="GX67" s="73">
        <v>0.41399999999999998</v>
      </c>
      <c r="GY67" s="73">
        <v>0</v>
      </c>
      <c r="GZ67" s="73">
        <v>0.157</v>
      </c>
      <c r="HA67" s="73">
        <v>2.2949999999999999</v>
      </c>
      <c r="HB67" s="73">
        <v>1.1850000000000001</v>
      </c>
      <c r="HC67" s="73">
        <v>0</v>
      </c>
      <c r="HD67" s="73">
        <v>0.95399999999999996</v>
      </c>
      <c r="HE67" s="73">
        <v>36.448999999999998</v>
      </c>
      <c r="HF67" s="73">
        <v>1.302</v>
      </c>
      <c r="HG67" s="73">
        <v>9.234</v>
      </c>
      <c r="HH67" s="73">
        <v>11.509</v>
      </c>
      <c r="HI67" s="73">
        <v>7.7560000000000002</v>
      </c>
      <c r="HJ67" s="73">
        <v>1.1559999999999999</v>
      </c>
      <c r="HK67" s="73">
        <v>2.5960000000000001</v>
      </c>
      <c r="HL67" s="73">
        <v>9.1519999999999992</v>
      </c>
      <c r="HM67" s="73">
        <v>6.1210000000000004</v>
      </c>
      <c r="HN67" s="73">
        <v>0.66300000000000003</v>
      </c>
      <c r="HO67" s="73">
        <v>2.3679999999999999</v>
      </c>
      <c r="HP67" s="73">
        <v>2.3570000000000002</v>
      </c>
      <c r="HQ67" s="73">
        <v>1.6359999999999999</v>
      </c>
      <c r="HR67" s="73">
        <v>0.49299999999999999</v>
      </c>
      <c r="HS67" s="73">
        <v>0.22800000000000001</v>
      </c>
      <c r="HT67" s="73">
        <v>1.603</v>
      </c>
      <c r="HU67" s="73">
        <v>0.71</v>
      </c>
      <c r="HV67" s="73">
        <v>1.9650000000000001</v>
      </c>
      <c r="HW67" s="73">
        <v>0.34699999999999998</v>
      </c>
      <c r="HX67" s="73">
        <v>0</v>
      </c>
      <c r="HY67" s="73">
        <v>39.628</v>
      </c>
      <c r="HZ67" s="73">
        <v>28.693000000000001</v>
      </c>
      <c r="IA67" s="73">
        <v>37.557000000000002</v>
      </c>
      <c r="IB67" s="73">
        <v>0.68700000000000006</v>
      </c>
      <c r="IC67" s="73">
        <v>36.926000000000002</v>
      </c>
      <c r="ID67" s="73">
        <v>28.693000000000001</v>
      </c>
      <c r="IE67" s="73">
        <v>1.149</v>
      </c>
      <c r="IF67" s="73">
        <v>6.8769999999999998</v>
      </c>
      <c r="IG67" s="73">
        <v>0.39500000000000002</v>
      </c>
      <c r="IH67" s="73">
        <v>0.23799999999999999</v>
      </c>
      <c r="II67" s="73">
        <v>0</v>
      </c>
      <c r="IJ67" s="73">
        <v>0.157</v>
      </c>
      <c r="IK67" s="73">
        <v>1.2849999999999999</v>
      </c>
      <c r="IL67" s="73">
        <v>0.59899999999999998</v>
      </c>
      <c r="IM67" s="73">
        <v>0</v>
      </c>
      <c r="IN67" s="73">
        <v>0.53</v>
      </c>
      <c r="IO67" s="73">
        <v>29.872</v>
      </c>
      <c r="IP67" s="73">
        <v>1.149</v>
      </c>
      <c r="IQ67" s="73">
        <v>8.0679999999999996</v>
      </c>
    </row>
    <row r="68" spans="1:251">
      <c r="A68" s="10">
        <v>44440</v>
      </c>
      <c r="B68" s="73">
        <v>0.61</v>
      </c>
      <c r="C68" s="73">
        <v>0.38800000000000001</v>
      </c>
      <c r="D68" s="73">
        <v>0.61</v>
      </c>
      <c r="E68" s="73">
        <v>0.38800000000000001</v>
      </c>
      <c r="F68" s="73">
        <v>0</v>
      </c>
      <c r="G68" s="73">
        <v>38.250999999999998</v>
      </c>
      <c r="H68" s="73">
        <v>26.870999999999999</v>
      </c>
      <c r="I68" s="73">
        <v>36.588000000000001</v>
      </c>
      <c r="J68" s="73">
        <v>1.0529999999999999</v>
      </c>
      <c r="K68" s="73">
        <v>35.229999999999997</v>
      </c>
      <c r="L68" s="73">
        <v>26.870999999999999</v>
      </c>
      <c r="M68" s="73">
        <v>1.131</v>
      </c>
      <c r="N68" s="73">
        <v>7.2279999999999998</v>
      </c>
      <c r="O68" s="73">
        <v>0.34699999999999998</v>
      </c>
      <c r="P68" s="73">
        <v>0.34699999999999998</v>
      </c>
      <c r="Q68" s="73">
        <v>0</v>
      </c>
      <c r="R68" s="73">
        <v>0</v>
      </c>
      <c r="S68" s="73">
        <v>2.0640000000000001</v>
      </c>
      <c r="T68" s="73">
        <v>1.0109999999999999</v>
      </c>
      <c r="U68" s="73">
        <v>0.38800000000000001</v>
      </c>
      <c r="V68" s="73">
        <v>0.66500000000000004</v>
      </c>
      <c r="W68" s="73">
        <v>28.451000000000001</v>
      </c>
      <c r="X68" s="73">
        <v>1.5189999999999999</v>
      </c>
      <c r="Y68" s="73">
        <v>7.8929999999999998</v>
      </c>
      <c r="Z68" s="73">
        <v>14.553000000000001</v>
      </c>
      <c r="AA68" s="73">
        <v>8.8729999999999993</v>
      </c>
      <c r="AB68" s="73">
        <v>0.57699999999999996</v>
      </c>
      <c r="AC68" s="73">
        <v>5.1020000000000003</v>
      </c>
      <c r="AD68" s="73">
        <v>12.371</v>
      </c>
      <c r="AE68" s="73">
        <v>7.5759999999999996</v>
      </c>
      <c r="AF68" s="73">
        <v>0.438</v>
      </c>
      <c r="AG68" s="73">
        <v>4.3570000000000002</v>
      </c>
      <c r="AH68" s="73">
        <v>2.1819999999999999</v>
      </c>
      <c r="AI68" s="73">
        <v>1.2969999999999999</v>
      </c>
      <c r="AJ68" s="73">
        <v>0.13900000000000001</v>
      </c>
      <c r="AK68" s="73">
        <v>0.745</v>
      </c>
      <c r="AL68" s="73">
        <v>0.61</v>
      </c>
      <c r="AM68" s="73">
        <v>0.38800000000000001</v>
      </c>
      <c r="AN68" s="73">
        <v>0.61</v>
      </c>
      <c r="AO68" s="73">
        <v>0.38800000000000001</v>
      </c>
      <c r="AP68" s="73">
        <v>0</v>
      </c>
      <c r="AQ68" s="73">
        <v>49.658000000000001</v>
      </c>
      <c r="AR68" s="73">
        <v>32.625</v>
      </c>
      <c r="AS68" s="73">
        <v>41.11</v>
      </c>
      <c r="AT68" s="73">
        <v>5.7050000000000001</v>
      </c>
      <c r="AU68" s="73">
        <v>37.835999999999999</v>
      </c>
      <c r="AV68" s="73">
        <v>32.625</v>
      </c>
      <c r="AW68" s="73">
        <v>0.66300000000000003</v>
      </c>
      <c r="AX68" s="73">
        <v>4.2530000000000001</v>
      </c>
      <c r="AY68" s="73">
        <v>1.24</v>
      </c>
      <c r="AZ68" s="73">
        <v>0.72</v>
      </c>
      <c r="BA68" s="73">
        <v>0.108</v>
      </c>
      <c r="BB68" s="73">
        <v>0.41099999999999998</v>
      </c>
      <c r="BC68" s="73">
        <v>8.17</v>
      </c>
      <c r="BD68" s="73">
        <v>2.8479999999999999</v>
      </c>
      <c r="BE68" s="73">
        <v>0</v>
      </c>
      <c r="BF68" s="73">
        <v>5.1859999999999999</v>
      </c>
      <c r="BG68" s="73">
        <v>37.305</v>
      </c>
      <c r="BH68" s="73">
        <v>0.89900000000000002</v>
      </c>
      <c r="BI68" s="73">
        <v>10.477</v>
      </c>
      <c r="BJ68" s="73">
        <v>9.0790000000000006</v>
      </c>
      <c r="BK68" s="73">
        <v>5.6470000000000002</v>
      </c>
      <c r="BL68" s="73">
        <v>0.629</v>
      </c>
      <c r="BM68" s="73">
        <v>2.4319999999999999</v>
      </c>
      <c r="BN68" s="73">
        <v>7.6050000000000004</v>
      </c>
      <c r="BO68" s="73">
        <v>4.4909999999999997</v>
      </c>
      <c r="BP68" s="73">
        <v>0.629</v>
      </c>
      <c r="BQ68" s="73">
        <v>2.113</v>
      </c>
      <c r="BR68" s="73">
        <v>1.474</v>
      </c>
      <c r="BS68" s="73">
        <v>1.155</v>
      </c>
      <c r="BT68" s="73">
        <v>0</v>
      </c>
      <c r="BU68" s="73">
        <v>0.31900000000000001</v>
      </c>
      <c r="BV68" s="73">
        <v>1.1279999999999999</v>
      </c>
      <c r="BW68" s="73">
        <v>0.67200000000000004</v>
      </c>
      <c r="BX68" s="73">
        <v>0</v>
      </c>
      <c r="BY68" s="73">
        <v>0.45600000000000002</v>
      </c>
      <c r="BZ68" s="73">
        <v>2.4119999999999999</v>
      </c>
      <c r="CA68" s="73">
        <v>0.97799999999999998</v>
      </c>
      <c r="CB68" s="73">
        <v>2.843</v>
      </c>
      <c r="CC68" s="73">
        <v>0.54700000000000004</v>
      </c>
      <c r="CD68" s="73">
        <v>0.37</v>
      </c>
      <c r="CE68" s="73">
        <v>0</v>
      </c>
      <c r="CF68" s="73">
        <v>23.484999999999999</v>
      </c>
      <c r="CG68" s="73">
        <v>16.591999999999999</v>
      </c>
      <c r="CH68" s="73">
        <v>20.9</v>
      </c>
      <c r="CI68" s="73">
        <v>0.94899999999999995</v>
      </c>
      <c r="CJ68" s="73">
        <v>19.864000000000001</v>
      </c>
      <c r="CK68" s="73">
        <v>16.591999999999999</v>
      </c>
      <c r="CL68" s="73">
        <v>0.40699999999999997</v>
      </c>
      <c r="CM68" s="73">
        <v>2.7240000000000002</v>
      </c>
      <c r="CN68" s="73">
        <v>0.92300000000000004</v>
      </c>
      <c r="CO68" s="73">
        <v>0.40400000000000003</v>
      </c>
      <c r="CP68" s="73">
        <v>0.108</v>
      </c>
      <c r="CQ68" s="73">
        <v>0.41099999999999998</v>
      </c>
      <c r="CR68" s="73">
        <v>1.339</v>
      </c>
      <c r="CS68" s="73">
        <v>0.77400000000000002</v>
      </c>
      <c r="CT68" s="73">
        <v>0</v>
      </c>
      <c r="CU68" s="73">
        <v>0.42899999999999999</v>
      </c>
      <c r="CV68" s="73">
        <v>18.370999999999999</v>
      </c>
      <c r="CW68" s="73">
        <v>0.64200000000000002</v>
      </c>
      <c r="CX68" s="73">
        <v>4.0149999999999997</v>
      </c>
      <c r="CY68" s="73">
        <v>6.1260000000000003</v>
      </c>
      <c r="CZ68" s="73">
        <v>4.3710000000000004</v>
      </c>
      <c r="DA68" s="73">
        <v>0.50900000000000001</v>
      </c>
      <c r="DB68" s="73">
        <v>1.171</v>
      </c>
      <c r="DC68" s="73">
        <v>5.2869999999999999</v>
      </c>
      <c r="DD68" s="73">
        <v>3.5819999999999999</v>
      </c>
      <c r="DE68" s="73">
        <v>0.50900000000000001</v>
      </c>
      <c r="DF68" s="73">
        <v>1.121</v>
      </c>
      <c r="DG68" s="73">
        <v>0.83899999999999997</v>
      </c>
      <c r="DH68" s="73">
        <v>0.78900000000000003</v>
      </c>
      <c r="DI68" s="73">
        <v>0</v>
      </c>
      <c r="DJ68" s="73">
        <v>0.05</v>
      </c>
      <c r="DK68" s="73">
        <v>1.359</v>
      </c>
      <c r="DL68" s="73">
        <v>0.45700000000000002</v>
      </c>
      <c r="DM68" s="73">
        <v>1.6359999999999999</v>
      </c>
      <c r="DN68" s="73">
        <v>0.18</v>
      </c>
      <c r="DO68" s="73">
        <v>7.4999999999999997E-2</v>
      </c>
      <c r="DP68" s="73">
        <v>20.657</v>
      </c>
      <c r="DQ68" s="73">
        <v>14.292999999999999</v>
      </c>
      <c r="DR68" s="73">
        <v>18.353000000000002</v>
      </c>
      <c r="DS68" s="73">
        <v>0.74</v>
      </c>
      <c r="DT68" s="73">
        <v>17.327999999999999</v>
      </c>
      <c r="DU68" s="73">
        <v>14.292999999999999</v>
      </c>
      <c r="DV68" s="73">
        <v>0.35399999999999998</v>
      </c>
      <c r="DW68" s="73">
        <v>2.6110000000000002</v>
      </c>
      <c r="DX68" s="73">
        <v>0.81299999999999994</v>
      </c>
      <c r="DY68" s="73">
        <v>0.40400000000000003</v>
      </c>
      <c r="DZ68" s="73">
        <v>0.108</v>
      </c>
      <c r="EA68" s="73">
        <v>0.30099999999999999</v>
      </c>
      <c r="EB68" s="73">
        <v>1.1579999999999999</v>
      </c>
      <c r="EC68" s="73">
        <v>0.69</v>
      </c>
      <c r="ED68" s="73">
        <v>0</v>
      </c>
      <c r="EE68" s="73">
        <v>0.33200000000000002</v>
      </c>
      <c r="EF68" s="73">
        <v>15.988</v>
      </c>
      <c r="EG68" s="73">
        <v>0.59</v>
      </c>
      <c r="EH68" s="73">
        <v>3.694</v>
      </c>
      <c r="EI68" s="73">
        <v>4.9720000000000004</v>
      </c>
      <c r="EJ68" s="73">
        <v>3.4729999999999999</v>
      </c>
      <c r="EK68" s="73">
        <v>0.40500000000000003</v>
      </c>
      <c r="EL68" s="73">
        <v>1.0940000000000001</v>
      </c>
      <c r="EM68" s="73">
        <v>4.431</v>
      </c>
      <c r="EN68" s="73">
        <v>2.9809999999999999</v>
      </c>
      <c r="EO68" s="73">
        <v>0.40500000000000003</v>
      </c>
      <c r="EP68" s="73">
        <v>1.044</v>
      </c>
      <c r="EQ68" s="73">
        <v>0.54200000000000004</v>
      </c>
      <c r="ER68" s="73">
        <v>0.49199999999999999</v>
      </c>
      <c r="ES68" s="73">
        <v>0</v>
      </c>
      <c r="ET68" s="73">
        <v>0.05</v>
      </c>
      <c r="EU68" s="73">
        <v>1.359</v>
      </c>
      <c r="EV68" s="73">
        <v>0.38500000000000001</v>
      </c>
      <c r="EW68" s="73">
        <v>1.5640000000000001</v>
      </c>
      <c r="EX68" s="73">
        <v>0.18</v>
      </c>
      <c r="EY68" s="73">
        <v>0</v>
      </c>
      <c r="EZ68" s="73">
        <v>103.624</v>
      </c>
      <c r="FA68" s="73">
        <v>58.421999999999997</v>
      </c>
      <c r="FB68" s="73">
        <v>79.986000000000004</v>
      </c>
      <c r="FC68" s="73">
        <v>20.067</v>
      </c>
      <c r="FD68" s="73">
        <v>73.057000000000002</v>
      </c>
      <c r="FE68" s="73">
        <v>58.421999999999997</v>
      </c>
      <c r="FF68" s="73">
        <v>1.5489999999999999</v>
      </c>
      <c r="FG68" s="73">
        <v>12.851000000000001</v>
      </c>
      <c r="FH68" s="73">
        <v>2.0739999999999998</v>
      </c>
      <c r="FI68" s="73">
        <v>1.1100000000000001</v>
      </c>
      <c r="FJ68" s="73">
        <v>0.39500000000000002</v>
      </c>
      <c r="FK68" s="73">
        <v>0.56899999999999995</v>
      </c>
      <c r="FL68" s="73">
        <v>25.259</v>
      </c>
      <c r="FM68" s="73">
        <v>6.0549999999999997</v>
      </c>
      <c r="FN68" s="73">
        <v>0</v>
      </c>
      <c r="FO68" s="73">
        <v>19.103000000000002</v>
      </c>
      <c r="FP68" s="73">
        <v>67.831999999999994</v>
      </c>
      <c r="FQ68" s="73">
        <v>1.944</v>
      </c>
      <c r="FR68" s="73">
        <v>33.301000000000002</v>
      </c>
      <c r="FS68" s="73">
        <v>16.922999999999998</v>
      </c>
      <c r="FT68" s="73">
        <v>10.417999999999999</v>
      </c>
      <c r="FU68" s="73">
        <v>0.74399999999999999</v>
      </c>
      <c r="FV68" s="73">
        <v>5.4889999999999999</v>
      </c>
      <c r="FW68" s="73">
        <v>13.29</v>
      </c>
      <c r="FX68" s="73">
        <v>8.4540000000000006</v>
      </c>
      <c r="FY68" s="73">
        <v>0.5</v>
      </c>
      <c r="FZ68" s="73">
        <v>4.0640000000000001</v>
      </c>
      <c r="GA68" s="73">
        <v>3.633</v>
      </c>
      <c r="GB68" s="73">
        <v>1.964</v>
      </c>
      <c r="GC68" s="73">
        <v>0.24299999999999999</v>
      </c>
      <c r="GD68" s="73">
        <v>1.425</v>
      </c>
      <c r="GE68" s="73">
        <v>1.532</v>
      </c>
      <c r="GF68" s="73">
        <v>1.095</v>
      </c>
      <c r="GG68" s="73">
        <v>0.23899999999999999</v>
      </c>
      <c r="GH68" s="73">
        <v>0.19800000000000001</v>
      </c>
      <c r="GI68" s="73">
        <v>3.234</v>
      </c>
      <c r="GJ68" s="73">
        <v>0.54800000000000004</v>
      </c>
      <c r="GK68" s="73">
        <v>3.5720000000000001</v>
      </c>
      <c r="GL68" s="73">
        <v>0.21</v>
      </c>
      <c r="GM68" s="73">
        <v>0.27200000000000002</v>
      </c>
      <c r="GN68" s="73">
        <v>0</v>
      </c>
      <c r="GO68" s="73">
        <v>45.268999999999998</v>
      </c>
      <c r="GP68" s="73">
        <v>33.262</v>
      </c>
      <c r="GQ68" s="73">
        <v>42.216999999999999</v>
      </c>
      <c r="GR68" s="73">
        <v>1.2869999999999999</v>
      </c>
      <c r="GS68" s="73">
        <v>40.722000000000001</v>
      </c>
      <c r="GT68" s="73">
        <v>33.262</v>
      </c>
      <c r="GU68" s="73">
        <v>0.191</v>
      </c>
      <c r="GV68" s="73">
        <v>7.27</v>
      </c>
      <c r="GW68" s="73">
        <v>0.125</v>
      </c>
      <c r="GX68" s="73">
        <v>0</v>
      </c>
      <c r="GY68" s="73">
        <v>0</v>
      </c>
      <c r="GZ68" s="73">
        <v>0.125</v>
      </c>
      <c r="HA68" s="73">
        <v>2.758</v>
      </c>
      <c r="HB68" s="73">
        <v>1.494</v>
      </c>
      <c r="HC68" s="73">
        <v>0</v>
      </c>
      <c r="HD68" s="73">
        <v>1.1619999999999999</v>
      </c>
      <c r="HE68" s="73">
        <v>35.640999999999998</v>
      </c>
      <c r="HF68" s="73">
        <v>0.191</v>
      </c>
      <c r="HG68" s="73">
        <v>9.3350000000000009</v>
      </c>
      <c r="HH68" s="73">
        <v>12.377000000000001</v>
      </c>
      <c r="HI68" s="73">
        <v>8.43</v>
      </c>
      <c r="HJ68" s="73">
        <v>0.24299999999999999</v>
      </c>
      <c r="HK68" s="73">
        <v>3.4319999999999999</v>
      </c>
      <c r="HL68" s="73">
        <v>9.5869999999999997</v>
      </c>
      <c r="HM68" s="73">
        <v>6.4660000000000002</v>
      </c>
      <c r="HN68" s="73">
        <v>0</v>
      </c>
      <c r="HO68" s="73">
        <v>2.85</v>
      </c>
      <c r="HP68" s="73">
        <v>2.79</v>
      </c>
      <c r="HQ68" s="73">
        <v>1.964</v>
      </c>
      <c r="HR68" s="73">
        <v>0.24299999999999999</v>
      </c>
      <c r="HS68" s="73">
        <v>0.58199999999999996</v>
      </c>
      <c r="HT68" s="73">
        <v>1.663</v>
      </c>
      <c r="HU68" s="73">
        <v>0.10199999999999999</v>
      </c>
      <c r="HV68" s="73">
        <v>1.7649999999999999</v>
      </c>
      <c r="HW68" s="73">
        <v>0</v>
      </c>
      <c r="HX68" s="73">
        <v>0.27200000000000002</v>
      </c>
      <c r="HY68" s="73">
        <v>39.094999999999999</v>
      </c>
      <c r="HZ68" s="73">
        <v>28.981000000000002</v>
      </c>
      <c r="IA68" s="73">
        <v>36.770000000000003</v>
      </c>
      <c r="IB68" s="73">
        <v>1.1379999999999999</v>
      </c>
      <c r="IC68" s="73">
        <v>35.573999999999998</v>
      </c>
      <c r="ID68" s="73">
        <v>28.981000000000002</v>
      </c>
      <c r="IE68" s="73">
        <v>0</v>
      </c>
      <c r="IF68" s="73">
        <v>6.593</v>
      </c>
      <c r="IG68" s="73">
        <v>0.125</v>
      </c>
      <c r="IH68" s="73">
        <v>0</v>
      </c>
      <c r="II68" s="73">
        <v>0</v>
      </c>
      <c r="IJ68" s="73">
        <v>0.125</v>
      </c>
      <c r="IK68" s="73">
        <v>2.3119999999999998</v>
      </c>
      <c r="IL68" s="73">
        <v>1.196</v>
      </c>
      <c r="IM68" s="73">
        <v>0</v>
      </c>
      <c r="IN68" s="73">
        <v>1.0129999999999999</v>
      </c>
      <c r="IO68" s="73">
        <v>30.667999999999999</v>
      </c>
      <c r="IP68" s="73">
        <v>0</v>
      </c>
      <c r="IQ68" s="73">
        <v>8.3249999999999993</v>
      </c>
    </row>
    <row r="69" spans="1:251">
      <c r="A69" s="10">
        <v>44531</v>
      </c>
      <c r="B69" s="73">
        <v>0.311</v>
      </c>
      <c r="C69" s="73">
        <v>0.19500000000000001</v>
      </c>
      <c r="D69" s="73">
        <v>0.441</v>
      </c>
      <c r="E69" s="73">
        <v>6.4000000000000001E-2</v>
      </c>
      <c r="F69" s="73">
        <v>0</v>
      </c>
      <c r="G69" s="73">
        <v>37.381</v>
      </c>
      <c r="H69" s="73">
        <v>26.795999999999999</v>
      </c>
      <c r="I69" s="73">
        <v>35.508000000000003</v>
      </c>
      <c r="J69" s="73">
        <v>1.4319999999999999</v>
      </c>
      <c r="K69" s="73">
        <v>34.600999999999999</v>
      </c>
      <c r="L69" s="73">
        <v>26.795999999999999</v>
      </c>
      <c r="M69" s="73">
        <v>0.79900000000000004</v>
      </c>
      <c r="N69" s="73">
        <v>6.8760000000000003</v>
      </c>
      <c r="O69" s="73">
        <v>0.27100000000000002</v>
      </c>
      <c r="P69" s="73">
        <v>0.17699999999999999</v>
      </c>
      <c r="Q69" s="73">
        <v>0</v>
      </c>
      <c r="R69" s="73">
        <v>9.4E-2</v>
      </c>
      <c r="S69" s="73">
        <v>2.198</v>
      </c>
      <c r="T69" s="73">
        <v>0.86</v>
      </c>
      <c r="U69" s="73">
        <v>0</v>
      </c>
      <c r="V69" s="73">
        <v>1.337</v>
      </c>
      <c r="W69" s="73">
        <v>27.975999999999999</v>
      </c>
      <c r="X69" s="73">
        <v>0.79900000000000004</v>
      </c>
      <c r="Y69" s="73">
        <v>8.4109999999999996</v>
      </c>
      <c r="Z69" s="73">
        <v>15.323</v>
      </c>
      <c r="AA69" s="73">
        <v>9.3640000000000008</v>
      </c>
      <c r="AB69" s="73">
        <v>0.53500000000000003</v>
      </c>
      <c r="AC69" s="73">
        <v>5.4240000000000004</v>
      </c>
      <c r="AD69" s="73">
        <v>13.351000000000001</v>
      </c>
      <c r="AE69" s="73">
        <v>7.976</v>
      </c>
      <c r="AF69" s="73">
        <v>0.22700000000000001</v>
      </c>
      <c r="AG69" s="73">
        <v>5.1470000000000002</v>
      </c>
      <c r="AH69" s="73">
        <v>1.972</v>
      </c>
      <c r="AI69" s="73">
        <v>1.387</v>
      </c>
      <c r="AJ69" s="73">
        <v>0.307</v>
      </c>
      <c r="AK69" s="73">
        <v>0.27800000000000002</v>
      </c>
      <c r="AL69" s="73">
        <v>0.311</v>
      </c>
      <c r="AM69" s="73">
        <v>0.19500000000000001</v>
      </c>
      <c r="AN69" s="73">
        <v>0.441</v>
      </c>
      <c r="AO69" s="73">
        <v>6.4000000000000001E-2</v>
      </c>
      <c r="AP69" s="73">
        <v>0</v>
      </c>
      <c r="AQ69" s="73">
        <v>50.637</v>
      </c>
      <c r="AR69" s="73">
        <v>32.261000000000003</v>
      </c>
      <c r="AS69" s="73">
        <v>41.503</v>
      </c>
      <c r="AT69" s="73">
        <v>5.7930000000000001</v>
      </c>
      <c r="AU69" s="73">
        <v>38.481000000000002</v>
      </c>
      <c r="AV69" s="73">
        <v>32.261000000000003</v>
      </c>
      <c r="AW69" s="73">
        <v>0.36599999999999999</v>
      </c>
      <c r="AX69" s="73">
        <v>5.282</v>
      </c>
      <c r="AY69" s="73">
        <v>0.89700000000000002</v>
      </c>
      <c r="AZ69" s="73">
        <v>0.495</v>
      </c>
      <c r="BA69" s="73">
        <v>0.13700000000000001</v>
      </c>
      <c r="BB69" s="73">
        <v>0.26500000000000001</v>
      </c>
      <c r="BC69" s="73">
        <v>8.4909999999999997</v>
      </c>
      <c r="BD69" s="73">
        <v>3.1</v>
      </c>
      <c r="BE69" s="73">
        <v>0.192</v>
      </c>
      <c r="BF69" s="73">
        <v>5.1989999999999998</v>
      </c>
      <c r="BG69" s="73">
        <v>37.033000000000001</v>
      </c>
      <c r="BH69" s="73">
        <v>0.69499999999999995</v>
      </c>
      <c r="BI69" s="73">
        <v>11.773999999999999</v>
      </c>
      <c r="BJ69" s="73">
        <v>8.3629999999999995</v>
      </c>
      <c r="BK69" s="73">
        <v>6.1340000000000003</v>
      </c>
      <c r="BL69" s="73">
        <v>0.36499999999999999</v>
      </c>
      <c r="BM69" s="73">
        <v>1.7949999999999999</v>
      </c>
      <c r="BN69" s="73">
        <v>6.8120000000000003</v>
      </c>
      <c r="BO69" s="73">
        <v>4.9000000000000004</v>
      </c>
      <c r="BP69" s="73">
        <v>0.36499999999999999</v>
      </c>
      <c r="BQ69" s="73">
        <v>1.4770000000000001</v>
      </c>
      <c r="BR69" s="73">
        <v>1.5509999999999999</v>
      </c>
      <c r="BS69" s="73">
        <v>1.234</v>
      </c>
      <c r="BT69" s="73">
        <v>0</v>
      </c>
      <c r="BU69" s="73">
        <v>0.318</v>
      </c>
      <c r="BV69" s="73">
        <v>0.84599999999999997</v>
      </c>
      <c r="BW69" s="73">
        <v>0.39300000000000002</v>
      </c>
      <c r="BX69" s="73">
        <v>0</v>
      </c>
      <c r="BY69" s="73">
        <v>0.45300000000000001</v>
      </c>
      <c r="BZ69" s="73">
        <v>2.7690000000000001</v>
      </c>
      <c r="CA69" s="73">
        <v>1.1359999999999999</v>
      </c>
      <c r="CB69" s="73">
        <v>3.3410000000000002</v>
      </c>
      <c r="CC69" s="73">
        <v>0.56399999999999995</v>
      </c>
      <c r="CD69" s="73">
        <v>6.9000000000000006E-2</v>
      </c>
      <c r="CE69" s="73">
        <v>0</v>
      </c>
      <c r="CF69" s="73">
        <v>24.123000000000001</v>
      </c>
      <c r="CG69" s="73">
        <v>16.638000000000002</v>
      </c>
      <c r="CH69" s="73">
        <v>21.709</v>
      </c>
      <c r="CI69" s="73">
        <v>1.0980000000000001</v>
      </c>
      <c r="CJ69" s="73">
        <v>20.762</v>
      </c>
      <c r="CK69" s="73">
        <v>16.638000000000002</v>
      </c>
      <c r="CL69" s="73">
        <v>0.21299999999999999</v>
      </c>
      <c r="CM69" s="73">
        <v>3.7789999999999999</v>
      </c>
      <c r="CN69" s="73">
        <v>0.43099999999999999</v>
      </c>
      <c r="CO69" s="73">
        <v>0.16600000000000001</v>
      </c>
      <c r="CP69" s="73">
        <v>0</v>
      </c>
      <c r="CQ69" s="73">
        <v>0.26500000000000001</v>
      </c>
      <c r="CR69" s="73">
        <v>1.746</v>
      </c>
      <c r="CS69" s="73">
        <v>0.91300000000000003</v>
      </c>
      <c r="CT69" s="73">
        <v>0</v>
      </c>
      <c r="CU69" s="73">
        <v>0.83299999999999996</v>
      </c>
      <c r="CV69" s="73">
        <v>18.201000000000001</v>
      </c>
      <c r="CW69" s="73">
        <v>0.21299999999999999</v>
      </c>
      <c r="CX69" s="73">
        <v>5.5759999999999996</v>
      </c>
      <c r="CY69" s="73">
        <v>5.7050000000000001</v>
      </c>
      <c r="CZ69" s="73">
        <v>4.415</v>
      </c>
      <c r="DA69" s="73">
        <v>0.316</v>
      </c>
      <c r="DB69" s="73">
        <v>0.97399999999999998</v>
      </c>
      <c r="DC69" s="73">
        <v>4.9320000000000004</v>
      </c>
      <c r="DD69" s="73">
        <v>3.69</v>
      </c>
      <c r="DE69" s="73">
        <v>0.316</v>
      </c>
      <c r="DF69" s="73">
        <v>0.92600000000000005</v>
      </c>
      <c r="DG69" s="73">
        <v>0.77300000000000002</v>
      </c>
      <c r="DH69" s="73">
        <v>0.72499999999999998</v>
      </c>
      <c r="DI69" s="73">
        <v>0</v>
      </c>
      <c r="DJ69" s="73">
        <v>4.8000000000000001E-2</v>
      </c>
      <c r="DK69" s="73">
        <v>1.1819999999999999</v>
      </c>
      <c r="DL69" s="73">
        <v>0.13300000000000001</v>
      </c>
      <c r="DM69" s="73">
        <v>1.3149999999999999</v>
      </c>
      <c r="DN69" s="73">
        <v>0</v>
      </c>
      <c r="DO69" s="73">
        <v>0</v>
      </c>
      <c r="DP69" s="73">
        <v>21.225000000000001</v>
      </c>
      <c r="DQ69" s="73">
        <v>14.747999999999999</v>
      </c>
      <c r="DR69" s="73">
        <v>19.151</v>
      </c>
      <c r="DS69" s="73">
        <v>0.83299999999999996</v>
      </c>
      <c r="DT69" s="73">
        <v>18.57</v>
      </c>
      <c r="DU69" s="73">
        <v>14.747999999999999</v>
      </c>
      <c r="DV69" s="73">
        <v>0.21299999999999999</v>
      </c>
      <c r="DW69" s="73">
        <v>3.5510000000000002</v>
      </c>
      <c r="DX69" s="73">
        <v>0</v>
      </c>
      <c r="DY69" s="73">
        <v>0</v>
      </c>
      <c r="DZ69" s="73">
        <v>0</v>
      </c>
      <c r="EA69" s="73">
        <v>0</v>
      </c>
      <c r="EB69" s="73">
        <v>1.472</v>
      </c>
      <c r="EC69" s="73">
        <v>0.63900000000000001</v>
      </c>
      <c r="ED69" s="73">
        <v>0</v>
      </c>
      <c r="EE69" s="73">
        <v>0.83299999999999996</v>
      </c>
      <c r="EF69" s="73">
        <v>15.871</v>
      </c>
      <c r="EG69" s="73">
        <v>0.21299999999999999</v>
      </c>
      <c r="EH69" s="73">
        <v>5.0830000000000002</v>
      </c>
      <c r="EI69" s="73">
        <v>4.5069999999999997</v>
      </c>
      <c r="EJ69" s="73">
        <v>3.218</v>
      </c>
      <c r="EK69" s="73">
        <v>0.316</v>
      </c>
      <c r="EL69" s="73">
        <v>0.97399999999999998</v>
      </c>
      <c r="EM69" s="73">
        <v>3.9820000000000002</v>
      </c>
      <c r="EN69" s="73">
        <v>2.74</v>
      </c>
      <c r="EO69" s="73">
        <v>0.316</v>
      </c>
      <c r="EP69" s="73">
        <v>0.92600000000000005</v>
      </c>
      <c r="EQ69" s="73">
        <v>0.52600000000000002</v>
      </c>
      <c r="ER69" s="73">
        <v>0.47799999999999998</v>
      </c>
      <c r="ES69" s="73">
        <v>0</v>
      </c>
      <c r="ET69" s="73">
        <v>4.8000000000000001E-2</v>
      </c>
      <c r="EU69" s="73">
        <v>1.1819999999999999</v>
      </c>
      <c r="EV69" s="73">
        <v>5.8000000000000003E-2</v>
      </c>
      <c r="EW69" s="73">
        <v>1.2410000000000001</v>
      </c>
      <c r="EX69" s="73">
        <v>0</v>
      </c>
      <c r="EY69" s="73">
        <v>0</v>
      </c>
      <c r="EZ69" s="73">
        <v>101.252</v>
      </c>
      <c r="FA69" s="73">
        <v>59.539000000000001</v>
      </c>
      <c r="FB69" s="73">
        <v>79.138999999999996</v>
      </c>
      <c r="FC69" s="73">
        <v>18.221</v>
      </c>
      <c r="FD69" s="73">
        <v>73.67</v>
      </c>
      <c r="FE69" s="73">
        <v>59.539000000000001</v>
      </c>
      <c r="FF69" s="73">
        <v>0.86599999999999999</v>
      </c>
      <c r="FG69" s="73">
        <v>13.023999999999999</v>
      </c>
      <c r="FH69" s="73">
        <v>1.145</v>
      </c>
      <c r="FI69" s="73">
        <v>0.55100000000000005</v>
      </c>
      <c r="FJ69" s="73">
        <v>0</v>
      </c>
      <c r="FK69" s="73">
        <v>0.59299999999999997</v>
      </c>
      <c r="FL69" s="73">
        <v>22.786000000000001</v>
      </c>
      <c r="FM69" s="73">
        <v>5.1589999999999998</v>
      </c>
      <c r="FN69" s="73">
        <v>0</v>
      </c>
      <c r="FO69" s="73">
        <v>17.626999999999999</v>
      </c>
      <c r="FP69" s="73">
        <v>67.585999999999999</v>
      </c>
      <c r="FQ69" s="73">
        <v>0.86599999999999999</v>
      </c>
      <c r="FR69" s="73">
        <v>31.895</v>
      </c>
      <c r="FS69" s="73">
        <v>17.466999999999999</v>
      </c>
      <c r="FT69" s="73">
        <v>11.645</v>
      </c>
      <c r="FU69" s="73">
        <v>0.45400000000000001</v>
      </c>
      <c r="FV69" s="73">
        <v>5.1609999999999996</v>
      </c>
      <c r="FW69" s="73">
        <v>13.358000000000001</v>
      </c>
      <c r="FX69" s="73">
        <v>8.7629999999999999</v>
      </c>
      <c r="FY69" s="73">
        <v>0.28299999999999997</v>
      </c>
      <c r="FZ69" s="73">
        <v>4.1040000000000001</v>
      </c>
      <c r="GA69" s="73">
        <v>4.109</v>
      </c>
      <c r="GB69" s="73">
        <v>2.8820000000000001</v>
      </c>
      <c r="GC69" s="73">
        <v>0.17</v>
      </c>
      <c r="GD69" s="73">
        <v>1.056</v>
      </c>
      <c r="GE69" s="73">
        <v>2.117</v>
      </c>
      <c r="GF69" s="73">
        <v>1.538</v>
      </c>
      <c r="GG69" s="73">
        <v>0</v>
      </c>
      <c r="GH69" s="73">
        <v>0.57799999999999996</v>
      </c>
      <c r="GI69" s="73">
        <v>3.6509999999999998</v>
      </c>
      <c r="GJ69" s="73">
        <v>0.90500000000000003</v>
      </c>
      <c r="GK69" s="73">
        <v>3.8919999999999999</v>
      </c>
      <c r="GL69" s="73">
        <v>0.66400000000000003</v>
      </c>
      <c r="GM69" s="73">
        <v>0.20699999999999999</v>
      </c>
      <c r="GN69" s="73">
        <v>0</v>
      </c>
      <c r="GO69" s="73">
        <v>46.704999999999998</v>
      </c>
      <c r="GP69" s="73">
        <v>36.21</v>
      </c>
      <c r="GQ69" s="73">
        <v>44.293999999999997</v>
      </c>
      <c r="GR69" s="73">
        <v>0.96299999999999997</v>
      </c>
      <c r="GS69" s="73">
        <v>43.631999999999998</v>
      </c>
      <c r="GT69" s="73">
        <v>36.21</v>
      </c>
      <c r="GU69" s="73">
        <v>0.55800000000000005</v>
      </c>
      <c r="GV69" s="73">
        <v>6.6230000000000002</v>
      </c>
      <c r="GW69" s="73">
        <v>0.47199999999999998</v>
      </c>
      <c r="GX69" s="73">
        <v>0.153</v>
      </c>
      <c r="GY69" s="73">
        <v>0</v>
      </c>
      <c r="GZ69" s="73">
        <v>0.32</v>
      </c>
      <c r="HA69" s="73">
        <v>1.3919999999999999</v>
      </c>
      <c r="HB69" s="73">
        <v>0.75</v>
      </c>
      <c r="HC69" s="73">
        <v>0</v>
      </c>
      <c r="HD69" s="73">
        <v>0.64300000000000002</v>
      </c>
      <c r="HE69" s="73">
        <v>37.704000000000001</v>
      </c>
      <c r="HF69" s="73">
        <v>0.55800000000000005</v>
      </c>
      <c r="HG69" s="73">
        <v>8.01</v>
      </c>
      <c r="HH69" s="73">
        <v>11.218999999999999</v>
      </c>
      <c r="HI69" s="73">
        <v>8.2539999999999996</v>
      </c>
      <c r="HJ69" s="73">
        <v>0.45400000000000001</v>
      </c>
      <c r="HK69" s="73">
        <v>2.3050000000000002</v>
      </c>
      <c r="HL69" s="73">
        <v>8.66</v>
      </c>
      <c r="HM69" s="73">
        <v>5.9729999999999999</v>
      </c>
      <c r="HN69" s="73">
        <v>0.28299999999999997</v>
      </c>
      <c r="HO69" s="73">
        <v>2.1970000000000001</v>
      </c>
      <c r="HP69" s="73">
        <v>2.5590000000000002</v>
      </c>
      <c r="HQ69" s="73">
        <v>2.2810000000000001</v>
      </c>
      <c r="HR69" s="73">
        <v>0.17</v>
      </c>
      <c r="HS69" s="73">
        <v>0.108</v>
      </c>
      <c r="HT69" s="73">
        <v>1.2070000000000001</v>
      </c>
      <c r="HU69" s="73">
        <v>0.432</v>
      </c>
      <c r="HV69" s="73">
        <v>1.448</v>
      </c>
      <c r="HW69" s="73">
        <v>0.191</v>
      </c>
      <c r="HX69" s="73">
        <v>0.20699999999999999</v>
      </c>
      <c r="HY69" s="73">
        <v>39.366</v>
      </c>
      <c r="HZ69" s="73">
        <v>30.812000000000001</v>
      </c>
      <c r="IA69" s="73">
        <v>37.722000000000001</v>
      </c>
      <c r="IB69" s="73">
        <v>0.76900000000000002</v>
      </c>
      <c r="IC69" s="73">
        <v>37.094999999999999</v>
      </c>
      <c r="ID69" s="73">
        <v>30.812000000000001</v>
      </c>
      <c r="IE69" s="73">
        <v>0.55800000000000005</v>
      </c>
      <c r="IF69" s="73">
        <v>5.7249999999999996</v>
      </c>
      <c r="IG69" s="73">
        <v>0.27900000000000003</v>
      </c>
      <c r="IH69" s="73">
        <v>0.153</v>
      </c>
      <c r="II69" s="73">
        <v>0</v>
      </c>
      <c r="IJ69" s="73">
        <v>0.126</v>
      </c>
      <c r="IK69" s="73">
        <v>1.117</v>
      </c>
      <c r="IL69" s="73">
        <v>0.47399999999999998</v>
      </c>
      <c r="IM69" s="73">
        <v>0</v>
      </c>
      <c r="IN69" s="73">
        <v>0.64300000000000002</v>
      </c>
      <c r="IO69" s="73">
        <v>32.030999999999999</v>
      </c>
      <c r="IP69" s="73">
        <v>0.55800000000000005</v>
      </c>
      <c r="IQ69" s="73">
        <v>6.5860000000000003</v>
      </c>
    </row>
    <row r="70" spans="1:251">
      <c r="A70" s="10">
        <v>44621</v>
      </c>
      <c r="B70" s="73">
        <v>0.33800000000000002</v>
      </c>
      <c r="C70" s="73">
        <v>0.125</v>
      </c>
      <c r="D70" s="73">
        <v>0.33800000000000002</v>
      </c>
      <c r="E70" s="73">
        <v>0.125</v>
      </c>
      <c r="F70" s="73">
        <v>0</v>
      </c>
      <c r="G70" s="73">
        <v>38.127000000000002</v>
      </c>
      <c r="H70" s="73">
        <v>28.082999999999998</v>
      </c>
      <c r="I70" s="73">
        <v>36.494999999999997</v>
      </c>
      <c r="J70" s="73">
        <v>1.294</v>
      </c>
      <c r="K70" s="73">
        <v>35.332999999999998</v>
      </c>
      <c r="L70" s="73">
        <v>28.082999999999998</v>
      </c>
      <c r="M70" s="73">
        <v>0.38800000000000001</v>
      </c>
      <c r="N70" s="73">
        <v>6.8620000000000001</v>
      </c>
      <c r="O70" s="73">
        <v>0.123</v>
      </c>
      <c r="P70" s="73">
        <v>0.123</v>
      </c>
      <c r="Q70" s="73">
        <v>0</v>
      </c>
      <c r="R70" s="73">
        <v>0</v>
      </c>
      <c r="S70" s="73">
        <v>2.3330000000000002</v>
      </c>
      <c r="T70" s="73">
        <v>1.0389999999999999</v>
      </c>
      <c r="U70" s="73">
        <v>0</v>
      </c>
      <c r="V70" s="73">
        <v>1.294</v>
      </c>
      <c r="W70" s="73">
        <v>29.346</v>
      </c>
      <c r="X70" s="73">
        <v>0.38800000000000001</v>
      </c>
      <c r="Y70" s="73">
        <v>8.2680000000000007</v>
      </c>
      <c r="Z70" s="73">
        <v>14.708</v>
      </c>
      <c r="AA70" s="73">
        <v>8.391</v>
      </c>
      <c r="AB70" s="73">
        <v>1.147</v>
      </c>
      <c r="AC70" s="73">
        <v>5.1689999999999996</v>
      </c>
      <c r="AD70" s="73">
        <v>11.635</v>
      </c>
      <c r="AE70" s="73">
        <v>6.8140000000000001</v>
      </c>
      <c r="AF70" s="73">
        <v>0.438</v>
      </c>
      <c r="AG70" s="73">
        <v>4.383</v>
      </c>
      <c r="AH70" s="73">
        <v>3.073</v>
      </c>
      <c r="AI70" s="73">
        <v>1.5780000000000001</v>
      </c>
      <c r="AJ70" s="73">
        <v>0.71</v>
      </c>
      <c r="AK70" s="73">
        <v>0.78600000000000003</v>
      </c>
      <c r="AL70" s="73">
        <v>0.33800000000000002</v>
      </c>
      <c r="AM70" s="73">
        <v>0.125</v>
      </c>
      <c r="AN70" s="73">
        <v>0.33800000000000002</v>
      </c>
      <c r="AO70" s="73">
        <v>0.125</v>
      </c>
      <c r="AP70" s="73">
        <v>0</v>
      </c>
      <c r="AQ70" s="73">
        <v>49.037999999999997</v>
      </c>
      <c r="AR70" s="73">
        <v>30.713999999999999</v>
      </c>
      <c r="AS70" s="73">
        <v>40.023000000000003</v>
      </c>
      <c r="AT70" s="73">
        <v>5.5810000000000004</v>
      </c>
      <c r="AU70" s="73">
        <v>36.765999999999998</v>
      </c>
      <c r="AV70" s="73">
        <v>30.713999999999999</v>
      </c>
      <c r="AW70" s="73">
        <v>0.29699999999999999</v>
      </c>
      <c r="AX70" s="73">
        <v>5.1120000000000001</v>
      </c>
      <c r="AY70" s="73">
        <v>1.304</v>
      </c>
      <c r="AZ70" s="73">
        <v>0.749</v>
      </c>
      <c r="BA70" s="73">
        <v>0</v>
      </c>
      <c r="BB70" s="73">
        <v>0.55600000000000005</v>
      </c>
      <c r="BC70" s="73">
        <v>8.1769999999999996</v>
      </c>
      <c r="BD70" s="73">
        <v>3.1509999999999998</v>
      </c>
      <c r="BE70" s="73">
        <v>0</v>
      </c>
      <c r="BF70" s="73">
        <v>5.0259999999999998</v>
      </c>
      <c r="BG70" s="73">
        <v>36.152999999999999</v>
      </c>
      <c r="BH70" s="73">
        <v>0.52400000000000002</v>
      </c>
      <c r="BI70" s="73">
        <v>10.805</v>
      </c>
      <c r="BJ70" s="73">
        <v>8.5459999999999994</v>
      </c>
      <c r="BK70" s="73">
        <v>5.5789999999999997</v>
      </c>
      <c r="BL70" s="73">
        <v>0.42799999999999999</v>
      </c>
      <c r="BM70" s="73">
        <v>2.4580000000000002</v>
      </c>
      <c r="BN70" s="73">
        <v>6.29</v>
      </c>
      <c r="BO70" s="73">
        <v>4.1150000000000002</v>
      </c>
      <c r="BP70" s="73">
        <v>0.42799999999999999</v>
      </c>
      <c r="BQ70" s="73">
        <v>1.6659999999999999</v>
      </c>
      <c r="BR70" s="73">
        <v>2.2559999999999998</v>
      </c>
      <c r="BS70" s="73">
        <v>1.464</v>
      </c>
      <c r="BT70" s="73">
        <v>0</v>
      </c>
      <c r="BU70" s="73">
        <v>0.79200000000000004</v>
      </c>
      <c r="BV70" s="73">
        <v>1.3280000000000001</v>
      </c>
      <c r="BW70" s="73">
        <v>0.72099999999999997</v>
      </c>
      <c r="BX70" s="73">
        <v>0.13200000000000001</v>
      </c>
      <c r="BY70" s="73">
        <v>0.47599999999999998</v>
      </c>
      <c r="BZ70" s="73">
        <v>2.7909999999999999</v>
      </c>
      <c r="CA70" s="73">
        <v>1.5569999999999999</v>
      </c>
      <c r="CB70" s="73">
        <v>3.4340000000000002</v>
      </c>
      <c r="CC70" s="73">
        <v>0.91300000000000003</v>
      </c>
      <c r="CD70" s="73">
        <v>8.2000000000000003E-2</v>
      </c>
      <c r="CE70" s="73">
        <v>0</v>
      </c>
      <c r="CF70" s="73">
        <v>24.177</v>
      </c>
      <c r="CG70" s="73">
        <v>16.062999999999999</v>
      </c>
      <c r="CH70" s="73">
        <v>21.026</v>
      </c>
      <c r="CI70" s="73">
        <v>1.6140000000000001</v>
      </c>
      <c r="CJ70" s="73">
        <v>20.062999999999999</v>
      </c>
      <c r="CK70" s="73">
        <v>16.062999999999999</v>
      </c>
      <c r="CL70" s="73">
        <v>0.29699999999999999</v>
      </c>
      <c r="CM70" s="73">
        <v>3.3570000000000002</v>
      </c>
      <c r="CN70" s="73">
        <v>0.65900000000000003</v>
      </c>
      <c r="CO70" s="73">
        <v>0.19</v>
      </c>
      <c r="CP70" s="73">
        <v>0</v>
      </c>
      <c r="CQ70" s="73">
        <v>0.46899999999999997</v>
      </c>
      <c r="CR70" s="73">
        <v>2.2639999999999998</v>
      </c>
      <c r="CS70" s="73">
        <v>1.119</v>
      </c>
      <c r="CT70" s="73">
        <v>0</v>
      </c>
      <c r="CU70" s="73">
        <v>1.145</v>
      </c>
      <c r="CV70" s="73">
        <v>17.841000000000001</v>
      </c>
      <c r="CW70" s="73">
        <v>0.39300000000000002</v>
      </c>
      <c r="CX70" s="73">
        <v>5.0819999999999999</v>
      </c>
      <c r="CY70" s="73">
        <v>5.258</v>
      </c>
      <c r="CZ70" s="73">
        <v>3.7080000000000002</v>
      </c>
      <c r="DA70" s="73">
        <v>0.307</v>
      </c>
      <c r="DB70" s="73">
        <v>1.161</v>
      </c>
      <c r="DC70" s="73">
        <v>4.2720000000000002</v>
      </c>
      <c r="DD70" s="73">
        <v>2.8029999999999999</v>
      </c>
      <c r="DE70" s="73">
        <v>0.307</v>
      </c>
      <c r="DF70" s="73">
        <v>1.081</v>
      </c>
      <c r="DG70" s="73">
        <v>0.98499999999999999</v>
      </c>
      <c r="DH70" s="73">
        <v>0.90600000000000003</v>
      </c>
      <c r="DI70" s="73">
        <v>0</v>
      </c>
      <c r="DJ70" s="73">
        <v>0.08</v>
      </c>
      <c r="DK70" s="73">
        <v>1.1910000000000001</v>
      </c>
      <c r="DL70" s="73">
        <v>0.86099999999999999</v>
      </c>
      <c r="DM70" s="73">
        <v>1.5369999999999999</v>
      </c>
      <c r="DN70" s="73">
        <v>0.51400000000000001</v>
      </c>
      <c r="DO70" s="73">
        <v>8.2000000000000003E-2</v>
      </c>
      <c r="DP70" s="73">
        <v>21.338999999999999</v>
      </c>
      <c r="DQ70" s="73">
        <v>14.420999999999999</v>
      </c>
      <c r="DR70" s="73">
        <v>18.811</v>
      </c>
      <c r="DS70" s="73">
        <v>1.218</v>
      </c>
      <c r="DT70" s="73">
        <v>18.117999999999999</v>
      </c>
      <c r="DU70" s="73">
        <v>14.420999999999999</v>
      </c>
      <c r="DV70" s="73">
        <v>0.216</v>
      </c>
      <c r="DW70" s="73">
        <v>3.1349999999999998</v>
      </c>
      <c r="DX70" s="73">
        <v>0.47499999999999998</v>
      </c>
      <c r="DY70" s="73">
        <v>0.19</v>
      </c>
      <c r="DZ70" s="73">
        <v>0</v>
      </c>
      <c r="EA70" s="73">
        <v>0.28499999999999998</v>
      </c>
      <c r="EB70" s="73">
        <v>1.782</v>
      </c>
      <c r="EC70" s="73">
        <v>0.84899999999999998</v>
      </c>
      <c r="ED70" s="73">
        <v>0</v>
      </c>
      <c r="EE70" s="73">
        <v>0.93300000000000005</v>
      </c>
      <c r="EF70" s="73">
        <v>15.929</v>
      </c>
      <c r="EG70" s="73">
        <v>0.312</v>
      </c>
      <c r="EH70" s="73">
        <v>4.4649999999999999</v>
      </c>
      <c r="EI70" s="73">
        <v>4.3550000000000004</v>
      </c>
      <c r="EJ70" s="73">
        <v>2.9929999999999999</v>
      </c>
      <c r="EK70" s="73">
        <v>0.307</v>
      </c>
      <c r="EL70" s="73">
        <v>1.0549999999999999</v>
      </c>
      <c r="EM70" s="73">
        <v>3.4249999999999998</v>
      </c>
      <c r="EN70" s="73">
        <v>2.1419999999999999</v>
      </c>
      <c r="EO70" s="73">
        <v>0.307</v>
      </c>
      <c r="EP70" s="73">
        <v>0.97599999999999998</v>
      </c>
      <c r="EQ70" s="73">
        <v>0.93100000000000005</v>
      </c>
      <c r="ER70" s="73">
        <v>0.85099999999999998</v>
      </c>
      <c r="ES70" s="73">
        <v>0</v>
      </c>
      <c r="ET70" s="73">
        <v>0.08</v>
      </c>
      <c r="EU70" s="73">
        <v>0.96399999999999997</v>
      </c>
      <c r="EV70" s="73">
        <v>0.63400000000000001</v>
      </c>
      <c r="EW70" s="73">
        <v>1.31</v>
      </c>
      <c r="EX70" s="73">
        <v>0.28799999999999998</v>
      </c>
      <c r="EY70" s="73">
        <v>0</v>
      </c>
      <c r="EZ70" s="73">
        <v>101.173</v>
      </c>
      <c r="FA70" s="73">
        <v>62.847000000000001</v>
      </c>
      <c r="FB70" s="73">
        <v>79.694000000000003</v>
      </c>
      <c r="FC70" s="73">
        <v>18.925999999999998</v>
      </c>
      <c r="FD70" s="73">
        <v>75.712999999999994</v>
      </c>
      <c r="FE70" s="73">
        <v>62.847000000000001</v>
      </c>
      <c r="FF70" s="73">
        <v>0.71199999999999997</v>
      </c>
      <c r="FG70" s="73">
        <v>11.78</v>
      </c>
      <c r="FH70" s="73">
        <v>1.0980000000000001</v>
      </c>
      <c r="FI70" s="73">
        <v>0.39100000000000001</v>
      </c>
      <c r="FJ70" s="73">
        <v>0.19400000000000001</v>
      </c>
      <c r="FK70" s="73">
        <v>0.51300000000000001</v>
      </c>
      <c r="FL70" s="73">
        <v>22.184000000000001</v>
      </c>
      <c r="FM70" s="73">
        <v>3.9649999999999999</v>
      </c>
      <c r="FN70" s="73">
        <v>0</v>
      </c>
      <c r="FO70" s="73">
        <v>18.22</v>
      </c>
      <c r="FP70" s="73">
        <v>68.807000000000002</v>
      </c>
      <c r="FQ70" s="73">
        <v>0.90600000000000003</v>
      </c>
      <c r="FR70" s="73">
        <v>30.648</v>
      </c>
      <c r="FS70" s="73">
        <v>17.757999999999999</v>
      </c>
      <c r="FT70" s="73">
        <v>11.647</v>
      </c>
      <c r="FU70" s="73">
        <v>1.006</v>
      </c>
      <c r="FV70" s="73">
        <v>4.7080000000000002</v>
      </c>
      <c r="FW70" s="73">
        <v>14.032</v>
      </c>
      <c r="FX70" s="73">
        <v>8.9640000000000004</v>
      </c>
      <c r="FY70" s="73">
        <v>0.73</v>
      </c>
      <c r="FZ70" s="73">
        <v>4.1390000000000002</v>
      </c>
      <c r="GA70" s="73">
        <v>3.7269999999999999</v>
      </c>
      <c r="GB70" s="73">
        <v>2.6829999999999998</v>
      </c>
      <c r="GC70" s="73">
        <v>0.27600000000000002</v>
      </c>
      <c r="GD70" s="73">
        <v>0.56899999999999995</v>
      </c>
      <c r="GE70" s="73">
        <v>1.6659999999999999</v>
      </c>
      <c r="GF70" s="73">
        <v>1.1459999999999999</v>
      </c>
      <c r="GG70" s="73">
        <v>0</v>
      </c>
      <c r="GH70" s="73">
        <v>0.52</v>
      </c>
      <c r="GI70" s="73">
        <v>2.1779999999999999</v>
      </c>
      <c r="GJ70" s="73">
        <v>0.81299999999999994</v>
      </c>
      <c r="GK70" s="73">
        <v>2.552</v>
      </c>
      <c r="GL70" s="73">
        <v>0.439</v>
      </c>
      <c r="GM70" s="73">
        <v>0.39700000000000002</v>
      </c>
      <c r="GN70" s="73">
        <v>0</v>
      </c>
      <c r="GO70" s="73">
        <v>46.472999999999999</v>
      </c>
      <c r="GP70" s="73">
        <v>37.845999999999997</v>
      </c>
      <c r="GQ70" s="73">
        <v>44.723999999999997</v>
      </c>
      <c r="GR70" s="73">
        <v>0.79600000000000004</v>
      </c>
      <c r="GS70" s="73">
        <v>43.259</v>
      </c>
      <c r="GT70" s="73">
        <v>37.845999999999997</v>
      </c>
      <c r="GU70" s="73">
        <v>0.23899999999999999</v>
      </c>
      <c r="GV70" s="73">
        <v>4.8</v>
      </c>
      <c r="GW70" s="73">
        <v>0.30399999999999999</v>
      </c>
      <c r="GX70" s="73">
        <v>0</v>
      </c>
      <c r="GY70" s="73">
        <v>0.19400000000000001</v>
      </c>
      <c r="GZ70" s="73">
        <v>0.11</v>
      </c>
      <c r="HA70" s="73">
        <v>2.331</v>
      </c>
      <c r="HB70" s="73">
        <v>1.839</v>
      </c>
      <c r="HC70" s="73">
        <v>0</v>
      </c>
      <c r="HD70" s="73">
        <v>0.49199999999999999</v>
      </c>
      <c r="HE70" s="73">
        <v>40.128</v>
      </c>
      <c r="HF70" s="73">
        <v>0.433</v>
      </c>
      <c r="HG70" s="73">
        <v>5.5380000000000003</v>
      </c>
      <c r="HH70" s="73">
        <v>12.129</v>
      </c>
      <c r="HI70" s="73">
        <v>8.7070000000000007</v>
      </c>
      <c r="HJ70" s="73">
        <v>1.006</v>
      </c>
      <c r="HK70" s="73">
        <v>2.2170000000000001</v>
      </c>
      <c r="HL70" s="73">
        <v>10.14</v>
      </c>
      <c r="HM70" s="73">
        <v>6.9930000000000003</v>
      </c>
      <c r="HN70" s="73">
        <v>0.73</v>
      </c>
      <c r="HO70" s="73">
        <v>2.2170000000000001</v>
      </c>
      <c r="HP70" s="73">
        <v>1.9890000000000001</v>
      </c>
      <c r="HQ70" s="73">
        <v>1.714</v>
      </c>
      <c r="HR70" s="73">
        <v>0.27600000000000002</v>
      </c>
      <c r="HS70" s="73">
        <v>0</v>
      </c>
      <c r="HT70" s="73">
        <v>0.57899999999999996</v>
      </c>
      <c r="HU70" s="73">
        <v>0.374</v>
      </c>
      <c r="HV70" s="73">
        <v>0.95299999999999996</v>
      </c>
      <c r="HW70" s="73">
        <v>0</v>
      </c>
      <c r="HX70" s="73">
        <v>0.19900000000000001</v>
      </c>
      <c r="HY70" s="73">
        <v>39.716999999999999</v>
      </c>
      <c r="HZ70" s="73">
        <v>32.369</v>
      </c>
      <c r="IA70" s="73">
        <v>38.119</v>
      </c>
      <c r="IB70" s="73">
        <v>0.64600000000000002</v>
      </c>
      <c r="IC70" s="73">
        <v>37.182000000000002</v>
      </c>
      <c r="ID70" s="73">
        <v>32.369</v>
      </c>
      <c r="IE70" s="73">
        <v>0.23899999999999999</v>
      </c>
      <c r="IF70" s="73">
        <v>4.2</v>
      </c>
      <c r="IG70" s="73">
        <v>0.30399999999999999</v>
      </c>
      <c r="IH70" s="73">
        <v>0</v>
      </c>
      <c r="II70" s="73">
        <v>0.19400000000000001</v>
      </c>
      <c r="IJ70" s="73">
        <v>0.11</v>
      </c>
      <c r="IK70" s="73">
        <v>1.653</v>
      </c>
      <c r="IL70" s="73">
        <v>1.3109999999999999</v>
      </c>
      <c r="IM70" s="73">
        <v>0</v>
      </c>
      <c r="IN70" s="73">
        <v>0.34100000000000003</v>
      </c>
      <c r="IO70" s="73">
        <v>34.124000000000002</v>
      </c>
      <c r="IP70" s="73">
        <v>0.433</v>
      </c>
      <c r="IQ70" s="73">
        <v>4.7869999999999999</v>
      </c>
    </row>
    <row r="71" spans="1:251">
      <c r="A71" s="10">
        <v>44713</v>
      </c>
      <c r="B71" s="73">
        <v>0.58099999999999996</v>
      </c>
      <c r="C71" s="73">
        <v>0.20100000000000001</v>
      </c>
      <c r="D71" s="73">
        <v>0.7</v>
      </c>
      <c r="E71" s="73">
        <v>8.2000000000000003E-2</v>
      </c>
      <c r="F71" s="73">
        <v>0.15</v>
      </c>
      <c r="G71" s="73">
        <v>38.941000000000003</v>
      </c>
      <c r="H71" s="73">
        <v>28.363</v>
      </c>
      <c r="I71" s="73">
        <v>36.578000000000003</v>
      </c>
      <c r="J71" s="73">
        <v>1.6619999999999999</v>
      </c>
      <c r="K71" s="73">
        <v>34.185000000000002</v>
      </c>
      <c r="L71" s="73">
        <v>28.363</v>
      </c>
      <c r="M71" s="73">
        <v>0.23</v>
      </c>
      <c r="N71" s="73">
        <v>5.4729999999999999</v>
      </c>
      <c r="O71" s="73">
        <v>0.97399999999999998</v>
      </c>
      <c r="P71" s="73">
        <v>0.54700000000000004</v>
      </c>
      <c r="Q71" s="73">
        <v>0.13800000000000001</v>
      </c>
      <c r="R71" s="73">
        <v>0.28899999999999998</v>
      </c>
      <c r="S71" s="73">
        <v>3.2</v>
      </c>
      <c r="T71" s="73">
        <v>1.9650000000000001</v>
      </c>
      <c r="U71" s="73">
        <v>0</v>
      </c>
      <c r="V71" s="73">
        <v>1.2350000000000001</v>
      </c>
      <c r="W71" s="73">
        <v>31.265999999999998</v>
      </c>
      <c r="X71" s="73">
        <v>0.36799999999999999</v>
      </c>
      <c r="Y71" s="73">
        <v>7.1050000000000004</v>
      </c>
      <c r="Z71" s="73">
        <v>13.8</v>
      </c>
      <c r="AA71" s="73">
        <v>8.8000000000000007</v>
      </c>
      <c r="AB71" s="73">
        <v>0.55700000000000005</v>
      </c>
      <c r="AC71" s="73">
        <v>4.2919999999999998</v>
      </c>
      <c r="AD71" s="73">
        <v>10.954000000000001</v>
      </c>
      <c r="AE71" s="73">
        <v>6.4450000000000003</v>
      </c>
      <c r="AF71" s="73">
        <v>0.55700000000000005</v>
      </c>
      <c r="AG71" s="73">
        <v>3.952</v>
      </c>
      <c r="AH71" s="73">
        <v>2.8460000000000001</v>
      </c>
      <c r="AI71" s="73">
        <v>2.355</v>
      </c>
      <c r="AJ71" s="73">
        <v>0</v>
      </c>
      <c r="AK71" s="73">
        <v>0.34</v>
      </c>
      <c r="AL71" s="73">
        <v>0.58099999999999996</v>
      </c>
      <c r="AM71" s="73">
        <v>0.20100000000000001</v>
      </c>
      <c r="AN71" s="73">
        <v>0.7</v>
      </c>
      <c r="AO71" s="73">
        <v>8.2000000000000003E-2</v>
      </c>
      <c r="AP71" s="73">
        <v>0.15</v>
      </c>
      <c r="AQ71" s="73">
        <v>50.168999999999997</v>
      </c>
      <c r="AR71" s="73">
        <v>33.503999999999998</v>
      </c>
      <c r="AS71" s="73">
        <v>42.643999999999998</v>
      </c>
      <c r="AT71" s="73">
        <v>4.6509999999999998</v>
      </c>
      <c r="AU71" s="73">
        <v>40.057000000000002</v>
      </c>
      <c r="AV71" s="73">
        <v>33.503999999999998</v>
      </c>
      <c r="AW71" s="73">
        <v>1.212</v>
      </c>
      <c r="AX71" s="73">
        <v>5.0430000000000001</v>
      </c>
      <c r="AY71" s="73">
        <v>0.61399999999999999</v>
      </c>
      <c r="AZ71" s="73">
        <v>0.34599999999999997</v>
      </c>
      <c r="BA71" s="73">
        <v>0</v>
      </c>
      <c r="BB71" s="73">
        <v>0.17199999999999999</v>
      </c>
      <c r="BC71" s="73">
        <v>7.1120000000000001</v>
      </c>
      <c r="BD71" s="73">
        <v>2.5390000000000001</v>
      </c>
      <c r="BE71" s="73">
        <v>0</v>
      </c>
      <c r="BF71" s="73">
        <v>4.4790000000000001</v>
      </c>
      <c r="BG71" s="73">
        <v>37.600999999999999</v>
      </c>
      <c r="BH71" s="73">
        <v>1.212</v>
      </c>
      <c r="BI71" s="73">
        <v>10.254</v>
      </c>
      <c r="BJ71" s="73">
        <v>7.3760000000000003</v>
      </c>
      <c r="BK71" s="73">
        <v>4.7030000000000003</v>
      </c>
      <c r="BL71" s="73">
        <v>0.46700000000000003</v>
      </c>
      <c r="BM71" s="73">
        <v>2.109</v>
      </c>
      <c r="BN71" s="73">
        <v>6.048</v>
      </c>
      <c r="BO71" s="73">
        <v>3.79</v>
      </c>
      <c r="BP71" s="73">
        <v>0.42299999999999999</v>
      </c>
      <c r="BQ71" s="73">
        <v>1.835</v>
      </c>
      <c r="BR71" s="73">
        <v>1.329</v>
      </c>
      <c r="BS71" s="73">
        <v>0.91200000000000003</v>
      </c>
      <c r="BT71" s="73">
        <v>4.3999999999999997E-2</v>
      </c>
      <c r="BU71" s="73">
        <v>0.27500000000000002</v>
      </c>
      <c r="BV71" s="73">
        <v>1.8320000000000001</v>
      </c>
      <c r="BW71" s="73">
        <v>0.79300000000000004</v>
      </c>
      <c r="BX71" s="73">
        <v>0.20399999999999999</v>
      </c>
      <c r="BY71" s="73">
        <v>0.70399999999999996</v>
      </c>
      <c r="BZ71" s="73">
        <v>2.3849999999999998</v>
      </c>
      <c r="CA71" s="73">
        <v>1.101</v>
      </c>
      <c r="CB71" s="73">
        <v>2.8740000000000001</v>
      </c>
      <c r="CC71" s="73">
        <v>0.61299999999999999</v>
      </c>
      <c r="CD71" s="73">
        <v>9.7000000000000003E-2</v>
      </c>
      <c r="CE71" s="73">
        <v>0.13200000000000001</v>
      </c>
      <c r="CF71" s="73">
        <v>24.007000000000001</v>
      </c>
      <c r="CG71" s="73">
        <v>17.533000000000001</v>
      </c>
      <c r="CH71" s="73">
        <v>21.472000000000001</v>
      </c>
      <c r="CI71" s="73">
        <v>0.98699999999999999</v>
      </c>
      <c r="CJ71" s="73">
        <v>20.765000000000001</v>
      </c>
      <c r="CK71" s="73">
        <v>17.533000000000001</v>
      </c>
      <c r="CL71" s="73">
        <v>0.61099999999999999</v>
      </c>
      <c r="CM71" s="73">
        <v>2.508</v>
      </c>
      <c r="CN71" s="73">
        <v>0.17199999999999999</v>
      </c>
      <c r="CO71" s="73">
        <v>0</v>
      </c>
      <c r="CP71" s="73">
        <v>0</v>
      </c>
      <c r="CQ71" s="73">
        <v>0.17199999999999999</v>
      </c>
      <c r="CR71" s="73">
        <v>1.635</v>
      </c>
      <c r="CS71" s="73">
        <v>0.82</v>
      </c>
      <c r="CT71" s="73">
        <v>0</v>
      </c>
      <c r="CU71" s="73">
        <v>0.81499999999999995</v>
      </c>
      <c r="CV71" s="73">
        <v>19.184999999999999</v>
      </c>
      <c r="CW71" s="73">
        <v>0.61099999999999999</v>
      </c>
      <c r="CX71" s="73">
        <v>3.9649999999999999</v>
      </c>
      <c r="CY71" s="73">
        <v>4.9580000000000002</v>
      </c>
      <c r="CZ71" s="73">
        <v>3.2679999999999998</v>
      </c>
      <c r="DA71" s="73">
        <v>0.46700000000000003</v>
      </c>
      <c r="DB71" s="73">
        <v>1.125</v>
      </c>
      <c r="DC71" s="73">
        <v>4.4089999999999998</v>
      </c>
      <c r="DD71" s="73">
        <v>2.8730000000000002</v>
      </c>
      <c r="DE71" s="73">
        <v>0.42299999999999999</v>
      </c>
      <c r="DF71" s="73">
        <v>1.1140000000000001</v>
      </c>
      <c r="DG71" s="73">
        <v>0.54800000000000004</v>
      </c>
      <c r="DH71" s="73">
        <v>0.39600000000000002</v>
      </c>
      <c r="DI71" s="73">
        <v>4.3999999999999997E-2</v>
      </c>
      <c r="DJ71" s="73">
        <v>1.0999999999999999E-2</v>
      </c>
      <c r="DK71" s="73">
        <v>1.4350000000000001</v>
      </c>
      <c r="DL71" s="73">
        <v>0.246</v>
      </c>
      <c r="DM71" s="73">
        <v>1.548</v>
      </c>
      <c r="DN71" s="73">
        <v>0.13300000000000001</v>
      </c>
      <c r="DO71" s="73">
        <v>9.7000000000000003E-2</v>
      </c>
      <c r="DP71" s="73">
        <v>21.2</v>
      </c>
      <c r="DQ71" s="73">
        <v>15.618</v>
      </c>
      <c r="DR71" s="73">
        <v>19.081</v>
      </c>
      <c r="DS71" s="73">
        <v>0.86199999999999999</v>
      </c>
      <c r="DT71" s="73">
        <v>18.466000000000001</v>
      </c>
      <c r="DU71" s="73">
        <v>15.618</v>
      </c>
      <c r="DV71" s="73">
        <v>0.36599999999999999</v>
      </c>
      <c r="DW71" s="73">
        <v>2.3690000000000002</v>
      </c>
      <c r="DX71" s="73">
        <v>0.17199999999999999</v>
      </c>
      <c r="DY71" s="73">
        <v>0</v>
      </c>
      <c r="DZ71" s="73">
        <v>0</v>
      </c>
      <c r="EA71" s="73">
        <v>0.17199999999999999</v>
      </c>
      <c r="EB71" s="73">
        <v>1.4179999999999999</v>
      </c>
      <c r="EC71" s="73">
        <v>0.72799999999999998</v>
      </c>
      <c r="ED71" s="73">
        <v>0</v>
      </c>
      <c r="EE71" s="73">
        <v>0.69</v>
      </c>
      <c r="EF71" s="73">
        <v>17.178000000000001</v>
      </c>
      <c r="EG71" s="73">
        <v>0.36599999999999999</v>
      </c>
      <c r="EH71" s="73">
        <v>3.5430000000000001</v>
      </c>
      <c r="EI71" s="73">
        <v>4.2990000000000004</v>
      </c>
      <c r="EJ71" s="73">
        <v>2.6739999999999999</v>
      </c>
      <c r="EK71" s="73">
        <v>0.46700000000000003</v>
      </c>
      <c r="EL71" s="73">
        <v>1.0609999999999999</v>
      </c>
      <c r="EM71" s="73">
        <v>3.7509999999999999</v>
      </c>
      <c r="EN71" s="73">
        <v>2.278</v>
      </c>
      <c r="EO71" s="73">
        <v>0.42299999999999999</v>
      </c>
      <c r="EP71" s="73">
        <v>1.05</v>
      </c>
      <c r="EQ71" s="73">
        <v>0.54800000000000004</v>
      </c>
      <c r="ER71" s="73">
        <v>0.39600000000000002</v>
      </c>
      <c r="ES71" s="73">
        <v>4.3999999999999997E-2</v>
      </c>
      <c r="ET71" s="73">
        <v>1.0999999999999999E-2</v>
      </c>
      <c r="EU71" s="73">
        <v>1.1439999999999999</v>
      </c>
      <c r="EV71" s="73">
        <v>0.113</v>
      </c>
      <c r="EW71" s="73">
        <v>1.2569999999999999</v>
      </c>
      <c r="EX71" s="73">
        <v>0</v>
      </c>
      <c r="EY71" s="73">
        <v>9.7000000000000003E-2</v>
      </c>
      <c r="EZ71" s="73">
        <v>99.805000000000007</v>
      </c>
      <c r="FA71" s="73">
        <v>61.386000000000003</v>
      </c>
      <c r="FB71" s="73">
        <v>76.078999999999994</v>
      </c>
      <c r="FC71" s="73">
        <v>20.344999999999999</v>
      </c>
      <c r="FD71" s="73">
        <v>72.387</v>
      </c>
      <c r="FE71" s="73">
        <v>61.386000000000003</v>
      </c>
      <c r="FF71" s="73">
        <v>1.0720000000000001</v>
      </c>
      <c r="FG71" s="73">
        <v>9.7260000000000009</v>
      </c>
      <c r="FH71" s="73">
        <v>0.442</v>
      </c>
      <c r="FI71" s="73">
        <v>0</v>
      </c>
      <c r="FJ71" s="73">
        <v>0.24199999999999999</v>
      </c>
      <c r="FK71" s="73">
        <v>0.19900000000000001</v>
      </c>
      <c r="FL71" s="73">
        <v>23.798999999999999</v>
      </c>
      <c r="FM71" s="73">
        <v>3.8959999999999999</v>
      </c>
      <c r="FN71" s="73">
        <v>0</v>
      </c>
      <c r="FO71" s="73">
        <v>19.904</v>
      </c>
      <c r="FP71" s="73">
        <v>66.801000000000002</v>
      </c>
      <c r="FQ71" s="73">
        <v>1.3140000000000001</v>
      </c>
      <c r="FR71" s="73">
        <v>29.827999999999999</v>
      </c>
      <c r="FS71" s="73">
        <v>16.381</v>
      </c>
      <c r="FT71" s="73">
        <v>10.957000000000001</v>
      </c>
      <c r="FU71" s="73">
        <v>0.45100000000000001</v>
      </c>
      <c r="FV71" s="73">
        <v>4.4989999999999997</v>
      </c>
      <c r="FW71" s="73">
        <v>12.432</v>
      </c>
      <c r="FX71" s="73">
        <v>8.2690000000000001</v>
      </c>
      <c r="FY71" s="73">
        <v>0</v>
      </c>
      <c r="FZ71" s="73">
        <v>3.887</v>
      </c>
      <c r="GA71" s="73">
        <v>3.9489999999999998</v>
      </c>
      <c r="GB71" s="73">
        <v>2.6880000000000002</v>
      </c>
      <c r="GC71" s="73">
        <v>0.45100000000000001</v>
      </c>
      <c r="GD71" s="73">
        <v>0.61199999999999999</v>
      </c>
      <c r="GE71" s="73">
        <v>1.5509999999999999</v>
      </c>
      <c r="GF71" s="73">
        <v>1.125</v>
      </c>
      <c r="GG71" s="73">
        <v>0</v>
      </c>
      <c r="GH71" s="73">
        <v>0.17299999999999999</v>
      </c>
      <c r="GI71" s="73">
        <v>3.177</v>
      </c>
      <c r="GJ71" s="73">
        <v>1.8620000000000001</v>
      </c>
      <c r="GK71" s="73">
        <v>3.3809999999999998</v>
      </c>
      <c r="GL71" s="73">
        <v>1.657</v>
      </c>
      <c r="GM71" s="73">
        <v>0.47399999999999998</v>
      </c>
      <c r="GN71" s="73">
        <v>0.253</v>
      </c>
      <c r="GO71" s="73">
        <v>47.790999999999997</v>
      </c>
      <c r="GP71" s="73">
        <v>38.5</v>
      </c>
      <c r="GQ71" s="73">
        <v>44.87</v>
      </c>
      <c r="GR71" s="73">
        <v>1.077</v>
      </c>
      <c r="GS71" s="73">
        <v>43.341000000000001</v>
      </c>
      <c r="GT71" s="73">
        <v>38.5</v>
      </c>
      <c r="GU71" s="73">
        <v>0.64700000000000002</v>
      </c>
      <c r="GV71" s="73">
        <v>3.99</v>
      </c>
      <c r="GW71" s="73">
        <v>0.19900000000000001</v>
      </c>
      <c r="GX71" s="73">
        <v>0</v>
      </c>
      <c r="GY71" s="73">
        <v>0</v>
      </c>
      <c r="GZ71" s="73">
        <v>0.19900000000000001</v>
      </c>
      <c r="HA71" s="73">
        <v>2.6110000000000002</v>
      </c>
      <c r="HB71" s="73">
        <v>1.7330000000000001</v>
      </c>
      <c r="HC71" s="73">
        <v>0</v>
      </c>
      <c r="HD71" s="73">
        <v>0.878</v>
      </c>
      <c r="HE71" s="73">
        <v>41.128</v>
      </c>
      <c r="HF71" s="73">
        <v>0.64700000000000002</v>
      </c>
      <c r="HG71" s="73">
        <v>5.0670000000000002</v>
      </c>
      <c r="HH71" s="73">
        <v>10.564</v>
      </c>
      <c r="HI71" s="73">
        <v>7.75</v>
      </c>
      <c r="HJ71" s="73">
        <v>0.32700000000000001</v>
      </c>
      <c r="HK71" s="73">
        <v>2.2109999999999999</v>
      </c>
      <c r="HL71" s="73">
        <v>8.3109999999999999</v>
      </c>
      <c r="HM71" s="73">
        <v>5.9829999999999997</v>
      </c>
      <c r="HN71" s="73">
        <v>0</v>
      </c>
      <c r="HO71" s="73">
        <v>2.0529999999999999</v>
      </c>
      <c r="HP71" s="73">
        <v>2.2519999999999998</v>
      </c>
      <c r="HQ71" s="73">
        <v>1.7669999999999999</v>
      </c>
      <c r="HR71" s="73">
        <v>0.32700000000000001</v>
      </c>
      <c r="HS71" s="73">
        <v>0.159</v>
      </c>
      <c r="HT71" s="73">
        <v>1.639</v>
      </c>
      <c r="HU71" s="73">
        <v>0.94799999999999995</v>
      </c>
      <c r="HV71" s="73">
        <v>1.8440000000000001</v>
      </c>
      <c r="HW71" s="73">
        <v>0.74399999999999999</v>
      </c>
      <c r="HX71" s="73">
        <v>0.27500000000000002</v>
      </c>
      <c r="HY71" s="73">
        <v>40.353999999999999</v>
      </c>
      <c r="HZ71" s="73">
        <v>32.688000000000002</v>
      </c>
      <c r="IA71" s="73">
        <v>37.982999999999997</v>
      </c>
      <c r="IB71" s="73">
        <v>0.73399999999999999</v>
      </c>
      <c r="IC71" s="73">
        <v>37.033000000000001</v>
      </c>
      <c r="ID71" s="73">
        <v>32.688000000000002</v>
      </c>
      <c r="IE71" s="73">
        <v>0.64700000000000002</v>
      </c>
      <c r="IF71" s="73">
        <v>3.4950000000000001</v>
      </c>
      <c r="IG71" s="73">
        <v>0.19900000000000001</v>
      </c>
      <c r="IH71" s="73">
        <v>0</v>
      </c>
      <c r="II71" s="73">
        <v>0</v>
      </c>
      <c r="IJ71" s="73">
        <v>0.19900000000000001</v>
      </c>
      <c r="IK71" s="73">
        <v>1.6879999999999999</v>
      </c>
      <c r="IL71" s="73">
        <v>1.1539999999999999</v>
      </c>
      <c r="IM71" s="73">
        <v>0</v>
      </c>
      <c r="IN71" s="73">
        <v>0.53500000000000003</v>
      </c>
      <c r="IO71" s="73">
        <v>34.735999999999997</v>
      </c>
      <c r="IP71" s="73">
        <v>0.64700000000000002</v>
      </c>
      <c r="IQ71" s="73">
        <v>4.2290000000000001</v>
      </c>
    </row>
  </sheetData>
  <autoFilter ref="G1:G71" xr:uid="{00000000-0001-0000-0400-000000000000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7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2" sqref="B12"/>
    </sheetView>
  </sheetViews>
  <sheetFormatPr defaultColWidth="14.7109375" defaultRowHeight="11.25"/>
  <cols>
    <col min="1" max="16384" width="14.7109375" style="1"/>
  </cols>
  <sheetData>
    <row r="1" spans="1:18" s="2" customFormat="1" ht="99.95" customHeight="1">
      <c r="B1" s="3" t="s">
        <v>2013</v>
      </c>
      <c r="C1" s="3" t="s">
        <v>2014</v>
      </c>
      <c r="D1" s="3" t="s">
        <v>2015</v>
      </c>
      <c r="E1" s="3" t="s">
        <v>2016</v>
      </c>
      <c r="F1" s="3" t="s">
        <v>2017</v>
      </c>
      <c r="G1" s="3" t="s">
        <v>2018</v>
      </c>
      <c r="H1" s="3" t="s">
        <v>2019</v>
      </c>
      <c r="I1" s="3" t="s">
        <v>2020</v>
      </c>
      <c r="J1" s="3" t="s">
        <v>2021</v>
      </c>
      <c r="K1" s="3" t="s">
        <v>2022</v>
      </c>
      <c r="L1" s="3" t="s">
        <v>2023</v>
      </c>
      <c r="M1" s="3" t="s">
        <v>2024</v>
      </c>
      <c r="N1" s="3" t="s">
        <v>2025</v>
      </c>
      <c r="O1" s="3" t="s">
        <v>2026</v>
      </c>
      <c r="P1" s="3" t="s">
        <v>2027</v>
      </c>
      <c r="Q1" s="3" t="s">
        <v>2028</v>
      </c>
      <c r="R1" s="3" t="s">
        <v>2029</v>
      </c>
    </row>
    <row r="2" spans="1:1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</row>
    <row r="3" spans="1:1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</row>
    <row r="4" spans="1:1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</row>
    <row r="5" spans="1:18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</row>
    <row r="6" spans="1:18">
      <c r="A6" s="4" t="s">
        <v>254</v>
      </c>
      <c r="B6" s="8" t="s">
        <v>2060</v>
      </c>
      <c r="C6" s="8" t="s">
        <v>2060</v>
      </c>
      <c r="D6" s="8" t="s">
        <v>2060</v>
      </c>
      <c r="E6" s="8" t="s">
        <v>2060</v>
      </c>
      <c r="F6" s="8" t="s">
        <v>2060</v>
      </c>
      <c r="G6" s="8" t="s">
        <v>2060</v>
      </c>
      <c r="H6" s="8" t="s">
        <v>2060</v>
      </c>
      <c r="I6" s="8" t="s">
        <v>2060</v>
      </c>
      <c r="J6" s="8" t="s">
        <v>2060</v>
      </c>
      <c r="K6" s="8" t="s">
        <v>2060</v>
      </c>
      <c r="L6" s="8" t="s">
        <v>2060</v>
      </c>
      <c r="M6" s="8" t="s">
        <v>2060</v>
      </c>
      <c r="N6" s="8" t="s">
        <v>2060</v>
      </c>
      <c r="O6" s="8" t="s">
        <v>2060</v>
      </c>
      <c r="P6" s="8" t="s">
        <v>2060</v>
      </c>
      <c r="Q6" s="8" t="s">
        <v>2060</v>
      </c>
      <c r="R6" s="8" t="s">
        <v>2060</v>
      </c>
    </row>
    <row r="7" spans="1:18" s="6" customFormat="1">
      <c r="A7" s="5" t="s">
        <v>255</v>
      </c>
      <c r="B7" s="6">
        <v>34486</v>
      </c>
      <c r="C7" s="6">
        <v>34486</v>
      </c>
      <c r="D7" s="6">
        <v>34486</v>
      </c>
      <c r="E7" s="6">
        <v>34486</v>
      </c>
      <c r="F7" s="6">
        <v>34486</v>
      </c>
      <c r="G7" s="6">
        <v>34486</v>
      </c>
      <c r="H7" s="6">
        <v>34486</v>
      </c>
      <c r="I7" s="6">
        <v>34486</v>
      </c>
      <c r="J7" s="6">
        <v>34486</v>
      </c>
      <c r="K7" s="6">
        <v>34486</v>
      </c>
      <c r="L7" s="6">
        <v>34486</v>
      </c>
      <c r="M7" s="6">
        <v>34486</v>
      </c>
      <c r="N7" s="6">
        <v>38504</v>
      </c>
      <c r="O7" s="6">
        <v>38504</v>
      </c>
      <c r="P7" s="6">
        <v>38504</v>
      </c>
      <c r="Q7" s="6">
        <v>38504</v>
      </c>
      <c r="R7" s="6">
        <v>38504</v>
      </c>
    </row>
    <row r="8" spans="1:18" s="6" customFormat="1">
      <c r="A8" s="5" t="s">
        <v>256</v>
      </c>
      <c r="B8" s="6">
        <v>44713</v>
      </c>
      <c r="C8" s="6">
        <v>44713</v>
      </c>
      <c r="D8" s="6">
        <v>44713</v>
      </c>
      <c r="E8" s="6">
        <v>44713</v>
      </c>
      <c r="F8" s="6">
        <v>44713</v>
      </c>
      <c r="G8" s="6">
        <v>44713</v>
      </c>
      <c r="H8" s="6">
        <v>44713</v>
      </c>
      <c r="I8" s="6">
        <v>44713</v>
      </c>
      <c r="J8" s="6">
        <v>44713</v>
      </c>
      <c r="K8" s="6">
        <v>44713</v>
      </c>
      <c r="L8" s="6">
        <v>44713</v>
      </c>
      <c r="M8" s="6">
        <v>44713</v>
      </c>
      <c r="N8" s="6">
        <v>44713</v>
      </c>
      <c r="O8" s="6">
        <v>44713</v>
      </c>
      <c r="P8" s="6">
        <v>44713</v>
      </c>
      <c r="Q8" s="6">
        <v>44713</v>
      </c>
      <c r="R8" s="6">
        <v>44713</v>
      </c>
    </row>
    <row r="9" spans="1:18">
      <c r="A9" s="4" t="s">
        <v>257</v>
      </c>
      <c r="B9" s="1">
        <v>42</v>
      </c>
      <c r="C9" s="1">
        <v>42</v>
      </c>
      <c r="D9" s="1">
        <v>42</v>
      </c>
      <c r="E9" s="1">
        <v>42</v>
      </c>
      <c r="F9" s="1">
        <v>42</v>
      </c>
      <c r="G9" s="1">
        <v>42</v>
      </c>
      <c r="H9" s="1">
        <v>42</v>
      </c>
      <c r="I9" s="1">
        <v>42</v>
      </c>
      <c r="J9" s="1">
        <v>42</v>
      </c>
      <c r="K9" s="1">
        <v>42</v>
      </c>
      <c r="L9" s="1">
        <v>42</v>
      </c>
      <c r="M9" s="1">
        <v>42</v>
      </c>
      <c r="N9" s="1">
        <v>28</v>
      </c>
      <c r="O9" s="1">
        <v>28</v>
      </c>
      <c r="P9" s="1">
        <v>28</v>
      </c>
      <c r="Q9" s="1">
        <v>28</v>
      </c>
      <c r="R9" s="1">
        <v>28</v>
      </c>
    </row>
    <row r="10" spans="1:18">
      <c r="A10" s="4" t="s">
        <v>258</v>
      </c>
      <c r="B10" s="8" t="s">
        <v>2030</v>
      </c>
      <c r="C10" s="8" t="s">
        <v>2031</v>
      </c>
      <c r="D10" s="8" t="s">
        <v>2032</v>
      </c>
      <c r="E10" s="8" t="s">
        <v>2033</v>
      </c>
      <c r="F10" s="8" t="s">
        <v>2034</v>
      </c>
      <c r="G10" s="8" t="s">
        <v>2035</v>
      </c>
      <c r="H10" s="8" t="s">
        <v>2036</v>
      </c>
      <c r="I10" s="8" t="s">
        <v>2037</v>
      </c>
      <c r="J10" s="8" t="s">
        <v>2038</v>
      </c>
      <c r="K10" s="8" t="s">
        <v>2039</v>
      </c>
      <c r="L10" s="8" t="s">
        <v>2040</v>
      </c>
      <c r="M10" s="8" t="s">
        <v>2041</v>
      </c>
      <c r="N10" s="8" t="s">
        <v>2042</v>
      </c>
      <c r="O10" s="8" t="s">
        <v>2043</v>
      </c>
      <c r="P10" s="8" t="s">
        <v>2044</v>
      </c>
      <c r="Q10" s="8" t="s">
        <v>2045</v>
      </c>
      <c r="R10" s="8" t="s">
        <v>2046</v>
      </c>
    </row>
    <row r="11" spans="1:18">
      <c r="A11" s="20" t="s">
        <v>2056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>
      <c r="A12" s="10">
        <v>29037</v>
      </c>
    </row>
    <row r="13" spans="1:18">
      <c r="A13" s="10">
        <v>29403</v>
      </c>
    </row>
    <row r="14" spans="1:18">
      <c r="A14" s="10">
        <v>29738</v>
      </c>
    </row>
    <row r="15" spans="1:18">
      <c r="A15" s="10">
        <v>30133</v>
      </c>
    </row>
    <row r="16" spans="1:18">
      <c r="A16" s="10">
        <v>30498</v>
      </c>
    </row>
    <row r="17" spans="1:13">
      <c r="A17" s="10">
        <v>30864</v>
      </c>
    </row>
    <row r="18" spans="1:13">
      <c r="A18" s="10">
        <v>31229</v>
      </c>
    </row>
    <row r="19" spans="1:13">
      <c r="A19" s="20" t="s">
        <v>2057</v>
      </c>
    </row>
    <row r="20" spans="1:13">
      <c r="A20" s="10">
        <v>31564</v>
      </c>
    </row>
    <row r="21" spans="1:13">
      <c r="A21" s="10">
        <v>31929</v>
      </c>
    </row>
    <row r="22" spans="1:13">
      <c r="A22" s="10">
        <v>32295</v>
      </c>
    </row>
    <row r="23" spans="1:13">
      <c r="A23" s="10">
        <v>32660</v>
      </c>
    </row>
    <row r="24" spans="1:13">
      <c r="A24" s="10">
        <v>33025</v>
      </c>
    </row>
    <row r="25" spans="1:13">
      <c r="A25" s="10">
        <v>33390</v>
      </c>
    </row>
    <row r="26" spans="1:13">
      <c r="A26" s="10">
        <v>33756</v>
      </c>
    </row>
    <row r="27" spans="1:13">
      <c r="A27" s="10">
        <v>34121</v>
      </c>
    </row>
    <row r="28" spans="1:13">
      <c r="A28" s="20" t="s">
        <v>2058</v>
      </c>
    </row>
    <row r="29" spans="1:13">
      <c r="A29" s="10">
        <v>34486</v>
      </c>
      <c r="B29" s="9">
        <v>6.8280000000000003</v>
      </c>
      <c r="C29" s="9">
        <v>3.9889999999999999</v>
      </c>
      <c r="D29" s="9">
        <v>0.40799999999999997</v>
      </c>
      <c r="E29" s="9">
        <v>2.431</v>
      </c>
      <c r="F29" s="9">
        <v>5.9349999999999996</v>
      </c>
      <c r="G29" s="9">
        <v>3.3439999999999999</v>
      </c>
      <c r="H29" s="9">
        <v>0.32800000000000001</v>
      </c>
      <c r="I29" s="9">
        <v>2.2629999999999999</v>
      </c>
      <c r="J29" s="9">
        <v>0.89300000000000002</v>
      </c>
      <c r="K29" s="9">
        <v>0.64400000000000002</v>
      </c>
      <c r="L29" s="9">
        <v>0.08</v>
      </c>
      <c r="M29" s="9">
        <v>0.16800000000000001</v>
      </c>
    </row>
    <row r="30" spans="1:13">
      <c r="A30" s="10">
        <v>34851</v>
      </c>
      <c r="B30" s="9">
        <v>7.4379999999999997</v>
      </c>
      <c r="C30" s="9">
        <v>4.1120000000000001</v>
      </c>
      <c r="D30" s="9">
        <v>0.46800000000000003</v>
      </c>
      <c r="E30" s="9">
        <v>2.8580000000000001</v>
      </c>
      <c r="F30" s="9">
        <v>6.827</v>
      </c>
      <c r="G30" s="9">
        <v>3.5910000000000002</v>
      </c>
      <c r="H30" s="9">
        <v>0.46800000000000003</v>
      </c>
      <c r="I30" s="9">
        <v>2.7690000000000001</v>
      </c>
      <c r="J30" s="9">
        <v>0.61099999999999999</v>
      </c>
      <c r="K30" s="9">
        <v>0.52100000000000002</v>
      </c>
      <c r="L30" s="9">
        <v>0</v>
      </c>
      <c r="M30" s="9">
        <v>0.09</v>
      </c>
    </row>
    <row r="31" spans="1:13">
      <c r="A31" s="10">
        <v>35217</v>
      </c>
      <c r="B31" s="9">
        <v>6.2990000000000004</v>
      </c>
      <c r="C31" s="9">
        <v>3.7040000000000002</v>
      </c>
      <c r="D31" s="9">
        <v>0.59499999999999997</v>
      </c>
      <c r="E31" s="9">
        <v>2</v>
      </c>
      <c r="F31" s="9">
        <v>5.4180000000000001</v>
      </c>
      <c r="G31" s="9">
        <v>3.1019999999999999</v>
      </c>
      <c r="H31" s="9">
        <v>0.46400000000000002</v>
      </c>
      <c r="I31" s="9">
        <v>1.851</v>
      </c>
      <c r="J31" s="9">
        <v>0.88200000000000001</v>
      </c>
      <c r="K31" s="9">
        <v>0.60199999999999998</v>
      </c>
      <c r="L31" s="9">
        <v>0.13100000000000001</v>
      </c>
      <c r="M31" s="9">
        <v>0.14799999999999999</v>
      </c>
    </row>
    <row r="32" spans="1:13">
      <c r="A32" s="10">
        <v>35582</v>
      </c>
      <c r="B32" s="9">
        <v>7.6529999999999996</v>
      </c>
      <c r="C32" s="9">
        <v>4.1100000000000003</v>
      </c>
      <c r="D32" s="9">
        <v>0.41099999999999998</v>
      </c>
      <c r="E32" s="9">
        <v>3.133</v>
      </c>
      <c r="F32" s="9">
        <v>6.5460000000000003</v>
      </c>
      <c r="G32" s="9">
        <v>3.2429999999999999</v>
      </c>
      <c r="H32" s="9">
        <v>0.32600000000000001</v>
      </c>
      <c r="I32" s="9">
        <v>2.9780000000000002</v>
      </c>
      <c r="J32" s="9">
        <v>1.107</v>
      </c>
      <c r="K32" s="9">
        <v>0.86699999999999999</v>
      </c>
      <c r="L32" s="9">
        <v>8.5000000000000006E-2</v>
      </c>
      <c r="M32" s="9">
        <v>0.155</v>
      </c>
    </row>
    <row r="33" spans="1:18">
      <c r="A33" s="10">
        <v>35947</v>
      </c>
      <c r="B33" s="9">
        <v>6.2930000000000001</v>
      </c>
      <c r="C33" s="9">
        <v>4.0170000000000003</v>
      </c>
      <c r="D33" s="9">
        <v>9.2999999999999999E-2</v>
      </c>
      <c r="E33" s="9">
        <v>2.1829999999999998</v>
      </c>
      <c r="F33" s="9">
        <v>5.1479999999999997</v>
      </c>
      <c r="G33" s="9">
        <v>3.2360000000000002</v>
      </c>
      <c r="H33" s="9">
        <v>9.2999999999999999E-2</v>
      </c>
      <c r="I33" s="9">
        <v>1.819</v>
      </c>
      <c r="J33" s="9">
        <v>1.145</v>
      </c>
      <c r="K33" s="9">
        <v>0.78100000000000003</v>
      </c>
      <c r="L33" s="9">
        <v>0</v>
      </c>
      <c r="M33" s="9">
        <v>0.36399999999999999</v>
      </c>
    </row>
    <row r="34" spans="1:18">
      <c r="A34" s="10">
        <v>36312</v>
      </c>
      <c r="B34" s="9">
        <v>6.2759999999999998</v>
      </c>
      <c r="C34" s="9">
        <v>3.827</v>
      </c>
      <c r="D34" s="9">
        <v>0.51</v>
      </c>
      <c r="E34" s="9">
        <v>1.9390000000000001</v>
      </c>
      <c r="F34" s="9">
        <v>5.524</v>
      </c>
      <c r="G34" s="9">
        <v>3.1749999999999998</v>
      </c>
      <c r="H34" s="9">
        <v>0.51</v>
      </c>
      <c r="I34" s="9">
        <v>1.839</v>
      </c>
      <c r="J34" s="9">
        <v>0.752</v>
      </c>
      <c r="K34" s="9">
        <v>0.65200000000000002</v>
      </c>
      <c r="L34" s="9">
        <v>0</v>
      </c>
      <c r="M34" s="9">
        <v>0.1</v>
      </c>
    </row>
    <row r="35" spans="1:18">
      <c r="A35" s="10">
        <v>36678</v>
      </c>
      <c r="B35" s="9">
        <v>8.7319999999999993</v>
      </c>
      <c r="C35" s="9">
        <v>5.3220000000000001</v>
      </c>
      <c r="D35" s="9">
        <v>0.76</v>
      </c>
      <c r="E35" s="9">
        <v>2.65</v>
      </c>
      <c r="F35" s="9">
        <v>7.94</v>
      </c>
      <c r="G35" s="9">
        <v>4.53</v>
      </c>
      <c r="H35" s="9">
        <v>0.76</v>
      </c>
      <c r="I35" s="9">
        <v>2.65</v>
      </c>
      <c r="J35" s="9">
        <v>0.79100000000000004</v>
      </c>
      <c r="K35" s="9">
        <v>0.79100000000000004</v>
      </c>
      <c r="L35" s="9">
        <v>0</v>
      </c>
      <c r="M35" s="9">
        <v>0</v>
      </c>
    </row>
    <row r="36" spans="1:18">
      <c r="A36" s="10">
        <v>37043</v>
      </c>
      <c r="B36" s="9">
        <v>8.42</v>
      </c>
      <c r="C36" s="9">
        <v>5.2930000000000001</v>
      </c>
      <c r="D36" s="9">
        <v>0.6</v>
      </c>
      <c r="E36" s="9">
        <v>2.5270000000000001</v>
      </c>
      <c r="F36" s="9">
        <v>6.8739999999999997</v>
      </c>
      <c r="G36" s="9">
        <v>4.0259999999999998</v>
      </c>
      <c r="H36" s="9">
        <v>0.50600000000000001</v>
      </c>
      <c r="I36" s="9">
        <v>2.3420000000000001</v>
      </c>
      <c r="J36" s="9">
        <v>1.5469999999999999</v>
      </c>
      <c r="K36" s="9">
        <v>1.2669999999999999</v>
      </c>
      <c r="L36" s="9">
        <v>9.4E-2</v>
      </c>
      <c r="M36" s="9">
        <v>0.185</v>
      </c>
    </row>
    <row r="37" spans="1:18">
      <c r="A37" s="10">
        <v>37408</v>
      </c>
      <c r="B37" s="9">
        <v>6.9580000000000002</v>
      </c>
      <c r="C37" s="9">
        <v>4.359</v>
      </c>
      <c r="D37" s="9">
        <v>0.32700000000000001</v>
      </c>
      <c r="E37" s="9">
        <v>2.2719999999999998</v>
      </c>
      <c r="F37" s="9">
        <v>6.0270000000000001</v>
      </c>
      <c r="G37" s="9">
        <v>3.52</v>
      </c>
      <c r="H37" s="9">
        <v>0.32700000000000001</v>
      </c>
      <c r="I37" s="9">
        <v>2.1800000000000002</v>
      </c>
      <c r="J37" s="9">
        <v>0.93100000000000005</v>
      </c>
      <c r="K37" s="9">
        <v>0.83899999999999997</v>
      </c>
      <c r="L37" s="9">
        <v>0</v>
      </c>
      <c r="M37" s="9">
        <v>9.1999999999999998E-2</v>
      </c>
    </row>
    <row r="38" spans="1:18">
      <c r="A38" s="10">
        <v>37773</v>
      </c>
      <c r="B38" s="9">
        <v>8.25</v>
      </c>
      <c r="C38" s="9">
        <v>5.1970000000000001</v>
      </c>
      <c r="D38" s="9">
        <v>0.438</v>
      </c>
      <c r="E38" s="9">
        <v>2.6150000000000002</v>
      </c>
      <c r="F38" s="9">
        <v>6.8890000000000002</v>
      </c>
      <c r="G38" s="9">
        <v>4.1749999999999998</v>
      </c>
      <c r="H38" s="9">
        <v>0.36299999999999999</v>
      </c>
      <c r="I38" s="9">
        <v>2.351</v>
      </c>
      <c r="J38" s="9">
        <v>1.361</v>
      </c>
      <c r="K38" s="9">
        <v>1.022</v>
      </c>
      <c r="L38" s="9">
        <v>7.4999999999999997E-2</v>
      </c>
      <c r="M38" s="9">
        <v>0.26400000000000001</v>
      </c>
    </row>
    <row r="39" spans="1:18">
      <c r="A39" s="10">
        <v>38139</v>
      </c>
      <c r="B39" s="9">
        <v>8.01</v>
      </c>
      <c r="C39" s="9">
        <v>4.641</v>
      </c>
      <c r="D39" s="9">
        <v>0.17399999999999999</v>
      </c>
      <c r="E39" s="9">
        <v>3.194</v>
      </c>
      <c r="F39" s="9">
        <v>6.9</v>
      </c>
      <c r="G39" s="9">
        <v>3.726</v>
      </c>
      <c r="H39" s="9">
        <v>0.17399999999999999</v>
      </c>
      <c r="I39" s="9">
        <v>2.9990000000000001</v>
      </c>
      <c r="J39" s="9">
        <v>1.1100000000000001</v>
      </c>
      <c r="K39" s="9">
        <v>0.91500000000000004</v>
      </c>
      <c r="L39" s="9">
        <v>0</v>
      </c>
      <c r="M39" s="9">
        <v>0.19500000000000001</v>
      </c>
    </row>
    <row r="40" spans="1:18">
      <c r="A40" s="10">
        <v>38504</v>
      </c>
      <c r="B40" s="9">
        <v>7.0110000000000001</v>
      </c>
      <c r="C40" s="9">
        <v>4.3680000000000003</v>
      </c>
      <c r="D40" s="9">
        <v>0.5</v>
      </c>
      <c r="E40" s="9">
        <v>2.1419999999999999</v>
      </c>
      <c r="F40" s="9">
        <v>6.5380000000000003</v>
      </c>
      <c r="G40" s="9">
        <v>4.0759999999999996</v>
      </c>
      <c r="H40" s="9">
        <v>0.5</v>
      </c>
      <c r="I40" s="9">
        <v>1.962</v>
      </c>
      <c r="J40" s="9">
        <v>0.47199999999999998</v>
      </c>
      <c r="K40" s="9">
        <v>0.29199999999999998</v>
      </c>
      <c r="L40" s="9">
        <v>0</v>
      </c>
      <c r="M40" s="9">
        <v>0.18</v>
      </c>
    </row>
    <row r="41" spans="1:18">
      <c r="A41" s="10">
        <v>38869</v>
      </c>
      <c r="B41" s="9">
        <v>7.6</v>
      </c>
      <c r="C41" s="9">
        <v>5.84</v>
      </c>
      <c r="D41" s="9">
        <v>9.5000000000000001E-2</v>
      </c>
      <c r="E41" s="9">
        <v>1.665</v>
      </c>
      <c r="F41" s="9">
        <v>6.798</v>
      </c>
      <c r="G41" s="9">
        <v>5.0389999999999997</v>
      </c>
      <c r="H41" s="9">
        <v>9.5000000000000001E-2</v>
      </c>
      <c r="I41" s="9">
        <v>1.665</v>
      </c>
      <c r="J41" s="9">
        <v>0.80200000000000005</v>
      </c>
      <c r="K41" s="9">
        <v>0.80200000000000005</v>
      </c>
      <c r="L41" s="9">
        <v>0</v>
      </c>
      <c r="M41" s="9">
        <v>0</v>
      </c>
    </row>
    <row r="42" spans="1:18">
      <c r="A42" s="10">
        <v>39234</v>
      </c>
      <c r="B42" s="9">
        <v>6.8819999999999997</v>
      </c>
      <c r="C42" s="9">
        <v>5.0540000000000003</v>
      </c>
      <c r="D42" s="9">
        <v>0.67800000000000005</v>
      </c>
      <c r="E42" s="9">
        <v>1.149</v>
      </c>
      <c r="F42" s="9">
        <v>5.9550000000000001</v>
      </c>
      <c r="G42" s="9">
        <v>4.21</v>
      </c>
      <c r="H42" s="9">
        <v>0.67800000000000005</v>
      </c>
      <c r="I42" s="9">
        <v>1.0660000000000001</v>
      </c>
      <c r="J42" s="9">
        <v>0.92700000000000005</v>
      </c>
      <c r="K42" s="9">
        <v>0.84399999999999997</v>
      </c>
      <c r="L42" s="9">
        <v>0</v>
      </c>
      <c r="M42" s="9">
        <v>8.3000000000000004E-2</v>
      </c>
    </row>
    <row r="43" spans="1:18">
      <c r="A43" s="20" t="s">
        <v>2059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</row>
    <row r="44" spans="1:18">
      <c r="A44" s="10">
        <v>38504</v>
      </c>
      <c r="B44" s="73">
        <v>7.19</v>
      </c>
      <c r="C44" s="73">
        <v>4.2709999999999999</v>
      </c>
      <c r="D44" s="73">
        <v>0.56699999999999995</v>
      </c>
      <c r="E44" s="73">
        <v>2.25</v>
      </c>
      <c r="F44" s="73">
        <v>6.6390000000000002</v>
      </c>
      <c r="G44" s="73">
        <v>3.9729999999999999</v>
      </c>
      <c r="H44" s="73">
        <v>0.56699999999999995</v>
      </c>
      <c r="I44" s="73">
        <v>1.9970000000000001</v>
      </c>
      <c r="J44" s="73">
        <v>0.55000000000000004</v>
      </c>
      <c r="K44" s="73">
        <v>0.29799999999999999</v>
      </c>
      <c r="L44" s="73">
        <v>0</v>
      </c>
      <c r="M44" s="73">
        <v>0.253</v>
      </c>
      <c r="N44" s="73">
        <v>1.0980000000000001</v>
      </c>
      <c r="O44" s="73">
        <v>0.39600000000000002</v>
      </c>
      <c r="P44" s="73">
        <v>1.286</v>
      </c>
      <c r="Q44" s="73">
        <v>0.20799999999999999</v>
      </c>
      <c r="R44" s="73">
        <v>0.10199999999999999</v>
      </c>
    </row>
    <row r="45" spans="1:18">
      <c r="A45" s="10">
        <v>38869</v>
      </c>
      <c r="B45" s="73">
        <v>6.6820000000000004</v>
      </c>
      <c r="C45" s="73">
        <v>4.8639999999999999</v>
      </c>
      <c r="D45" s="73">
        <v>8.1000000000000003E-2</v>
      </c>
      <c r="E45" s="73">
        <v>1.5229999999999999</v>
      </c>
      <c r="F45" s="73">
        <v>5.915</v>
      </c>
      <c r="G45" s="73">
        <v>4.3109999999999999</v>
      </c>
      <c r="H45" s="73">
        <v>8.1000000000000003E-2</v>
      </c>
      <c r="I45" s="73">
        <v>1.5229999999999999</v>
      </c>
      <c r="J45" s="73">
        <v>0.76600000000000001</v>
      </c>
      <c r="K45" s="73">
        <v>0.55300000000000005</v>
      </c>
      <c r="L45" s="73">
        <v>0</v>
      </c>
      <c r="M45" s="73">
        <v>0</v>
      </c>
      <c r="N45" s="73">
        <v>1.028</v>
      </c>
      <c r="O45" s="73">
        <v>0.26600000000000001</v>
      </c>
      <c r="P45" s="73">
        <v>1.1060000000000001</v>
      </c>
      <c r="Q45" s="73">
        <v>0.188</v>
      </c>
      <c r="R45" s="73">
        <v>0.21299999999999999</v>
      </c>
    </row>
    <row r="46" spans="1:18">
      <c r="A46" s="10">
        <v>39234</v>
      </c>
      <c r="B46" s="73">
        <v>7.4989999999999997</v>
      </c>
      <c r="C46" s="73">
        <v>5.4580000000000002</v>
      </c>
      <c r="D46" s="73">
        <v>0.73799999999999999</v>
      </c>
      <c r="E46" s="73">
        <v>1.3029999999999999</v>
      </c>
      <c r="F46" s="73">
        <v>6.43</v>
      </c>
      <c r="G46" s="73">
        <v>4.5179999999999998</v>
      </c>
      <c r="H46" s="73">
        <v>0.73799999999999999</v>
      </c>
      <c r="I46" s="73">
        <v>1.175</v>
      </c>
      <c r="J46" s="73">
        <v>1.069</v>
      </c>
      <c r="K46" s="73">
        <v>0.94099999999999995</v>
      </c>
      <c r="L46" s="73">
        <v>0</v>
      </c>
      <c r="M46" s="73">
        <v>0.128</v>
      </c>
      <c r="N46" s="73">
        <v>0.85799999999999998</v>
      </c>
      <c r="O46" s="73">
        <v>0.32700000000000001</v>
      </c>
      <c r="P46" s="73">
        <v>1.0780000000000001</v>
      </c>
      <c r="Q46" s="73">
        <v>0.107</v>
      </c>
      <c r="R46" s="73">
        <v>0</v>
      </c>
    </row>
    <row r="47" spans="1:18">
      <c r="A47" s="10">
        <v>39600</v>
      </c>
      <c r="B47" s="73">
        <v>6.5270000000000001</v>
      </c>
      <c r="C47" s="73">
        <v>4.92</v>
      </c>
      <c r="D47" s="73">
        <v>0.13</v>
      </c>
      <c r="E47" s="73">
        <v>1.476</v>
      </c>
      <c r="F47" s="73">
        <v>5.3949999999999996</v>
      </c>
      <c r="G47" s="73">
        <v>3.9140000000000001</v>
      </c>
      <c r="H47" s="73">
        <v>0.13</v>
      </c>
      <c r="I47" s="73">
        <v>1.35</v>
      </c>
      <c r="J47" s="73">
        <v>1.1319999999999999</v>
      </c>
      <c r="K47" s="73">
        <v>1.0049999999999999</v>
      </c>
      <c r="L47" s="73">
        <v>0</v>
      </c>
      <c r="M47" s="73">
        <v>0.126</v>
      </c>
      <c r="N47" s="73">
        <v>1.9219999999999999</v>
      </c>
      <c r="O47" s="73">
        <v>0.90300000000000002</v>
      </c>
      <c r="P47" s="73">
        <v>2.2050000000000001</v>
      </c>
      <c r="Q47" s="73">
        <v>0.62</v>
      </c>
      <c r="R47" s="73">
        <v>0</v>
      </c>
    </row>
    <row r="48" spans="1:18">
      <c r="A48" s="10">
        <v>39965</v>
      </c>
      <c r="B48" s="73">
        <v>6.6360000000000001</v>
      </c>
      <c r="C48" s="73">
        <v>3.6859999999999999</v>
      </c>
      <c r="D48" s="73">
        <v>8.7999999999999995E-2</v>
      </c>
      <c r="E48" s="73">
        <v>2.8620000000000001</v>
      </c>
      <c r="F48" s="73">
        <v>5.3449999999999998</v>
      </c>
      <c r="G48" s="73">
        <v>2.726</v>
      </c>
      <c r="H48" s="73">
        <v>8.7999999999999995E-2</v>
      </c>
      <c r="I48" s="73">
        <v>2.5299999999999998</v>
      </c>
      <c r="J48" s="73">
        <v>1.292</v>
      </c>
      <c r="K48" s="73">
        <v>0.95899999999999996</v>
      </c>
      <c r="L48" s="73">
        <v>0</v>
      </c>
      <c r="M48" s="73">
        <v>0.33200000000000002</v>
      </c>
      <c r="N48" s="73">
        <v>2.3769999999999998</v>
      </c>
      <c r="O48" s="73">
        <v>0.504</v>
      </c>
      <c r="P48" s="73">
        <v>2.3769999999999998</v>
      </c>
      <c r="Q48" s="73">
        <v>0.504</v>
      </c>
      <c r="R48" s="73">
        <v>0</v>
      </c>
    </row>
    <row r="49" spans="1:18">
      <c r="A49" s="10">
        <v>40330</v>
      </c>
      <c r="B49" s="73">
        <v>6.6390000000000002</v>
      </c>
      <c r="C49" s="73">
        <v>4.24</v>
      </c>
      <c r="D49" s="73">
        <v>0.33900000000000002</v>
      </c>
      <c r="E49" s="73">
        <v>1.9379999999999999</v>
      </c>
      <c r="F49" s="73">
        <v>5.4009999999999998</v>
      </c>
      <c r="G49" s="73">
        <v>3.2410000000000001</v>
      </c>
      <c r="H49" s="73">
        <v>0.33900000000000002</v>
      </c>
      <c r="I49" s="73">
        <v>1.6990000000000001</v>
      </c>
      <c r="J49" s="73">
        <v>1.238</v>
      </c>
      <c r="K49" s="73">
        <v>0.999</v>
      </c>
      <c r="L49" s="73">
        <v>0</v>
      </c>
      <c r="M49" s="73">
        <v>0.23899999999999999</v>
      </c>
      <c r="N49" s="73">
        <v>1.423</v>
      </c>
      <c r="O49" s="73">
        <v>0.755</v>
      </c>
      <c r="P49" s="73">
        <v>2.036</v>
      </c>
      <c r="Q49" s="73">
        <v>0.14099999999999999</v>
      </c>
      <c r="R49" s="73">
        <v>0.121</v>
      </c>
    </row>
    <row r="50" spans="1:18">
      <c r="A50" s="10">
        <v>40695</v>
      </c>
      <c r="B50" s="73">
        <v>6.4349999999999996</v>
      </c>
      <c r="C50" s="73">
        <v>4.1619999999999999</v>
      </c>
      <c r="D50" s="73">
        <v>0.82899999999999996</v>
      </c>
      <c r="E50" s="73">
        <v>1.4450000000000001</v>
      </c>
      <c r="F50" s="73">
        <v>5.4390000000000001</v>
      </c>
      <c r="G50" s="73">
        <v>3.6040000000000001</v>
      </c>
      <c r="H50" s="73">
        <v>0.64200000000000002</v>
      </c>
      <c r="I50" s="73">
        <v>1.1930000000000001</v>
      </c>
      <c r="J50" s="73">
        <v>0.996</v>
      </c>
      <c r="K50" s="73">
        <v>0.55800000000000005</v>
      </c>
      <c r="L50" s="73">
        <v>0.187</v>
      </c>
      <c r="M50" s="73">
        <v>0.251</v>
      </c>
      <c r="N50" s="73">
        <v>0.92500000000000004</v>
      </c>
      <c r="O50" s="73">
        <v>0.58299999999999996</v>
      </c>
      <c r="P50" s="73">
        <v>1.1220000000000001</v>
      </c>
      <c r="Q50" s="73">
        <v>0.38600000000000001</v>
      </c>
      <c r="R50" s="73">
        <v>0</v>
      </c>
    </row>
    <row r="51" spans="1:18">
      <c r="A51" s="10">
        <v>41061</v>
      </c>
      <c r="B51" s="73">
        <v>8.3699999999999992</v>
      </c>
      <c r="C51" s="73">
        <v>5.7350000000000003</v>
      </c>
      <c r="D51" s="73">
        <v>0.153</v>
      </c>
      <c r="E51" s="73">
        <v>2.3239999999999998</v>
      </c>
      <c r="F51" s="73">
        <v>6.3529999999999998</v>
      </c>
      <c r="G51" s="73">
        <v>4.1829999999999998</v>
      </c>
      <c r="H51" s="73">
        <v>0</v>
      </c>
      <c r="I51" s="73">
        <v>2.17</v>
      </c>
      <c r="J51" s="73">
        <v>2.0169999999999999</v>
      </c>
      <c r="K51" s="73">
        <v>1.552</v>
      </c>
      <c r="L51" s="73">
        <v>0.153</v>
      </c>
      <c r="M51" s="73">
        <v>0.154</v>
      </c>
      <c r="N51" s="73">
        <v>0.51900000000000002</v>
      </c>
      <c r="O51" s="73">
        <v>0.40100000000000002</v>
      </c>
      <c r="P51" s="73">
        <v>0.78300000000000003</v>
      </c>
      <c r="Q51" s="73">
        <v>0.13800000000000001</v>
      </c>
      <c r="R51" s="73">
        <v>0.158</v>
      </c>
    </row>
    <row r="52" spans="1:18">
      <c r="A52" s="10">
        <v>41426</v>
      </c>
      <c r="B52" s="73">
        <v>6.8579999999999997</v>
      </c>
      <c r="C52" s="73">
        <v>4.5789999999999997</v>
      </c>
      <c r="D52" s="73">
        <v>0.28299999999999997</v>
      </c>
      <c r="E52" s="73">
        <v>1.996</v>
      </c>
      <c r="F52" s="73">
        <v>5.4160000000000004</v>
      </c>
      <c r="G52" s="73">
        <v>3.6749999999999998</v>
      </c>
      <c r="H52" s="73">
        <v>0</v>
      </c>
      <c r="I52" s="73">
        <v>1.74</v>
      </c>
      <c r="J52" s="73">
        <v>1.4430000000000001</v>
      </c>
      <c r="K52" s="73">
        <v>0.90400000000000003</v>
      </c>
      <c r="L52" s="73">
        <v>0.28299999999999997</v>
      </c>
      <c r="M52" s="73">
        <v>0.255</v>
      </c>
      <c r="N52" s="73">
        <v>1.9850000000000001</v>
      </c>
      <c r="O52" s="73">
        <v>0.40300000000000002</v>
      </c>
      <c r="P52" s="73">
        <v>2.1960000000000002</v>
      </c>
      <c r="Q52" s="73">
        <v>0.192</v>
      </c>
      <c r="R52" s="73">
        <v>0</v>
      </c>
    </row>
    <row r="53" spans="1:18">
      <c r="A53" s="10">
        <v>41791</v>
      </c>
      <c r="B53" s="73">
        <v>8.3230000000000004</v>
      </c>
      <c r="C53" s="73">
        <v>5.8129999999999997</v>
      </c>
      <c r="D53" s="73">
        <v>0.104</v>
      </c>
      <c r="E53" s="73">
        <v>2.2639999999999998</v>
      </c>
      <c r="F53" s="73">
        <v>6.26</v>
      </c>
      <c r="G53" s="73">
        <v>4.5209999999999999</v>
      </c>
      <c r="H53" s="73">
        <v>0</v>
      </c>
      <c r="I53" s="73">
        <v>1.74</v>
      </c>
      <c r="J53" s="73">
        <v>2.0630000000000002</v>
      </c>
      <c r="K53" s="73">
        <v>1.292</v>
      </c>
      <c r="L53" s="73">
        <v>0.104</v>
      </c>
      <c r="M53" s="73">
        <v>0.52500000000000002</v>
      </c>
      <c r="N53" s="73">
        <v>1.0569999999999999</v>
      </c>
      <c r="O53" s="73">
        <v>0.45800000000000002</v>
      </c>
      <c r="P53" s="73">
        <v>1.2110000000000001</v>
      </c>
      <c r="Q53" s="73">
        <v>0.30399999999999999</v>
      </c>
      <c r="R53" s="73">
        <v>0.14299999999999999</v>
      </c>
    </row>
    <row r="54" spans="1:18">
      <c r="A54" s="10">
        <v>42156</v>
      </c>
      <c r="B54" s="73">
        <v>8.282</v>
      </c>
      <c r="C54" s="73">
        <v>5.468</v>
      </c>
      <c r="D54" s="73">
        <v>0.51500000000000001</v>
      </c>
      <c r="E54" s="73">
        <v>2.0990000000000002</v>
      </c>
      <c r="F54" s="73">
        <v>6.6929999999999996</v>
      </c>
      <c r="G54" s="73">
        <v>4.2640000000000002</v>
      </c>
      <c r="H54" s="73">
        <v>0.377</v>
      </c>
      <c r="I54" s="73">
        <v>1.8520000000000001</v>
      </c>
      <c r="J54" s="73">
        <v>1.589</v>
      </c>
      <c r="K54" s="73">
        <v>1.204</v>
      </c>
      <c r="L54" s="73">
        <v>0.13800000000000001</v>
      </c>
      <c r="M54" s="73">
        <v>0.247</v>
      </c>
      <c r="N54" s="73">
        <v>1.5880000000000001</v>
      </c>
      <c r="O54" s="73">
        <v>0.47299999999999998</v>
      </c>
      <c r="P54" s="73">
        <v>1.764</v>
      </c>
      <c r="Q54" s="73">
        <v>0.29699999999999999</v>
      </c>
      <c r="R54" s="73">
        <v>0.2</v>
      </c>
    </row>
    <row r="55" spans="1:18">
      <c r="A55" s="10">
        <v>42522</v>
      </c>
      <c r="B55" s="73">
        <v>8.5109999999999992</v>
      </c>
      <c r="C55" s="73">
        <v>6.8369999999999997</v>
      </c>
      <c r="D55" s="73">
        <v>0.311</v>
      </c>
      <c r="E55" s="73">
        <v>1.1459999999999999</v>
      </c>
      <c r="F55" s="73">
        <v>7.1219999999999999</v>
      </c>
      <c r="G55" s="73">
        <v>5.4480000000000004</v>
      </c>
      <c r="H55" s="73">
        <v>0.311</v>
      </c>
      <c r="I55" s="73">
        <v>1.1459999999999999</v>
      </c>
      <c r="J55" s="73">
        <v>1.389</v>
      </c>
      <c r="K55" s="73">
        <v>1.389</v>
      </c>
      <c r="L55" s="73">
        <v>0</v>
      </c>
      <c r="M55" s="73">
        <v>0</v>
      </c>
      <c r="N55" s="73">
        <v>1.458</v>
      </c>
      <c r="O55" s="73">
        <v>0.34</v>
      </c>
      <c r="P55" s="73">
        <v>1.657</v>
      </c>
      <c r="Q55" s="73">
        <v>0.14199999999999999</v>
      </c>
      <c r="R55" s="73">
        <v>0.217</v>
      </c>
    </row>
    <row r="56" spans="1:18">
      <c r="A56" s="10">
        <v>42887</v>
      </c>
      <c r="B56" s="73">
        <v>7.532</v>
      </c>
      <c r="C56" s="73">
        <v>4.8099999999999996</v>
      </c>
      <c r="D56" s="73">
        <v>0.127</v>
      </c>
      <c r="E56" s="73">
        <v>2.5</v>
      </c>
      <c r="F56" s="73">
        <v>6.14</v>
      </c>
      <c r="G56" s="73">
        <v>4.2080000000000002</v>
      </c>
      <c r="H56" s="73">
        <v>0.127</v>
      </c>
      <c r="I56" s="73">
        <v>1.71</v>
      </c>
      <c r="J56" s="73">
        <v>1.3919999999999999</v>
      </c>
      <c r="K56" s="73">
        <v>0.60199999999999998</v>
      </c>
      <c r="L56" s="73">
        <v>0</v>
      </c>
      <c r="M56" s="73">
        <v>0.79</v>
      </c>
      <c r="N56" s="73">
        <v>1.079</v>
      </c>
      <c r="O56" s="73">
        <v>0.63600000000000001</v>
      </c>
      <c r="P56" s="73">
        <v>1.601</v>
      </c>
      <c r="Q56" s="73">
        <v>0.114</v>
      </c>
      <c r="R56" s="73">
        <v>9.5000000000000001E-2</v>
      </c>
    </row>
    <row r="57" spans="1:18">
      <c r="A57" s="10">
        <v>43252</v>
      </c>
      <c r="B57" s="73">
        <v>7.9020000000000001</v>
      </c>
      <c r="C57" s="73">
        <v>5.3259999999999996</v>
      </c>
      <c r="D57" s="73">
        <v>0.66200000000000003</v>
      </c>
      <c r="E57" s="73">
        <v>1.913</v>
      </c>
      <c r="F57" s="73">
        <v>6.34</v>
      </c>
      <c r="G57" s="73">
        <v>3.7639999999999998</v>
      </c>
      <c r="H57" s="73">
        <v>0.66200000000000003</v>
      </c>
      <c r="I57" s="73">
        <v>1.913</v>
      </c>
      <c r="J57" s="73">
        <v>1.5620000000000001</v>
      </c>
      <c r="K57" s="73">
        <v>1.5620000000000001</v>
      </c>
      <c r="L57" s="73">
        <v>0</v>
      </c>
      <c r="M57" s="73">
        <v>0</v>
      </c>
      <c r="N57" s="73">
        <v>1.464</v>
      </c>
      <c r="O57" s="73">
        <v>0.75700000000000001</v>
      </c>
      <c r="P57" s="73">
        <v>1.8420000000000001</v>
      </c>
      <c r="Q57" s="73">
        <v>0.379</v>
      </c>
      <c r="R57" s="73">
        <v>0</v>
      </c>
    </row>
    <row r="58" spans="1:18">
      <c r="A58" s="10">
        <v>43525</v>
      </c>
      <c r="B58" s="73">
        <v>10.837999999999999</v>
      </c>
      <c r="C58" s="73">
        <v>8.15</v>
      </c>
      <c r="D58" s="73">
        <v>0.24</v>
      </c>
      <c r="E58" s="73">
        <v>2.2229999999999999</v>
      </c>
      <c r="F58" s="73">
        <v>8.8360000000000003</v>
      </c>
      <c r="G58" s="73">
        <v>6.6159999999999997</v>
      </c>
      <c r="H58" s="73">
        <v>0</v>
      </c>
      <c r="I58" s="73">
        <v>1.9950000000000001</v>
      </c>
      <c r="J58" s="73">
        <v>2.0019999999999998</v>
      </c>
      <c r="K58" s="73">
        <v>1.5329999999999999</v>
      </c>
      <c r="L58" s="73">
        <v>0.24</v>
      </c>
      <c r="M58" s="73">
        <v>0.22800000000000001</v>
      </c>
      <c r="N58" s="73">
        <v>1.194</v>
      </c>
      <c r="O58" s="73">
        <v>0.20200000000000001</v>
      </c>
      <c r="P58" s="73">
        <v>1.3959999999999999</v>
      </c>
      <c r="Q58" s="73">
        <v>0</v>
      </c>
      <c r="R58" s="73">
        <v>0.22500000000000001</v>
      </c>
    </row>
    <row r="59" spans="1:18">
      <c r="A59" s="10">
        <v>43617</v>
      </c>
      <c r="B59" s="73">
        <v>9.6679999999999993</v>
      </c>
      <c r="C59" s="73">
        <v>7.64</v>
      </c>
      <c r="D59" s="73">
        <v>0.68799999999999994</v>
      </c>
      <c r="E59" s="73">
        <v>1.341</v>
      </c>
      <c r="F59" s="73">
        <v>7.6070000000000002</v>
      </c>
      <c r="G59" s="73">
        <v>5.7910000000000004</v>
      </c>
      <c r="H59" s="73">
        <v>0.47599999999999998</v>
      </c>
      <c r="I59" s="73">
        <v>1.341</v>
      </c>
      <c r="J59" s="73">
        <v>2.0609999999999999</v>
      </c>
      <c r="K59" s="73">
        <v>1.849</v>
      </c>
      <c r="L59" s="73">
        <v>0.21199999999999999</v>
      </c>
      <c r="M59" s="73">
        <v>0</v>
      </c>
      <c r="N59" s="73">
        <v>2.343</v>
      </c>
      <c r="O59" s="73">
        <v>0.33</v>
      </c>
      <c r="P59" s="73">
        <v>2.343</v>
      </c>
      <c r="Q59" s="73">
        <v>0.33</v>
      </c>
      <c r="R59" s="73">
        <v>0</v>
      </c>
    </row>
    <row r="60" spans="1:18">
      <c r="A60" s="10">
        <v>43709</v>
      </c>
      <c r="B60" s="73">
        <v>10.643000000000001</v>
      </c>
      <c r="C60" s="73">
        <v>9.048</v>
      </c>
      <c r="D60" s="73">
        <v>0.42099999999999999</v>
      </c>
      <c r="E60" s="73">
        <v>1.1739999999999999</v>
      </c>
      <c r="F60" s="73">
        <v>9.3879999999999999</v>
      </c>
      <c r="G60" s="73">
        <v>7.9039999999999999</v>
      </c>
      <c r="H60" s="73">
        <v>0.31</v>
      </c>
      <c r="I60" s="73">
        <v>1.1739999999999999</v>
      </c>
      <c r="J60" s="73">
        <v>1.2549999999999999</v>
      </c>
      <c r="K60" s="73">
        <v>1.1439999999999999</v>
      </c>
      <c r="L60" s="73">
        <v>0.111</v>
      </c>
      <c r="M60" s="73">
        <v>0</v>
      </c>
      <c r="N60" s="73">
        <v>2.1629999999999998</v>
      </c>
      <c r="O60" s="73">
        <v>0.40400000000000003</v>
      </c>
      <c r="P60" s="73">
        <v>2.5680000000000001</v>
      </c>
      <c r="Q60" s="73">
        <v>0</v>
      </c>
      <c r="R60" s="73">
        <v>0</v>
      </c>
    </row>
    <row r="61" spans="1:18">
      <c r="A61" s="10">
        <v>43800</v>
      </c>
      <c r="B61" s="73">
        <v>9.1189999999999998</v>
      </c>
      <c r="C61" s="73">
        <v>7.6660000000000004</v>
      </c>
      <c r="D61" s="73">
        <v>0.14000000000000001</v>
      </c>
      <c r="E61" s="73">
        <v>1.2270000000000001</v>
      </c>
      <c r="F61" s="73">
        <v>7.0369999999999999</v>
      </c>
      <c r="G61" s="73">
        <v>6.2169999999999996</v>
      </c>
      <c r="H61" s="73">
        <v>0.14000000000000001</v>
      </c>
      <c r="I61" s="73">
        <v>0.59399999999999997</v>
      </c>
      <c r="J61" s="73">
        <v>2.0819999999999999</v>
      </c>
      <c r="K61" s="73">
        <v>1.45</v>
      </c>
      <c r="L61" s="73">
        <v>0</v>
      </c>
      <c r="M61" s="73">
        <v>0.63200000000000001</v>
      </c>
      <c r="N61" s="73">
        <v>1.8280000000000001</v>
      </c>
      <c r="O61" s="73">
        <v>0</v>
      </c>
      <c r="P61" s="73">
        <v>1.8280000000000001</v>
      </c>
      <c r="Q61" s="73">
        <v>0</v>
      </c>
      <c r="R61" s="73">
        <v>8.5999999999999993E-2</v>
      </c>
    </row>
    <row r="62" spans="1:18">
      <c r="A62" s="10">
        <v>43891</v>
      </c>
      <c r="B62" s="73">
        <v>9.9619999999999997</v>
      </c>
      <c r="C62" s="73">
        <v>8.2240000000000002</v>
      </c>
      <c r="D62" s="73">
        <v>0</v>
      </c>
      <c r="E62" s="73">
        <v>1.738</v>
      </c>
      <c r="F62" s="73">
        <v>8.8960000000000008</v>
      </c>
      <c r="G62" s="73">
        <v>7.6150000000000002</v>
      </c>
      <c r="H62" s="73">
        <v>0</v>
      </c>
      <c r="I62" s="73">
        <v>1.2809999999999999</v>
      </c>
      <c r="J62" s="73">
        <v>1.0660000000000001</v>
      </c>
      <c r="K62" s="73">
        <v>0.60899999999999999</v>
      </c>
      <c r="L62" s="73">
        <v>0</v>
      </c>
      <c r="M62" s="73">
        <v>0.45800000000000002</v>
      </c>
      <c r="N62" s="73">
        <v>0.504</v>
      </c>
      <c r="O62" s="73">
        <v>0.32800000000000001</v>
      </c>
      <c r="P62" s="73">
        <v>0.83299999999999996</v>
      </c>
      <c r="Q62" s="73">
        <v>0</v>
      </c>
      <c r="R62" s="73">
        <v>0</v>
      </c>
    </row>
    <row r="63" spans="1:18">
      <c r="A63" s="10">
        <v>43983</v>
      </c>
      <c r="B63" s="73">
        <v>8.8810000000000002</v>
      </c>
      <c r="C63" s="73">
        <v>7.181</v>
      </c>
      <c r="D63" s="73">
        <v>0.25900000000000001</v>
      </c>
      <c r="E63" s="73">
        <v>1.177</v>
      </c>
      <c r="F63" s="73">
        <v>7.2759999999999998</v>
      </c>
      <c r="G63" s="73">
        <v>5.96</v>
      </c>
      <c r="H63" s="73">
        <v>0</v>
      </c>
      <c r="I63" s="73">
        <v>1.177</v>
      </c>
      <c r="J63" s="73">
        <v>1.605</v>
      </c>
      <c r="K63" s="73">
        <v>1.2210000000000001</v>
      </c>
      <c r="L63" s="73">
        <v>0.25900000000000001</v>
      </c>
      <c r="M63" s="73">
        <v>0</v>
      </c>
      <c r="N63" s="73">
        <v>0.97199999999999998</v>
      </c>
      <c r="O63" s="73">
        <v>0.45100000000000001</v>
      </c>
      <c r="P63" s="73">
        <v>1.2909999999999999</v>
      </c>
      <c r="Q63" s="73">
        <v>0.13200000000000001</v>
      </c>
      <c r="R63" s="73">
        <v>0.26400000000000001</v>
      </c>
    </row>
    <row r="64" spans="1:18">
      <c r="A64" s="10">
        <v>44075</v>
      </c>
      <c r="B64" s="73">
        <v>9.8919999999999995</v>
      </c>
      <c r="C64" s="73">
        <v>7.8620000000000001</v>
      </c>
      <c r="D64" s="73">
        <v>0.40200000000000002</v>
      </c>
      <c r="E64" s="73">
        <v>1.6279999999999999</v>
      </c>
      <c r="F64" s="73">
        <v>7.4710000000000001</v>
      </c>
      <c r="G64" s="73">
        <v>5.69</v>
      </c>
      <c r="H64" s="73">
        <v>0.153</v>
      </c>
      <c r="I64" s="73">
        <v>1.6279999999999999</v>
      </c>
      <c r="J64" s="73">
        <v>2.4209999999999998</v>
      </c>
      <c r="K64" s="73">
        <v>2.1709999999999998</v>
      </c>
      <c r="L64" s="73">
        <v>0.25</v>
      </c>
      <c r="M64" s="73">
        <v>0</v>
      </c>
      <c r="N64" s="73">
        <v>1.36</v>
      </c>
      <c r="O64" s="73">
        <v>0.68600000000000005</v>
      </c>
      <c r="P64" s="73">
        <v>1.921</v>
      </c>
      <c r="Q64" s="73">
        <v>0.125</v>
      </c>
      <c r="R64" s="73">
        <v>0</v>
      </c>
    </row>
    <row r="65" spans="1:18">
      <c r="A65" s="10">
        <v>44166</v>
      </c>
      <c r="B65" s="73">
        <v>9.1950000000000003</v>
      </c>
      <c r="C65" s="73">
        <v>7.319</v>
      </c>
      <c r="D65" s="73">
        <v>0.26200000000000001</v>
      </c>
      <c r="E65" s="73">
        <v>0.91800000000000004</v>
      </c>
      <c r="F65" s="73">
        <v>7.3520000000000003</v>
      </c>
      <c r="G65" s="73">
        <v>6.173</v>
      </c>
      <c r="H65" s="73">
        <v>0.26200000000000001</v>
      </c>
      <c r="I65" s="73">
        <v>0.91800000000000004</v>
      </c>
      <c r="J65" s="73">
        <v>1.843</v>
      </c>
      <c r="K65" s="73">
        <v>1.1459999999999999</v>
      </c>
      <c r="L65" s="73">
        <v>0</v>
      </c>
      <c r="M65" s="73">
        <v>0</v>
      </c>
      <c r="N65" s="73">
        <v>1.4319999999999999</v>
      </c>
      <c r="O65" s="73">
        <v>0.26500000000000001</v>
      </c>
      <c r="P65" s="73">
        <v>1.4319999999999999</v>
      </c>
      <c r="Q65" s="73">
        <v>0.26500000000000001</v>
      </c>
      <c r="R65" s="73">
        <v>0.69699999999999995</v>
      </c>
    </row>
    <row r="66" spans="1:18">
      <c r="A66" s="10">
        <v>44256</v>
      </c>
      <c r="B66" s="73">
        <v>9.1159999999999997</v>
      </c>
      <c r="C66" s="73">
        <v>6.9029999999999996</v>
      </c>
      <c r="D66" s="73">
        <v>0.23899999999999999</v>
      </c>
      <c r="E66" s="73">
        <v>1.7150000000000001</v>
      </c>
      <c r="F66" s="73">
        <v>7.8949999999999996</v>
      </c>
      <c r="G66" s="73">
        <v>6.1040000000000001</v>
      </c>
      <c r="H66" s="73">
        <v>7.4999999999999997E-2</v>
      </c>
      <c r="I66" s="73">
        <v>1.7150000000000001</v>
      </c>
      <c r="J66" s="73">
        <v>1.222</v>
      </c>
      <c r="K66" s="73">
        <v>0.79900000000000004</v>
      </c>
      <c r="L66" s="73">
        <v>0.16300000000000001</v>
      </c>
      <c r="M66" s="73">
        <v>0</v>
      </c>
      <c r="N66" s="73">
        <v>0.95</v>
      </c>
      <c r="O66" s="73">
        <v>0.23499999999999999</v>
      </c>
      <c r="P66" s="73">
        <v>1.0900000000000001</v>
      </c>
      <c r="Q66" s="73">
        <v>9.4E-2</v>
      </c>
      <c r="R66" s="73">
        <v>0.25900000000000001</v>
      </c>
    </row>
    <row r="67" spans="1:18">
      <c r="A67" s="10">
        <v>44348</v>
      </c>
      <c r="B67" s="73">
        <v>9.3230000000000004</v>
      </c>
      <c r="C67" s="73">
        <v>5.867</v>
      </c>
      <c r="D67" s="73">
        <v>1.002</v>
      </c>
      <c r="E67" s="73">
        <v>2.4540000000000002</v>
      </c>
      <c r="F67" s="73">
        <v>7.2149999999999999</v>
      </c>
      <c r="G67" s="73">
        <v>4.4800000000000004</v>
      </c>
      <c r="H67" s="73">
        <v>0.50900000000000001</v>
      </c>
      <c r="I67" s="73">
        <v>2.226</v>
      </c>
      <c r="J67" s="73">
        <v>2.109</v>
      </c>
      <c r="K67" s="73">
        <v>1.387</v>
      </c>
      <c r="L67" s="73">
        <v>0.49299999999999999</v>
      </c>
      <c r="M67" s="73">
        <v>0.22800000000000001</v>
      </c>
      <c r="N67" s="73">
        <v>1.0209999999999999</v>
      </c>
      <c r="O67" s="73">
        <v>0.53900000000000003</v>
      </c>
      <c r="P67" s="73">
        <v>1.3839999999999999</v>
      </c>
      <c r="Q67" s="73">
        <v>0.17599999999999999</v>
      </c>
      <c r="R67" s="73">
        <v>0</v>
      </c>
    </row>
    <row r="68" spans="1:18">
      <c r="A68" s="10">
        <v>44440</v>
      </c>
      <c r="B68" s="73">
        <v>9.5380000000000003</v>
      </c>
      <c r="C68" s="73">
        <v>6.1630000000000003</v>
      </c>
      <c r="D68" s="73">
        <v>0.24299999999999999</v>
      </c>
      <c r="E68" s="73">
        <v>2.86</v>
      </c>
      <c r="F68" s="73">
        <v>7.5670000000000002</v>
      </c>
      <c r="G68" s="73">
        <v>4.6459999999999999</v>
      </c>
      <c r="H68" s="73">
        <v>0</v>
      </c>
      <c r="I68" s="73">
        <v>2.65</v>
      </c>
      <c r="J68" s="73">
        <v>1.9710000000000001</v>
      </c>
      <c r="K68" s="73">
        <v>1.5169999999999999</v>
      </c>
      <c r="L68" s="73">
        <v>0.24299999999999999</v>
      </c>
      <c r="M68" s="73">
        <v>0.21</v>
      </c>
      <c r="N68" s="73">
        <v>1.0840000000000001</v>
      </c>
      <c r="O68" s="73">
        <v>0.10199999999999999</v>
      </c>
      <c r="P68" s="73">
        <v>1.1859999999999999</v>
      </c>
      <c r="Q68" s="73">
        <v>0</v>
      </c>
      <c r="R68" s="73">
        <v>0.27200000000000002</v>
      </c>
    </row>
    <row r="69" spans="1:18">
      <c r="A69" s="10">
        <v>44531</v>
      </c>
      <c r="B69" s="73">
        <v>9.1809999999999992</v>
      </c>
      <c r="C69" s="73">
        <v>6.5789999999999997</v>
      </c>
      <c r="D69" s="73">
        <v>0.33</v>
      </c>
      <c r="E69" s="73">
        <v>2.0640000000000001</v>
      </c>
      <c r="F69" s="73">
        <v>7.2530000000000001</v>
      </c>
      <c r="G69" s="73">
        <v>4.8209999999999997</v>
      </c>
      <c r="H69" s="73">
        <v>0.16</v>
      </c>
      <c r="I69" s="73">
        <v>2.0640000000000001</v>
      </c>
      <c r="J69" s="73">
        <v>1.9279999999999999</v>
      </c>
      <c r="K69" s="73">
        <v>1.758</v>
      </c>
      <c r="L69" s="73">
        <v>0.17</v>
      </c>
      <c r="M69" s="73">
        <v>0</v>
      </c>
      <c r="N69" s="73">
        <v>0.875</v>
      </c>
      <c r="O69" s="73">
        <v>0.191</v>
      </c>
      <c r="P69" s="73">
        <v>0.875</v>
      </c>
      <c r="Q69" s="73">
        <v>0.191</v>
      </c>
      <c r="R69" s="73">
        <v>0.20699999999999999</v>
      </c>
    </row>
    <row r="70" spans="1:18">
      <c r="A70" s="10">
        <v>44621</v>
      </c>
      <c r="B70" s="73">
        <v>8.7569999999999997</v>
      </c>
      <c r="C70" s="73">
        <v>5.8650000000000002</v>
      </c>
      <c r="D70" s="73">
        <v>0.84199999999999997</v>
      </c>
      <c r="E70" s="73">
        <v>1.851</v>
      </c>
      <c r="F70" s="73">
        <v>7.4260000000000002</v>
      </c>
      <c r="G70" s="73">
        <v>4.8099999999999996</v>
      </c>
      <c r="H70" s="73">
        <v>0.56699999999999995</v>
      </c>
      <c r="I70" s="73">
        <v>1.851</v>
      </c>
      <c r="J70" s="73">
        <v>1.331</v>
      </c>
      <c r="K70" s="73">
        <v>1.0549999999999999</v>
      </c>
      <c r="L70" s="73">
        <v>0.27600000000000002</v>
      </c>
      <c r="M70" s="73">
        <v>0</v>
      </c>
      <c r="N70" s="73">
        <v>0.57899999999999996</v>
      </c>
      <c r="O70" s="73">
        <v>0.374</v>
      </c>
      <c r="P70" s="73">
        <v>0.95299999999999996</v>
      </c>
      <c r="Q70" s="73">
        <v>0</v>
      </c>
      <c r="R70" s="73">
        <v>0.19900000000000001</v>
      </c>
    </row>
    <row r="71" spans="1:18">
      <c r="A71" s="10">
        <v>44713</v>
      </c>
      <c r="B71" s="73">
        <v>8.3219999999999992</v>
      </c>
      <c r="C71" s="73">
        <v>5.9580000000000002</v>
      </c>
      <c r="D71" s="73">
        <v>0.32700000000000001</v>
      </c>
      <c r="E71" s="73">
        <v>1.7609999999999999</v>
      </c>
      <c r="F71" s="73">
        <v>6.47</v>
      </c>
      <c r="G71" s="73">
        <v>4.5919999999999996</v>
      </c>
      <c r="H71" s="73">
        <v>0</v>
      </c>
      <c r="I71" s="73">
        <v>1.603</v>
      </c>
      <c r="J71" s="73">
        <v>1.8520000000000001</v>
      </c>
      <c r="K71" s="73">
        <v>1.3660000000000001</v>
      </c>
      <c r="L71" s="73">
        <v>0.32700000000000001</v>
      </c>
      <c r="M71" s="73">
        <v>0.159</v>
      </c>
      <c r="N71" s="73">
        <v>1.4339999999999999</v>
      </c>
      <c r="O71" s="73">
        <v>0.74299999999999999</v>
      </c>
      <c r="P71" s="73">
        <v>1.6379999999999999</v>
      </c>
      <c r="Q71" s="73">
        <v>0.53800000000000003</v>
      </c>
      <c r="R71" s="73">
        <v>0.27500000000000002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3053</vt:i4>
      </vt:variant>
    </vt:vector>
  </HeadingPairs>
  <TitlesOfParts>
    <vt:vector size="3061" baseType="lpstr">
      <vt:lpstr>Contents</vt:lpstr>
      <vt:lpstr>Table 3</vt:lpstr>
      <vt:lpstr>Index</vt:lpstr>
      <vt:lpstr>Data1</vt:lpstr>
      <vt:lpstr>Data2</vt:lpstr>
      <vt:lpstr>Data3</vt:lpstr>
      <vt:lpstr>Data4</vt:lpstr>
      <vt:lpstr>Data5</vt:lpstr>
      <vt:lpstr>A129177478R</vt:lpstr>
      <vt:lpstr>A129177478R_Data</vt:lpstr>
      <vt:lpstr>A129177478R_Latest</vt:lpstr>
      <vt:lpstr>A129177482F</vt:lpstr>
      <vt:lpstr>A129177482F_Data</vt:lpstr>
      <vt:lpstr>A129177482F_Latest</vt:lpstr>
      <vt:lpstr>A129177486R</vt:lpstr>
      <vt:lpstr>A129177486R_Data</vt:lpstr>
      <vt:lpstr>A129177486R_Latest</vt:lpstr>
      <vt:lpstr>A129177490F</vt:lpstr>
      <vt:lpstr>A129177490F_Data</vt:lpstr>
      <vt:lpstr>A129177490F_Latest</vt:lpstr>
      <vt:lpstr>A129177494R</vt:lpstr>
      <vt:lpstr>A129177494R_Data</vt:lpstr>
      <vt:lpstr>A129177494R_Latest</vt:lpstr>
      <vt:lpstr>A129177498X</vt:lpstr>
      <vt:lpstr>A129177498X_Data</vt:lpstr>
      <vt:lpstr>A129177498X_Latest</vt:lpstr>
      <vt:lpstr>A129177502C</vt:lpstr>
      <vt:lpstr>A129177502C_Data</vt:lpstr>
      <vt:lpstr>A129177502C_Latest</vt:lpstr>
      <vt:lpstr>A129177506L</vt:lpstr>
      <vt:lpstr>A129177506L_Data</vt:lpstr>
      <vt:lpstr>A129177506L_Latest</vt:lpstr>
      <vt:lpstr>A129177510C</vt:lpstr>
      <vt:lpstr>A129177510C_Data</vt:lpstr>
      <vt:lpstr>A129177510C_Latest</vt:lpstr>
      <vt:lpstr>A129177514L</vt:lpstr>
      <vt:lpstr>A129177514L_Data</vt:lpstr>
      <vt:lpstr>A129177514L_Latest</vt:lpstr>
      <vt:lpstr>A129177518W</vt:lpstr>
      <vt:lpstr>A129177518W_Data</vt:lpstr>
      <vt:lpstr>A129177518W_Latest</vt:lpstr>
      <vt:lpstr>A129177522L</vt:lpstr>
      <vt:lpstr>A129177522L_Data</vt:lpstr>
      <vt:lpstr>A129177522L_Latest</vt:lpstr>
      <vt:lpstr>A129177526W</vt:lpstr>
      <vt:lpstr>A129177526W_Data</vt:lpstr>
      <vt:lpstr>A129177526W_Latest</vt:lpstr>
      <vt:lpstr>A129177530L</vt:lpstr>
      <vt:lpstr>A129177530L_Data</vt:lpstr>
      <vt:lpstr>A129177530L_Latest</vt:lpstr>
      <vt:lpstr>A129177534W</vt:lpstr>
      <vt:lpstr>A129177534W_Data</vt:lpstr>
      <vt:lpstr>A129177534W_Latest</vt:lpstr>
      <vt:lpstr>A129177538F</vt:lpstr>
      <vt:lpstr>A129177538F_Data</vt:lpstr>
      <vt:lpstr>A129177538F_Latest</vt:lpstr>
      <vt:lpstr>A129177542W</vt:lpstr>
      <vt:lpstr>A129177542W_Data</vt:lpstr>
      <vt:lpstr>A129177542W_Latest</vt:lpstr>
      <vt:lpstr>A129177546F</vt:lpstr>
      <vt:lpstr>A129177546F_Data</vt:lpstr>
      <vt:lpstr>A129177546F_Latest</vt:lpstr>
      <vt:lpstr>A129177550W</vt:lpstr>
      <vt:lpstr>A129177550W_Data</vt:lpstr>
      <vt:lpstr>A129177550W_Latest</vt:lpstr>
      <vt:lpstr>A129177554F</vt:lpstr>
      <vt:lpstr>A129177554F_Data</vt:lpstr>
      <vt:lpstr>A129177554F_Latest</vt:lpstr>
      <vt:lpstr>A129177558R</vt:lpstr>
      <vt:lpstr>A129177558R_Data</vt:lpstr>
      <vt:lpstr>A129177558R_Latest</vt:lpstr>
      <vt:lpstr>A129177562F</vt:lpstr>
      <vt:lpstr>A129177562F_Data</vt:lpstr>
      <vt:lpstr>A129177562F_Latest</vt:lpstr>
      <vt:lpstr>A129177566R</vt:lpstr>
      <vt:lpstr>A129177566R_Data</vt:lpstr>
      <vt:lpstr>A129177566R_Latest</vt:lpstr>
      <vt:lpstr>A129177570F</vt:lpstr>
      <vt:lpstr>A129177570F_Data</vt:lpstr>
      <vt:lpstr>A129177570F_Latest</vt:lpstr>
      <vt:lpstr>A129177574R</vt:lpstr>
      <vt:lpstr>A129177574R_Data</vt:lpstr>
      <vt:lpstr>A129177574R_Latest</vt:lpstr>
      <vt:lpstr>A129177578X</vt:lpstr>
      <vt:lpstr>A129177578X_Data</vt:lpstr>
      <vt:lpstr>A129177578X_Latest</vt:lpstr>
      <vt:lpstr>A129177582R</vt:lpstr>
      <vt:lpstr>A129177582R_Data</vt:lpstr>
      <vt:lpstr>A129177582R_Latest</vt:lpstr>
      <vt:lpstr>A129177586X</vt:lpstr>
      <vt:lpstr>A129177586X_Data</vt:lpstr>
      <vt:lpstr>A129177586X_Latest</vt:lpstr>
      <vt:lpstr>A129177590R</vt:lpstr>
      <vt:lpstr>A129177590R_Data</vt:lpstr>
      <vt:lpstr>A129177590R_Latest</vt:lpstr>
      <vt:lpstr>A129177594X</vt:lpstr>
      <vt:lpstr>A129177594X_Data</vt:lpstr>
      <vt:lpstr>A129177594X_Latest</vt:lpstr>
      <vt:lpstr>A129177598J</vt:lpstr>
      <vt:lpstr>A129177598J_Data</vt:lpstr>
      <vt:lpstr>A129177598J_Latest</vt:lpstr>
      <vt:lpstr>A129177602L</vt:lpstr>
      <vt:lpstr>A129177602L_Data</vt:lpstr>
      <vt:lpstr>A129177602L_Latest</vt:lpstr>
      <vt:lpstr>A129177606W</vt:lpstr>
      <vt:lpstr>A129177606W_Data</vt:lpstr>
      <vt:lpstr>A129177606W_Latest</vt:lpstr>
      <vt:lpstr>A129177610L</vt:lpstr>
      <vt:lpstr>A129177610L_Data</vt:lpstr>
      <vt:lpstr>A129177610L_Latest</vt:lpstr>
      <vt:lpstr>A129177614W</vt:lpstr>
      <vt:lpstr>A129177614W_Data</vt:lpstr>
      <vt:lpstr>A129177614W_Latest</vt:lpstr>
      <vt:lpstr>A129177618F</vt:lpstr>
      <vt:lpstr>A129177618F_Data</vt:lpstr>
      <vt:lpstr>A129177618F_Latest</vt:lpstr>
      <vt:lpstr>A129177622W</vt:lpstr>
      <vt:lpstr>A129177622W_Data</vt:lpstr>
      <vt:lpstr>A129177622W_Latest</vt:lpstr>
      <vt:lpstr>A129177626F</vt:lpstr>
      <vt:lpstr>A129177626F_Data</vt:lpstr>
      <vt:lpstr>A129177626F_Latest</vt:lpstr>
      <vt:lpstr>A129177630W</vt:lpstr>
      <vt:lpstr>A129177630W_Data</vt:lpstr>
      <vt:lpstr>A129177630W_Latest</vt:lpstr>
      <vt:lpstr>A129177634F</vt:lpstr>
      <vt:lpstr>A129177634F_Data</vt:lpstr>
      <vt:lpstr>A129177634F_Latest</vt:lpstr>
      <vt:lpstr>A129177638R</vt:lpstr>
      <vt:lpstr>A129177638R_Data</vt:lpstr>
      <vt:lpstr>A129177638R_Latest</vt:lpstr>
      <vt:lpstr>A129177642F</vt:lpstr>
      <vt:lpstr>A129177642F_Data</vt:lpstr>
      <vt:lpstr>A129177642F_Latest</vt:lpstr>
      <vt:lpstr>A129177646R</vt:lpstr>
      <vt:lpstr>A129177646R_Data</vt:lpstr>
      <vt:lpstr>A129177646R_Latest</vt:lpstr>
      <vt:lpstr>A129177650F</vt:lpstr>
      <vt:lpstr>A129177650F_Data</vt:lpstr>
      <vt:lpstr>A129177650F_Latest</vt:lpstr>
      <vt:lpstr>A129177654R</vt:lpstr>
      <vt:lpstr>A129177654R_Data</vt:lpstr>
      <vt:lpstr>A129177654R_Latest</vt:lpstr>
      <vt:lpstr>A129177658X</vt:lpstr>
      <vt:lpstr>A129177658X_Data</vt:lpstr>
      <vt:lpstr>A129177658X_Latest</vt:lpstr>
      <vt:lpstr>A129177662R</vt:lpstr>
      <vt:lpstr>A129177662R_Data</vt:lpstr>
      <vt:lpstr>A129177662R_Latest</vt:lpstr>
      <vt:lpstr>A129177666X</vt:lpstr>
      <vt:lpstr>A129177666X_Data</vt:lpstr>
      <vt:lpstr>A129177666X_Latest</vt:lpstr>
      <vt:lpstr>A129177670R</vt:lpstr>
      <vt:lpstr>A129177670R_Data</vt:lpstr>
      <vt:lpstr>A129177670R_Latest</vt:lpstr>
      <vt:lpstr>A129177674X</vt:lpstr>
      <vt:lpstr>A129177674X_Data</vt:lpstr>
      <vt:lpstr>A129177674X_Latest</vt:lpstr>
      <vt:lpstr>A129177678J</vt:lpstr>
      <vt:lpstr>A129177678J_Data</vt:lpstr>
      <vt:lpstr>A129177678J_Latest</vt:lpstr>
      <vt:lpstr>A129177682X</vt:lpstr>
      <vt:lpstr>A129177682X_Data</vt:lpstr>
      <vt:lpstr>A129177682X_Latest</vt:lpstr>
      <vt:lpstr>A129177686J</vt:lpstr>
      <vt:lpstr>A129177686J_Data</vt:lpstr>
      <vt:lpstr>A129177686J_Latest</vt:lpstr>
      <vt:lpstr>A129177690X</vt:lpstr>
      <vt:lpstr>A129177690X_Data</vt:lpstr>
      <vt:lpstr>A129177690X_Latest</vt:lpstr>
      <vt:lpstr>A129177694J</vt:lpstr>
      <vt:lpstr>A129177694J_Data</vt:lpstr>
      <vt:lpstr>A129177694J_Latest</vt:lpstr>
      <vt:lpstr>A129177698T</vt:lpstr>
      <vt:lpstr>A129177698T_Data</vt:lpstr>
      <vt:lpstr>A129177698T_Latest</vt:lpstr>
      <vt:lpstr>A129177702W</vt:lpstr>
      <vt:lpstr>A129177702W_Data</vt:lpstr>
      <vt:lpstr>A129177702W_Latest</vt:lpstr>
      <vt:lpstr>A129177706F</vt:lpstr>
      <vt:lpstr>A129177706F_Data</vt:lpstr>
      <vt:lpstr>A129177706F_Latest</vt:lpstr>
      <vt:lpstr>A129177710W</vt:lpstr>
      <vt:lpstr>A129177710W_Data</vt:lpstr>
      <vt:lpstr>A129177710W_Latest</vt:lpstr>
      <vt:lpstr>A129177714F</vt:lpstr>
      <vt:lpstr>A129177714F_Data</vt:lpstr>
      <vt:lpstr>A129177714F_Latest</vt:lpstr>
      <vt:lpstr>A129177718R</vt:lpstr>
      <vt:lpstr>A129177718R_Data</vt:lpstr>
      <vt:lpstr>A129177718R_Latest</vt:lpstr>
      <vt:lpstr>A129177722F</vt:lpstr>
      <vt:lpstr>A129177722F_Data</vt:lpstr>
      <vt:lpstr>A129177722F_Latest</vt:lpstr>
      <vt:lpstr>A129177726R</vt:lpstr>
      <vt:lpstr>A129177726R_Data</vt:lpstr>
      <vt:lpstr>A129177726R_Latest</vt:lpstr>
      <vt:lpstr>A129177730F</vt:lpstr>
      <vt:lpstr>A129177730F_Data</vt:lpstr>
      <vt:lpstr>A129177730F_Latest</vt:lpstr>
      <vt:lpstr>A129177734R</vt:lpstr>
      <vt:lpstr>A129177734R_Data</vt:lpstr>
      <vt:lpstr>A129177734R_Latest</vt:lpstr>
      <vt:lpstr>A129177738X</vt:lpstr>
      <vt:lpstr>A129177738X_Data</vt:lpstr>
      <vt:lpstr>A129177738X_Latest</vt:lpstr>
      <vt:lpstr>A129177742R</vt:lpstr>
      <vt:lpstr>A129177742R_Data</vt:lpstr>
      <vt:lpstr>A129177742R_Latest</vt:lpstr>
      <vt:lpstr>A129177746X</vt:lpstr>
      <vt:lpstr>A129177746X_Data</vt:lpstr>
      <vt:lpstr>A129177746X_Latest</vt:lpstr>
      <vt:lpstr>A129177750R</vt:lpstr>
      <vt:lpstr>A129177750R_Data</vt:lpstr>
      <vt:lpstr>A129177750R_Latest</vt:lpstr>
      <vt:lpstr>A129177754X</vt:lpstr>
      <vt:lpstr>A129177754X_Data</vt:lpstr>
      <vt:lpstr>A129177754X_Latest</vt:lpstr>
      <vt:lpstr>A129177758J</vt:lpstr>
      <vt:lpstr>A129177758J_Data</vt:lpstr>
      <vt:lpstr>A129177758J_Latest</vt:lpstr>
      <vt:lpstr>A129177762X</vt:lpstr>
      <vt:lpstr>A129177762X_Data</vt:lpstr>
      <vt:lpstr>A129177762X_Latest</vt:lpstr>
      <vt:lpstr>A129177766J</vt:lpstr>
      <vt:lpstr>A129177766J_Data</vt:lpstr>
      <vt:lpstr>A129177766J_Latest</vt:lpstr>
      <vt:lpstr>A129177770X</vt:lpstr>
      <vt:lpstr>A129177770X_Data</vt:lpstr>
      <vt:lpstr>A129177770X_Latest</vt:lpstr>
      <vt:lpstr>A129177774J</vt:lpstr>
      <vt:lpstr>A129177774J_Data</vt:lpstr>
      <vt:lpstr>A129177774J_Latest</vt:lpstr>
      <vt:lpstr>A129177778T</vt:lpstr>
      <vt:lpstr>A129177778T_Data</vt:lpstr>
      <vt:lpstr>A129177778T_Latest</vt:lpstr>
      <vt:lpstr>A129177782J</vt:lpstr>
      <vt:lpstr>A129177782J_Data</vt:lpstr>
      <vt:lpstr>A129177782J_Latest</vt:lpstr>
      <vt:lpstr>A129177786T</vt:lpstr>
      <vt:lpstr>A129177786T_Data</vt:lpstr>
      <vt:lpstr>A129177786T_Latest</vt:lpstr>
      <vt:lpstr>A129177790J</vt:lpstr>
      <vt:lpstr>A129177790J_Data</vt:lpstr>
      <vt:lpstr>A129177790J_Latest</vt:lpstr>
      <vt:lpstr>A129177794T</vt:lpstr>
      <vt:lpstr>A129177794T_Data</vt:lpstr>
      <vt:lpstr>A129177794T_Latest</vt:lpstr>
      <vt:lpstr>A129177798A</vt:lpstr>
      <vt:lpstr>A129177798A_Data</vt:lpstr>
      <vt:lpstr>A129177798A_Latest</vt:lpstr>
      <vt:lpstr>A129177802F</vt:lpstr>
      <vt:lpstr>A129177802F_Data</vt:lpstr>
      <vt:lpstr>A129177802F_Latest</vt:lpstr>
      <vt:lpstr>A129177806R</vt:lpstr>
      <vt:lpstr>A129177806R_Data</vt:lpstr>
      <vt:lpstr>A129177806R_Latest</vt:lpstr>
      <vt:lpstr>A129177810F</vt:lpstr>
      <vt:lpstr>A129177810F_Data</vt:lpstr>
      <vt:lpstr>A129177810F_Latest</vt:lpstr>
      <vt:lpstr>A129177814R</vt:lpstr>
      <vt:lpstr>A129177814R_Data</vt:lpstr>
      <vt:lpstr>A129177814R_Latest</vt:lpstr>
      <vt:lpstr>A129177818X</vt:lpstr>
      <vt:lpstr>A129177818X_Data</vt:lpstr>
      <vt:lpstr>A129177818X_Latest</vt:lpstr>
      <vt:lpstr>A129177822R</vt:lpstr>
      <vt:lpstr>A129177822R_Data</vt:lpstr>
      <vt:lpstr>A129177822R_Latest</vt:lpstr>
      <vt:lpstr>A129177826X</vt:lpstr>
      <vt:lpstr>A129177826X_Data</vt:lpstr>
      <vt:lpstr>A129177826X_Latest</vt:lpstr>
      <vt:lpstr>A129177830R</vt:lpstr>
      <vt:lpstr>A129177830R_Data</vt:lpstr>
      <vt:lpstr>A129177830R_Latest</vt:lpstr>
      <vt:lpstr>A129177834X</vt:lpstr>
      <vt:lpstr>A129177834X_Data</vt:lpstr>
      <vt:lpstr>A129177834X_Latest</vt:lpstr>
      <vt:lpstr>A129177838J</vt:lpstr>
      <vt:lpstr>A129177838J_Data</vt:lpstr>
      <vt:lpstr>A129177838J_Latest</vt:lpstr>
      <vt:lpstr>A129177842X</vt:lpstr>
      <vt:lpstr>A129177842X_Data</vt:lpstr>
      <vt:lpstr>A129177842X_Latest</vt:lpstr>
      <vt:lpstr>A129177846J</vt:lpstr>
      <vt:lpstr>A129177846J_Data</vt:lpstr>
      <vt:lpstr>A129177846J_Latest</vt:lpstr>
      <vt:lpstr>A129177850X</vt:lpstr>
      <vt:lpstr>A129177850X_Data</vt:lpstr>
      <vt:lpstr>A129177850X_Latest</vt:lpstr>
      <vt:lpstr>A129177854J</vt:lpstr>
      <vt:lpstr>A129177854J_Data</vt:lpstr>
      <vt:lpstr>A129177854J_Latest</vt:lpstr>
      <vt:lpstr>A129177858T</vt:lpstr>
      <vt:lpstr>A129177858T_Data</vt:lpstr>
      <vt:lpstr>A129177858T_Latest</vt:lpstr>
      <vt:lpstr>A129177862J</vt:lpstr>
      <vt:lpstr>A129177862J_Data</vt:lpstr>
      <vt:lpstr>A129177862J_Latest</vt:lpstr>
      <vt:lpstr>A129177866T</vt:lpstr>
      <vt:lpstr>A129177866T_Data</vt:lpstr>
      <vt:lpstr>A129177866T_Latest</vt:lpstr>
      <vt:lpstr>A129177870J</vt:lpstr>
      <vt:lpstr>A129177870J_Data</vt:lpstr>
      <vt:lpstr>A129177870J_Latest</vt:lpstr>
      <vt:lpstr>A129177874T</vt:lpstr>
      <vt:lpstr>A129177874T_Data</vt:lpstr>
      <vt:lpstr>A129177874T_Latest</vt:lpstr>
      <vt:lpstr>A129177878A</vt:lpstr>
      <vt:lpstr>A129177878A_Data</vt:lpstr>
      <vt:lpstr>A129177878A_Latest</vt:lpstr>
      <vt:lpstr>A129177882T</vt:lpstr>
      <vt:lpstr>A129177882T_Data</vt:lpstr>
      <vt:lpstr>A129177882T_Latest</vt:lpstr>
      <vt:lpstr>A129177886A</vt:lpstr>
      <vt:lpstr>A129177886A_Data</vt:lpstr>
      <vt:lpstr>A129177886A_Latest</vt:lpstr>
      <vt:lpstr>A129177890T</vt:lpstr>
      <vt:lpstr>A129177890T_Data</vt:lpstr>
      <vt:lpstr>A129177890T_Latest</vt:lpstr>
      <vt:lpstr>A129177894A</vt:lpstr>
      <vt:lpstr>A129177894A_Data</vt:lpstr>
      <vt:lpstr>A129177894A_Latest</vt:lpstr>
      <vt:lpstr>A129177898K</vt:lpstr>
      <vt:lpstr>A129177898K_Data</vt:lpstr>
      <vt:lpstr>A129177898K_Latest</vt:lpstr>
      <vt:lpstr>A129177902R</vt:lpstr>
      <vt:lpstr>A129177902R_Data</vt:lpstr>
      <vt:lpstr>A129177902R_Latest</vt:lpstr>
      <vt:lpstr>A129177906X</vt:lpstr>
      <vt:lpstr>A129177906X_Data</vt:lpstr>
      <vt:lpstr>A129177906X_Latest</vt:lpstr>
      <vt:lpstr>A129177910R</vt:lpstr>
      <vt:lpstr>A129177910R_Data</vt:lpstr>
      <vt:lpstr>A129177910R_Latest</vt:lpstr>
      <vt:lpstr>A129177914X</vt:lpstr>
      <vt:lpstr>A129177914X_Data</vt:lpstr>
      <vt:lpstr>A129177914X_Latest</vt:lpstr>
      <vt:lpstr>A129177918J</vt:lpstr>
      <vt:lpstr>A129177918J_Data</vt:lpstr>
      <vt:lpstr>A129177918J_Latest</vt:lpstr>
      <vt:lpstr>A129177922X</vt:lpstr>
      <vt:lpstr>A129177922X_Data</vt:lpstr>
      <vt:lpstr>A129177922X_Latest</vt:lpstr>
      <vt:lpstr>A129177926J</vt:lpstr>
      <vt:lpstr>A129177926J_Data</vt:lpstr>
      <vt:lpstr>A129177926J_Latest</vt:lpstr>
      <vt:lpstr>A129177930X</vt:lpstr>
      <vt:lpstr>A129177930X_Data</vt:lpstr>
      <vt:lpstr>A129177930X_Latest</vt:lpstr>
      <vt:lpstr>A129177934J</vt:lpstr>
      <vt:lpstr>A129177934J_Data</vt:lpstr>
      <vt:lpstr>A129177934J_Latest</vt:lpstr>
      <vt:lpstr>A129177938T</vt:lpstr>
      <vt:lpstr>A129177938T_Data</vt:lpstr>
      <vt:lpstr>A129177938T_Latest</vt:lpstr>
      <vt:lpstr>A129177942J</vt:lpstr>
      <vt:lpstr>A129177942J_Data</vt:lpstr>
      <vt:lpstr>A129177942J_Latest</vt:lpstr>
      <vt:lpstr>A129177946T</vt:lpstr>
      <vt:lpstr>A129177946T_Data</vt:lpstr>
      <vt:lpstr>A129177946T_Latest</vt:lpstr>
      <vt:lpstr>A129177950J</vt:lpstr>
      <vt:lpstr>A129177950J_Data</vt:lpstr>
      <vt:lpstr>A129177950J_Latest</vt:lpstr>
      <vt:lpstr>A129177954T</vt:lpstr>
      <vt:lpstr>A129177954T_Data</vt:lpstr>
      <vt:lpstr>A129177954T_Latest</vt:lpstr>
      <vt:lpstr>A129177958A</vt:lpstr>
      <vt:lpstr>A129177958A_Data</vt:lpstr>
      <vt:lpstr>A129177958A_Latest</vt:lpstr>
      <vt:lpstr>A129177962T</vt:lpstr>
      <vt:lpstr>A129177962T_Data</vt:lpstr>
      <vt:lpstr>A129177962T_Latest</vt:lpstr>
      <vt:lpstr>A129177966A</vt:lpstr>
      <vt:lpstr>A129177966A_Data</vt:lpstr>
      <vt:lpstr>A129177966A_Latest</vt:lpstr>
      <vt:lpstr>A129177970T</vt:lpstr>
      <vt:lpstr>A129177970T_Data</vt:lpstr>
      <vt:lpstr>A129177970T_Latest</vt:lpstr>
      <vt:lpstr>A129177974A</vt:lpstr>
      <vt:lpstr>A129177974A_Data</vt:lpstr>
      <vt:lpstr>A129177974A_Latest</vt:lpstr>
      <vt:lpstr>A129177978K</vt:lpstr>
      <vt:lpstr>A129177978K_Data</vt:lpstr>
      <vt:lpstr>A129177978K_Latest</vt:lpstr>
      <vt:lpstr>A129177982A</vt:lpstr>
      <vt:lpstr>A129177982A_Data</vt:lpstr>
      <vt:lpstr>A129177982A_Latest</vt:lpstr>
      <vt:lpstr>A129177986K</vt:lpstr>
      <vt:lpstr>A129177986K_Data</vt:lpstr>
      <vt:lpstr>A129177986K_Latest</vt:lpstr>
      <vt:lpstr>A129177990A</vt:lpstr>
      <vt:lpstr>A129177990A_Data</vt:lpstr>
      <vt:lpstr>A129177990A_Latest</vt:lpstr>
      <vt:lpstr>A129177994K</vt:lpstr>
      <vt:lpstr>A129177994K_Data</vt:lpstr>
      <vt:lpstr>A129177994K_Latest</vt:lpstr>
      <vt:lpstr>A129177998V</vt:lpstr>
      <vt:lpstr>A129177998V_Data</vt:lpstr>
      <vt:lpstr>A129177998V_Latest</vt:lpstr>
      <vt:lpstr>A129178002A</vt:lpstr>
      <vt:lpstr>A129178002A_Data</vt:lpstr>
      <vt:lpstr>A129178002A_Latest</vt:lpstr>
      <vt:lpstr>A129178006K</vt:lpstr>
      <vt:lpstr>A129178006K_Data</vt:lpstr>
      <vt:lpstr>A129178006K_Latest</vt:lpstr>
      <vt:lpstr>A129178010A</vt:lpstr>
      <vt:lpstr>A129178010A_Data</vt:lpstr>
      <vt:lpstr>A129178010A_Latest</vt:lpstr>
      <vt:lpstr>A129178014K</vt:lpstr>
      <vt:lpstr>A129178014K_Data</vt:lpstr>
      <vt:lpstr>A129178014K_Latest</vt:lpstr>
      <vt:lpstr>A129178018V</vt:lpstr>
      <vt:lpstr>A129178018V_Data</vt:lpstr>
      <vt:lpstr>A129178018V_Latest</vt:lpstr>
      <vt:lpstr>A129178022K</vt:lpstr>
      <vt:lpstr>A129178022K_Data</vt:lpstr>
      <vt:lpstr>A129178022K_Latest</vt:lpstr>
      <vt:lpstr>A129178026V</vt:lpstr>
      <vt:lpstr>A129178026V_Data</vt:lpstr>
      <vt:lpstr>A129178026V_Latest</vt:lpstr>
      <vt:lpstr>A129178030K</vt:lpstr>
      <vt:lpstr>A129178030K_Data</vt:lpstr>
      <vt:lpstr>A129178030K_Latest</vt:lpstr>
      <vt:lpstr>A129178034V</vt:lpstr>
      <vt:lpstr>A129178034V_Data</vt:lpstr>
      <vt:lpstr>A129178034V_Latest</vt:lpstr>
      <vt:lpstr>A129178038C</vt:lpstr>
      <vt:lpstr>A129178038C_Data</vt:lpstr>
      <vt:lpstr>A129178038C_Latest</vt:lpstr>
      <vt:lpstr>A129178042V</vt:lpstr>
      <vt:lpstr>A129178042V_Data</vt:lpstr>
      <vt:lpstr>A129178042V_Latest</vt:lpstr>
      <vt:lpstr>A129178046C</vt:lpstr>
      <vt:lpstr>A129178046C_Data</vt:lpstr>
      <vt:lpstr>A129178046C_Latest</vt:lpstr>
      <vt:lpstr>A129178050V</vt:lpstr>
      <vt:lpstr>A129178050V_Data</vt:lpstr>
      <vt:lpstr>A129178050V_Latest</vt:lpstr>
      <vt:lpstr>A129178054C</vt:lpstr>
      <vt:lpstr>A129178054C_Data</vt:lpstr>
      <vt:lpstr>A129178054C_Latest</vt:lpstr>
      <vt:lpstr>A129178058L</vt:lpstr>
      <vt:lpstr>A129178058L_Data</vt:lpstr>
      <vt:lpstr>A129178058L_Latest</vt:lpstr>
      <vt:lpstr>A129178062C</vt:lpstr>
      <vt:lpstr>A129178062C_Data</vt:lpstr>
      <vt:lpstr>A129178062C_Latest</vt:lpstr>
      <vt:lpstr>A129178066L</vt:lpstr>
      <vt:lpstr>A129178066L_Data</vt:lpstr>
      <vt:lpstr>A129178066L_Latest</vt:lpstr>
      <vt:lpstr>A129178070C</vt:lpstr>
      <vt:lpstr>A129178070C_Data</vt:lpstr>
      <vt:lpstr>A129178070C_Latest</vt:lpstr>
      <vt:lpstr>A129178074L</vt:lpstr>
      <vt:lpstr>A129178074L_Data</vt:lpstr>
      <vt:lpstr>A129178074L_Latest</vt:lpstr>
      <vt:lpstr>A129178078W</vt:lpstr>
      <vt:lpstr>A129178078W_Data</vt:lpstr>
      <vt:lpstr>A129178078W_Latest</vt:lpstr>
      <vt:lpstr>A129178082L</vt:lpstr>
      <vt:lpstr>A129178082L_Data</vt:lpstr>
      <vt:lpstr>A129178082L_Latest</vt:lpstr>
      <vt:lpstr>A129178086W</vt:lpstr>
      <vt:lpstr>A129178086W_Data</vt:lpstr>
      <vt:lpstr>A129178086W_Latest</vt:lpstr>
      <vt:lpstr>A129178090L</vt:lpstr>
      <vt:lpstr>A129178090L_Data</vt:lpstr>
      <vt:lpstr>A129178090L_Latest</vt:lpstr>
      <vt:lpstr>A129178094W</vt:lpstr>
      <vt:lpstr>A129178094W_Data</vt:lpstr>
      <vt:lpstr>A129178094W_Latest</vt:lpstr>
      <vt:lpstr>A129178098F</vt:lpstr>
      <vt:lpstr>A129178098F_Data</vt:lpstr>
      <vt:lpstr>A129178098F_Latest</vt:lpstr>
      <vt:lpstr>A129178102K</vt:lpstr>
      <vt:lpstr>A129178102K_Data</vt:lpstr>
      <vt:lpstr>A129178102K_Latest</vt:lpstr>
      <vt:lpstr>A129178106V</vt:lpstr>
      <vt:lpstr>A129178106V_Data</vt:lpstr>
      <vt:lpstr>A129178106V_Latest</vt:lpstr>
      <vt:lpstr>A129178110K</vt:lpstr>
      <vt:lpstr>A129178110K_Data</vt:lpstr>
      <vt:lpstr>A129178110K_Latest</vt:lpstr>
      <vt:lpstr>A129178114V</vt:lpstr>
      <vt:lpstr>A129178114V_Data</vt:lpstr>
      <vt:lpstr>A129178114V_Latest</vt:lpstr>
      <vt:lpstr>A129178118C</vt:lpstr>
      <vt:lpstr>A129178118C_Data</vt:lpstr>
      <vt:lpstr>A129178118C_Latest</vt:lpstr>
      <vt:lpstr>A129178122V</vt:lpstr>
      <vt:lpstr>A129178122V_Data</vt:lpstr>
      <vt:lpstr>A129178122V_Latest</vt:lpstr>
      <vt:lpstr>A129178126C</vt:lpstr>
      <vt:lpstr>A129178126C_Data</vt:lpstr>
      <vt:lpstr>A129178126C_Latest</vt:lpstr>
      <vt:lpstr>A129178130V</vt:lpstr>
      <vt:lpstr>A129178130V_Data</vt:lpstr>
      <vt:lpstr>A129178130V_Latest</vt:lpstr>
      <vt:lpstr>A129178134C</vt:lpstr>
      <vt:lpstr>A129178134C_Data</vt:lpstr>
      <vt:lpstr>A129178134C_Latest</vt:lpstr>
      <vt:lpstr>A129178138L</vt:lpstr>
      <vt:lpstr>A129178138L_Data</vt:lpstr>
      <vt:lpstr>A129178138L_Latest</vt:lpstr>
      <vt:lpstr>A129178142C</vt:lpstr>
      <vt:lpstr>A129178142C_Data</vt:lpstr>
      <vt:lpstr>A129178142C_Latest</vt:lpstr>
      <vt:lpstr>A129178146L</vt:lpstr>
      <vt:lpstr>A129178146L_Data</vt:lpstr>
      <vt:lpstr>A129178146L_Latest</vt:lpstr>
      <vt:lpstr>A129178150C</vt:lpstr>
      <vt:lpstr>A129178150C_Data</vt:lpstr>
      <vt:lpstr>A129178150C_Latest</vt:lpstr>
      <vt:lpstr>A129178154L</vt:lpstr>
      <vt:lpstr>A129178154L_Data</vt:lpstr>
      <vt:lpstr>A129178154L_Latest</vt:lpstr>
      <vt:lpstr>A129178158W</vt:lpstr>
      <vt:lpstr>A129178158W_Data</vt:lpstr>
      <vt:lpstr>A129178158W_Latest</vt:lpstr>
      <vt:lpstr>A129178162L</vt:lpstr>
      <vt:lpstr>A129178162L_Data</vt:lpstr>
      <vt:lpstr>A129178162L_Latest</vt:lpstr>
      <vt:lpstr>A129178166W</vt:lpstr>
      <vt:lpstr>A129178166W_Data</vt:lpstr>
      <vt:lpstr>A129178166W_Latest</vt:lpstr>
      <vt:lpstr>A129178170L</vt:lpstr>
      <vt:lpstr>A129178170L_Data</vt:lpstr>
      <vt:lpstr>A129178170L_Latest</vt:lpstr>
      <vt:lpstr>A129178174W</vt:lpstr>
      <vt:lpstr>A129178174W_Data</vt:lpstr>
      <vt:lpstr>A129178174W_Latest</vt:lpstr>
      <vt:lpstr>A129178178F</vt:lpstr>
      <vt:lpstr>A129178178F_Data</vt:lpstr>
      <vt:lpstr>A129178178F_Latest</vt:lpstr>
      <vt:lpstr>A129178182W</vt:lpstr>
      <vt:lpstr>A129178182W_Data</vt:lpstr>
      <vt:lpstr>A129178182W_Latest</vt:lpstr>
      <vt:lpstr>A129178186F</vt:lpstr>
      <vt:lpstr>A129178186F_Data</vt:lpstr>
      <vt:lpstr>A129178186F_Latest</vt:lpstr>
      <vt:lpstr>A129178190W</vt:lpstr>
      <vt:lpstr>A129178190W_Data</vt:lpstr>
      <vt:lpstr>A129178190W_Latest</vt:lpstr>
      <vt:lpstr>A129178194F</vt:lpstr>
      <vt:lpstr>A129178194F_Data</vt:lpstr>
      <vt:lpstr>A129178194F_Latest</vt:lpstr>
      <vt:lpstr>A129178198R</vt:lpstr>
      <vt:lpstr>A129178198R_Data</vt:lpstr>
      <vt:lpstr>A129178198R_Latest</vt:lpstr>
      <vt:lpstr>A129178202V</vt:lpstr>
      <vt:lpstr>A129178202V_Data</vt:lpstr>
      <vt:lpstr>A129178202V_Latest</vt:lpstr>
      <vt:lpstr>A129178206C</vt:lpstr>
      <vt:lpstr>A129178206C_Data</vt:lpstr>
      <vt:lpstr>A129178206C_Latest</vt:lpstr>
      <vt:lpstr>A129178210V</vt:lpstr>
      <vt:lpstr>A129178210V_Data</vt:lpstr>
      <vt:lpstr>A129178210V_Latest</vt:lpstr>
      <vt:lpstr>A129178214C</vt:lpstr>
      <vt:lpstr>A129178214C_Data</vt:lpstr>
      <vt:lpstr>A129178214C_Latest</vt:lpstr>
      <vt:lpstr>A129178218L</vt:lpstr>
      <vt:lpstr>A129178218L_Data</vt:lpstr>
      <vt:lpstr>A129178218L_Latest</vt:lpstr>
      <vt:lpstr>A129178222C</vt:lpstr>
      <vt:lpstr>A129178222C_Data</vt:lpstr>
      <vt:lpstr>A129178222C_Latest</vt:lpstr>
      <vt:lpstr>A129178226L</vt:lpstr>
      <vt:lpstr>A129178226L_Data</vt:lpstr>
      <vt:lpstr>A129178226L_Latest</vt:lpstr>
      <vt:lpstr>A129178230C</vt:lpstr>
      <vt:lpstr>A129178230C_Data</vt:lpstr>
      <vt:lpstr>A129178230C_Latest</vt:lpstr>
      <vt:lpstr>A129178234L</vt:lpstr>
      <vt:lpstr>A129178234L_Data</vt:lpstr>
      <vt:lpstr>A129178234L_Latest</vt:lpstr>
      <vt:lpstr>A129178238W</vt:lpstr>
      <vt:lpstr>A129178238W_Data</vt:lpstr>
      <vt:lpstr>A129178238W_Latest</vt:lpstr>
      <vt:lpstr>A129178242L</vt:lpstr>
      <vt:lpstr>A129178242L_Data</vt:lpstr>
      <vt:lpstr>A129178242L_Latest</vt:lpstr>
      <vt:lpstr>A129178246W</vt:lpstr>
      <vt:lpstr>A129178246W_Data</vt:lpstr>
      <vt:lpstr>A129178246W_Latest</vt:lpstr>
      <vt:lpstr>A129178250L</vt:lpstr>
      <vt:lpstr>A129178250L_Data</vt:lpstr>
      <vt:lpstr>A129178250L_Latest</vt:lpstr>
      <vt:lpstr>A129178254W</vt:lpstr>
      <vt:lpstr>A129178254W_Data</vt:lpstr>
      <vt:lpstr>A129178254W_Latest</vt:lpstr>
      <vt:lpstr>A129178258F</vt:lpstr>
      <vt:lpstr>A129178258F_Data</vt:lpstr>
      <vt:lpstr>A129178258F_Latest</vt:lpstr>
      <vt:lpstr>A129178262W</vt:lpstr>
      <vt:lpstr>A129178262W_Data</vt:lpstr>
      <vt:lpstr>A129178262W_Latest</vt:lpstr>
      <vt:lpstr>A129178266F</vt:lpstr>
      <vt:lpstr>A129178266F_Data</vt:lpstr>
      <vt:lpstr>A129178266F_Latest</vt:lpstr>
      <vt:lpstr>A129178270W</vt:lpstr>
      <vt:lpstr>A129178270W_Data</vt:lpstr>
      <vt:lpstr>A129178270W_Latest</vt:lpstr>
      <vt:lpstr>A129178274F</vt:lpstr>
      <vt:lpstr>A129178274F_Data</vt:lpstr>
      <vt:lpstr>A129178274F_Latest</vt:lpstr>
      <vt:lpstr>A129178278R</vt:lpstr>
      <vt:lpstr>A129178278R_Data</vt:lpstr>
      <vt:lpstr>A129178278R_Latest</vt:lpstr>
      <vt:lpstr>A129178282F</vt:lpstr>
      <vt:lpstr>A129178282F_Data</vt:lpstr>
      <vt:lpstr>A129178282F_Latest</vt:lpstr>
      <vt:lpstr>A129178286R</vt:lpstr>
      <vt:lpstr>A129178286R_Data</vt:lpstr>
      <vt:lpstr>A129178286R_Latest</vt:lpstr>
      <vt:lpstr>A129178290F</vt:lpstr>
      <vt:lpstr>A129178290F_Data</vt:lpstr>
      <vt:lpstr>A129178290F_Latest</vt:lpstr>
      <vt:lpstr>A129178294R</vt:lpstr>
      <vt:lpstr>A129178294R_Data</vt:lpstr>
      <vt:lpstr>A129178294R_Latest</vt:lpstr>
      <vt:lpstr>A129178298X</vt:lpstr>
      <vt:lpstr>A129178298X_Data</vt:lpstr>
      <vt:lpstr>A129178298X_Latest</vt:lpstr>
      <vt:lpstr>A129178302C</vt:lpstr>
      <vt:lpstr>A129178302C_Data</vt:lpstr>
      <vt:lpstr>A129178302C_Latest</vt:lpstr>
      <vt:lpstr>A129178306L</vt:lpstr>
      <vt:lpstr>A129178306L_Data</vt:lpstr>
      <vt:lpstr>A129178306L_Latest</vt:lpstr>
      <vt:lpstr>A129178310C</vt:lpstr>
      <vt:lpstr>A129178310C_Data</vt:lpstr>
      <vt:lpstr>A129178310C_Latest</vt:lpstr>
      <vt:lpstr>A129178314L</vt:lpstr>
      <vt:lpstr>A129178314L_Data</vt:lpstr>
      <vt:lpstr>A129178314L_Latest</vt:lpstr>
      <vt:lpstr>A129178318W</vt:lpstr>
      <vt:lpstr>A129178318W_Data</vt:lpstr>
      <vt:lpstr>A129178318W_Latest</vt:lpstr>
      <vt:lpstr>A129178322L</vt:lpstr>
      <vt:lpstr>A129178322L_Data</vt:lpstr>
      <vt:lpstr>A129178322L_Latest</vt:lpstr>
      <vt:lpstr>A129178326W</vt:lpstr>
      <vt:lpstr>A129178326W_Data</vt:lpstr>
      <vt:lpstr>A129178326W_Latest</vt:lpstr>
      <vt:lpstr>A129178330L</vt:lpstr>
      <vt:lpstr>A129178330L_Data</vt:lpstr>
      <vt:lpstr>A129178330L_Latest</vt:lpstr>
      <vt:lpstr>A129178334W</vt:lpstr>
      <vt:lpstr>A129178334W_Data</vt:lpstr>
      <vt:lpstr>A129178334W_Latest</vt:lpstr>
      <vt:lpstr>A129178338F</vt:lpstr>
      <vt:lpstr>A129178338F_Data</vt:lpstr>
      <vt:lpstr>A129178338F_Latest</vt:lpstr>
      <vt:lpstr>A129178342W</vt:lpstr>
      <vt:lpstr>A129178342W_Data</vt:lpstr>
      <vt:lpstr>A129178342W_Latest</vt:lpstr>
      <vt:lpstr>A129178346F</vt:lpstr>
      <vt:lpstr>A129178346F_Data</vt:lpstr>
      <vt:lpstr>A129178346F_Latest</vt:lpstr>
      <vt:lpstr>A129178350W</vt:lpstr>
      <vt:lpstr>A129178350W_Data</vt:lpstr>
      <vt:lpstr>A129178350W_Latest</vt:lpstr>
      <vt:lpstr>A129178354F</vt:lpstr>
      <vt:lpstr>A129178354F_Data</vt:lpstr>
      <vt:lpstr>A129178354F_Latest</vt:lpstr>
      <vt:lpstr>A129178358R</vt:lpstr>
      <vt:lpstr>A129178358R_Data</vt:lpstr>
      <vt:lpstr>A129178358R_Latest</vt:lpstr>
      <vt:lpstr>A129178362F</vt:lpstr>
      <vt:lpstr>A129178362F_Data</vt:lpstr>
      <vt:lpstr>A129178362F_Latest</vt:lpstr>
      <vt:lpstr>A129178366R</vt:lpstr>
      <vt:lpstr>A129178366R_Data</vt:lpstr>
      <vt:lpstr>A129178366R_Latest</vt:lpstr>
      <vt:lpstr>A129178370F</vt:lpstr>
      <vt:lpstr>A129178370F_Data</vt:lpstr>
      <vt:lpstr>A129178370F_Latest</vt:lpstr>
      <vt:lpstr>A129178374R</vt:lpstr>
      <vt:lpstr>A129178374R_Data</vt:lpstr>
      <vt:lpstr>A129178374R_Latest</vt:lpstr>
      <vt:lpstr>A129178378X</vt:lpstr>
      <vt:lpstr>A129178378X_Data</vt:lpstr>
      <vt:lpstr>A129178378X_Latest</vt:lpstr>
      <vt:lpstr>A129178382R</vt:lpstr>
      <vt:lpstr>A129178382R_Data</vt:lpstr>
      <vt:lpstr>A129178382R_Latest</vt:lpstr>
      <vt:lpstr>A129178386X</vt:lpstr>
      <vt:lpstr>A129178386X_Data</vt:lpstr>
      <vt:lpstr>A129178386X_Latest</vt:lpstr>
      <vt:lpstr>A129178390R</vt:lpstr>
      <vt:lpstr>A129178390R_Data</vt:lpstr>
      <vt:lpstr>A129178390R_Latest</vt:lpstr>
      <vt:lpstr>A129178394X</vt:lpstr>
      <vt:lpstr>A129178394X_Data</vt:lpstr>
      <vt:lpstr>A129178394X_Latest</vt:lpstr>
      <vt:lpstr>A129178398J</vt:lpstr>
      <vt:lpstr>A129178398J_Data</vt:lpstr>
      <vt:lpstr>A129178398J_Latest</vt:lpstr>
      <vt:lpstr>A129178402L</vt:lpstr>
      <vt:lpstr>A129178402L_Data</vt:lpstr>
      <vt:lpstr>A129178402L_Latest</vt:lpstr>
      <vt:lpstr>A129178406W</vt:lpstr>
      <vt:lpstr>A129178406W_Data</vt:lpstr>
      <vt:lpstr>A129178406W_Latest</vt:lpstr>
      <vt:lpstr>A129178410L</vt:lpstr>
      <vt:lpstr>A129178410L_Data</vt:lpstr>
      <vt:lpstr>A129178410L_Latest</vt:lpstr>
      <vt:lpstr>A129178414W</vt:lpstr>
      <vt:lpstr>A129178414W_Data</vt:lpstr>
      <vt:lpstr>A129178414W_Latest</vt:lpstr>
      <vt:lpstr>A129178418F</vt:lpstr>
      <vt:lpstr>A129178418F_Data</vt:lpstr>
      <vt:lpstr>A129178418F_Latest</vt:lpstr>
      <vt:lpstr>A129178422W</vt:lpstr>
      <vt:lpstr>A129178422W_Data</vt:lpstr>
      <vt:lpstr>A129178422W_Latest</vt:lpstr>
      <vt:lpstr>A129178426F</vt:lpstr>
      <vt:lpstr>A129178426F_Data</vt:lpstr>
      <vt:lpstr>A129178426F_Latest</vt:lpstr>
      <vt:lpstr>A129178430W</vt:lpstr>
      <vt:lpstr>A129178430W_Data</vt:lpstr>
      <vt:lpstr>A129178430W_Latest</vt:lpstr>
      <vt:lpstr>A129178434F</vt:lpstr>
      <vt:lpstr>A129178434F_Data</vt:lpstr>
      <vt:lpstr>A129178434F_Latest</vt:lpstr>
      <vt:lpstr>A129178438R</vt:lpstr>
      <vt:lpstr>A129178438R_Data</vt:lpstr>
      <vt:lpstr>A129178438R_Latest</vt:lpstr>
      <vt:lpstr>A129178442F</vt:lpstr>
      <vt:lpstr>A129178442F_Data</vt:lpstr>
      <vt:lpstr>A129178442F_Latest</vt:lpstr>
      <vt:lpstr>A129178446R</vt:lpstr>
      <vt:lpstr>A129178446R_Data</vt:lpstr>
      <vt:lpstr>A129178446R_Latest</vt:lpstr>
      <vt:lpstr>A129178450F</vt:lpstr>
      <vt:lpstr>A129178450F_Data</vt:lpstr>
      <vt:lpstr>A129178450F_Latest</vt:lpstr>
      <vt:lpstr>A129178454R</vt:lpstr>
      <vt:lpstr>A129178454R_Data</vt:lpstr>
      <vt:lpstr>A129178454R_Latest</vt:lpstr>
      <vt:lpstr>A129178458X</vt:lpstr>
      <vt:lpstr>A129178458X_Data</vt:lpstr>
      <vt:lpstr>A129178458X_Latest</vt:lpstr>
      <vt:lpstr>A129178462R</vt:lpstr>
      <vt:lpstr>A129178462R_Data</vt:lpstr>
      <vt:lpstr>A129178462R_Latest</vt:lpstr>
      <vt:lpstr>A129178466X</vt:lpstr>
      <vt:lpstr>A129178466X_Data</vt:lpstr>
      <vt:lpstr>A129178466X_Latest</vt:lpstr>
      <vt:lpstr>A129178470R</vt:lpstr>
      <vt:lpstr>A129178470R_Data</vt:lpstr>
      <vt:lpstr>A129178470R_Latest</vt:lpstr>
      <vt:lpstr>A129178474X</vt:lpstr>
      <vt:lpstr>A129178474X_Data</vt:lpstr>
      <vt:lpstr>A129178474X_Latest</vt:lpstr>
      <vt:lpstr>A129178478J</vt:lpstr>
      <vt:lpstr>A129178478J_Data</vt:lpstr>
      <vt:lpstr>A129178478J_Latest</vt:lpstr>
      <vt:lpstr>A129178482X</vt:lpstr>
      <vt:lpstr>A129178482X_Data</vt:lpstr>
      <vt:lpstr>A129178482X_Latest</vt:lpstr>
      <vt:lpstr>A129178486J</vt:lpstr>
      <vt:lpstr>A129178486J_Data</vt:lpstr>
      <vt:lpstr>A129178486J_Latest</vt:lpstr>
      <vt:lpstr>A129178490X</vt:lpstr>
      <vt:lpstr>A129178490X_Data</vt:lpstr>
      <vt:lpstr>A129178490X_Latest</vt:lpstr>
      <vt:lpstr>A129178494J</vt:lpstr>
      <vt:lpstr>A129178494J_Data</vt:lpstr>
      <vt:lpstr>A129178494J_Latest</vt:lpstr>
      <vt:lpstr>A129178498T</vt:lpstr>
      <vt:lpstr>A129178498T_Data</vt:lpstr>
      <vt:lpstr>A129178498T_Latest</vt:lpstr>
      <vt:lpstr>A129178502W</vt:lpstr>
      <vt:lpstr>A129178502W_Data</vt:lpstr>
      <vt:lpstr>A129178502W_Latest</vt:lpstr>
      <vt:lpstr>A129178506F</vt:lpstr>
      <vt:lpstr>A129178506F_Data</vt:lpstr>
      <vt:lpstr>A129178506F_Latest</vt:lpstr>
      <vt:lpstr>A129178510W</vt:lpstr>
      <vt:lpstr>A129178510W_Data</vt:lpstr>
      <vt:lpstr>A129178510W_Latest</vt:lpstr>
      <vt:lpstr>A129178514F</vt:lpstr>
      <vt:lpstr>A129178514F_Data</vt:lpstr>
      <vt:lpstr>A129178514F_Latest</vt:lpstr>
      <vt:lpstr>A129178518R</vt:lpstr>
      <vt:lpstr>A129178518R_Data</vt:lpstr>
      <vt:lpstr>A129178518R_Latest</vt:lpstr>
      <vt:lpstr>A129178522F</vt:lpstr>
      <vt:lpstr>A129178522F_Data</vt:lpstr>
      <vt:lpstr>A129178522F_Latest</vt:lpstr>
      <vt:lpstr>A129178526R</vt:lpstr>
      <vt:lpstr>A129178526R_Data</vt:lpstr>
      <vt:lpstr>A129178526R_Latest</vt:lpstr>
      <vt:lpstr>A129178530F</vt:lpstr>
      <vt:lpstr>A129178530F_Data</vt:lpstr>
      <vt:lpstr>A129178530F_Latest</vt:lpstr>
      <vt:lpstr>A129178534R</vt:lpstr>
      <vt:lpstr>A129178534R_Data</vt:lpstr>
      <vt:lpstr>A129178534R_Latest</vt:lpstr>
      <vt:lpstr>A129178538X</vt:lpstr>
      <vt:lpstr>A129178538X_Data</vt:lpstr>
      <vt:lpstr>A129178538X_Latest</vt:lpstr>
      <vt:lpstr>A129178542R</vt:lpstr>
      <vt:lpstr>A129178542R_Data</vt:lpstr>
      <vt:lpstr>A129178542R_Latest</vt:lpstr>
      <vt:lpstr>A129178546X</vt:lpstr>
      <vt:lpstr>A129178546X_Data</vt:lpstr>
      <vt:lpstr>A129178546X_Latest</vt:lpstr>
      <vt:lpstr>A129178550R</vt:lpstr>
      <vt:lpstr>A129178550R_Data</vt:lpstr>
      <vt:lpstr>A129178550R_Latest</vt:lpstr>
      <vt:lpstr>A129178554X</vt:lpstr>
      <vt:lpstr>A129178554X_Data</vt:lpstr>
      <vt:lpstr>A129178554X_Latest</vt:lpstr>
      <vt:lpstr>A129178558J</vt:lpstr>
      <vt:lpstr>A129178558J_Data</vt:lpstr>
      <vt:lpstr>A129178558J_Latest</vt:lpstr>
      <vt:lpstr>A129178562X</vt:lpstr>
      <vt:lpstr>A129178562X_Data</vt:lpstr>
      <vt:lpstr>A129178562X_Latest</vt:lpstr>
      <vt:lpstr>A129178566J</vt:lpstr>
      <vt:lpstr>A129178566J_Data</vt:lpstr>
      <vt:lpstr>A129178566J_Latest</vt:lpstr>
      <vt:lpstr>A129178570X</vt:lpstr>
      <vt:lpstr>A129178570X_Data</vt:lpstr>
      <vt:lpstr>A129178570X_Latest</vt:lpstr>
      <vt:lpstr>A129178574J</vt:lpstr>
      <vt:lpstr>A129178574J_Data</vt:lpstr>
      <vt:lpstr>A129178574J_Latest</vt:lpstr>
      <vt:lpstr>A129178578T</vt:lpstr>
      <vt:lpstr>A129178578T_Data</vt:lpstr>
      <vt:lpstr>A129178578T_Latest</vt:lpstr>
      <vt:lpstr>A129178582J</vt:lpstr>
      <vt:lpstr>A129178582J_Data</vt:lpstr>
      <vt:lpstr>A129178582J_Latest</vt:lpstr>
      <vt:lpstr>A129178586T</vt:lpstr>
      <vt:lpstr>A129178586T_Data</vt:lpstr>
      <vt:lpstr>A129178586T_Latest</vt:lpstr>
      <vt:lpstr>A129178590J</vt:lpstr>
      <vt:lpstr>A129178590J_Data</vt:lpstr>
      <vt:lpstr>A129178590J_Latest</vt:lpstr>
      <vt:lpstr>A129178594T</vt:lpstr>
      <vt:lpstr>A129178594T_Data</vt:lpstr>
      <vt:lpstr>A129178594T_Latest</vt:lpstr>
      <vt:lpstr>A129178598A</vt:lpstr>
      <vt:lpstr>A129178598A_Data</vt:lpstr>
      <vt:lpstr>A129178598A_Latest</vt:lpstr>
      <vt:lpstr>A129178602F</vt:lpstr>
      <vt:lpstr>A129178602F_Data</vt:lpstr>
      <vt:lpstr>A129178602F_Latest</vt:lpstr>
      <vt:lpstr>A129178606R</vt:lpstr>
      <vt:lpstr>A129178606R_Data</vt:lpstr>
      <vt:lpstr>A129178606R_Latest</vt:lpstr>
      <vt:lpstr>A129178610F</vt:lpstr>
      <vt:lpstr>A129178610F_Data</vt:lpstr>
      <vt:lpstr>A129178610F_Latest</vt:lpstr>
      <vt:lpstr>A129178614R</vt:lpstr>
      <vt:lpstr>A129178614R_Data</vt:lpstr>
      <vt:lpstr>A129178614R_Latest</vt:lpstr>
      <vt:lpstr>A129178618X</vt:lpstr>
      <vt:lpstr>A129178618X_Data</vt:lpstr>
      <vt:lpstr>A129178618X_Latest</vt:lpstr>
      <vt:lpstr>A129178622R</vt:lpstr>
      <vt:lpstr>A129178622R_Data</vt:lpstr>
      <vt:lpstr>A129178622R_Latest</vt:lpstr>
      <vt:lpstr>A129178626X</vt:lpstr>
      <vt:lpstr>A129178626X_Data</vt:lpstr>
      <vt:lpstr>A129178626X_Latest</vt:lpstr>
      <vt:lpstr>A129178630R</vt:lpstr>
      <vt:lpstr>A129178630R_Data</vt:lpstr>
      <vt:lpstr>A129178630R_Latest</vt:lpstr>
      <vt:lpstr>A129178634X</vt:lpstr>
      <vt:lpstr>A129178634X_Data</vt:lpstr>
      <vt:lpstr>A129178634X_Latest</vt:lpstr>
      <vt:lpstr>A129178638J</vt:lpstr>
      <vt:lpstr>A129178638J_Data</vt:lpstr>
      <vt:lpstr>A129178638J_Latest</vt:lpstr>
      <vt:lpstr>A129178642X</vt:lpstr>
      <vt:lpstr>A129178642X_Data</vt:lpstr>
      <vt:lpstr>A129178642X_Latest</vt:lpstr>
      <vt:lpstr>A129178646J</vt:lpstr>
      <vt:lpstr>A129178646J_Data</vt:lpstr>
      <vt:lpstr>A129178646J_Latest</vt:lpstr>
      <vt:lpstr>A129178650X</vt:lpstr>
      <vt:lpstr>A129178650X_Data</vt:lpstr>
      <vt:lpstr>A129178650X_Latest</vt:lpstr>
      <vt:lpstr>A129178654J</vt:lpstr>
      <vt:lpstr>A129178654J_Data</vt:lpstr>
      <vt:lpstr>A129178654J_Latest</vt:lpstr>
      <vt:lpstr>A129178658T</vt:lpstr>
      <vt:lpstr>A129178658T_Data</vt:lpstr>
      <vt:lpstr>A129178658T_Latest</vt:lpstr>
      <vt:lpstr>A129178662J</vt:lpstr>
      <vt:lpstr>A129178662J_Data</vt:lpstr>
      <vt:lpstr>A129178662J_Latest</vt:lpstr>
      <vt:lpstr>A129178666T</vt:lpstr>
      <vt:lpstr>A129178666T_Data</vt:lpstr>
      <vt:lpstr>A129178666T_Latest</vt:lpstr>
      <vt:lpstr>A129178670J</vt:lpstr>
      <vt:lpstr>A129178670J_Data</vt:lpstr>
      <vt:lpstr>A129178670J_Latest</vt:lpstr>
      <vt:lpstr>A129178674T</vt:lpstr>
      <vt:lpstr>A129178674T_Data</vt:lpstr>
      <vt:lpstr>A129178674T_Latest</vt:lpstr>
      <vt:lpstr>A129178678A</vt:lpstr>
      <vt:lpstr>A129178678A_Data</vt:lpstr>
      <vt:lpstr>A129178678A_Latest</vt:lpstr>
      <vt:lpstr>A129178682T</vt:lpstr>
      <vt:lpstr>A129178682T_Data</vt:lpstr>
      <vt:lpstr>A129178682T_Latest</vt:lpstr>
      <vt:lpstr>A129178686A</vt:lpstr>
      <vt:lpstr>A129178686A_Data</vt:lpstr>
      <vt:lpstr>A129178686A_Latest</vt:lpstr>
      <vt:lpstr>A129178690T</vt:lpstr>
      <vt:lpstr>A129178690T_Data</vt:lpstr>
      <vt:lpstr>A129178690T_Latest</vt:lpstr>
      <vt:lpstr>A129178694A</vt:lpstr>
      <vt:lpstr>A129178694A_Data</vt:lpstr>
      <vt:lpstr>A129178694A_Latest</vt:lpstr>
      <vt:lpstr>A129178698K</vt:lpstr>
      <vt:lpstr>A129178698K_Data</vt:lpstr>
      <vt:lpstr>A129178698K_Latest</vt:lpstr>
      <vt:lpstr>A129178702R</vt:lpstr>
      <vt:lpstr>A129178702R_Data</vt:lpstr>
      <vt:lpstr>A129178702R_Latest</vt:lpstr>
      <vt:lpstr>A129178706X</vt:lpstr>
      <vt:lpstr>A129178706X_Data</vt:lpstr>
      <vt:lpstr>A129178706X_Latest</vt:lpstr>
      <vt:lpstr>A129178710R</vt:lpstr>
      <vt:lpstr>A129178710R_Data</vt:lpstr>
      <vt:lpstr>A129178710R_Latest</vt:lpstr>
      <vt:lpstr>A129178714X</vt:lpstr>
      <vt:lpstr>A129178714X_Data</vt:lpstr>
      <vt:lpstr>A129178714X_Latest</vt:lpstr>
      <vt:lpstr>A129178718J</vt:lpstr>
      <vt:lpstr>A129178718J_Data</vt:lpstr>
      <vt:lpstr>A129178718J_Latest</vt:lpstr>
      <vt:lpstr>A129178722X</vt:lpstr>
      <vt:lpstr>A129178722X_Data</vt:lpstr>
      <vt:lpstr>A129178722X_Latest</vt:lpstr>
      <vt:lpstr>A129178726J</vt:lpstr>
      <vt:lpstr>A129178726J_Data</vt:lpstr>
      <vt:lpstr>A129178726J_Latest</vt:lpstr>
      <vt:lpstr>A129178730X</vt:lpstr>
      <vt:lpstr>A129178730X_Data</vt:lpstr>
      <vt:lpstr>A129178730X_Latest</vt:lpstr>
      <vt:lpstr>A129178734J</vt:lpstr>
      <vt:lpstr>A129178734J_Data</vt:lpstr>
      <vt:lpstr>A129178734J_Latest</vt:lpstr>
      <vt:lpstr>A129178738T</vt:lpstr>
      <vt:lpstr>A129178738T_Data</vt:lpstr>
      <vt:lpstr>A129178738T_Latest</vt:lpstr>
      <vt:lpstr>A129178742J</vt:lpstr>
      <vt:lpstr>A129178742J_Data</vt:lpstr>
      <vt:lpstr>A129178742J_Latest</vt:lpstr>
      <vt:lpstr>A129178746T</vt:lpstr>
      <vt:lpstr>A129178746T_Data</vt:lpstr>
      <vt:lpstr>A129178746T_Latest</vt:lpstr>
      <vt:lpstr>A129178750J</vt:lpstr>
      <vt:lpstr>A129178750J_Data</vt:lpstr>
      <vt:lpstr>A129178750J_Latest</vt:lpstr>
      <vt:lpstr>A129178754T</vt:lpstr>
      <vt:lpstr>A129178754T_Data</vt:lpstr>
      <vt:lpstr>A129178754T_Latest</vt:lpstr>
      <vt:lpstr>A129178758A</vt:lpstr>
      <vt:lpstr>A129178758A_Data</vt:lpstr>
      <vt:lpstr>A129178758A_Latest</vt:lpstr>
      <vt:lpstr>A129178762T</vt:lpstr>
      <vt:lpstr>A129178762T_Data</vt:lpstr>
      <vt:lpstr>A129178762T_Latest</vt:lpstr>
      <vt:lpstr>A129178766A</vt:lpstr>
      <vt:lpstr>A129178766A_Data</vt:lpstr>
      <vt:lpstr>A129178766A_Latest</vt:lpstr>
      <vt:lpstr>A129178770T</vt:lpstr>
      <vt:lpstr>A129178770T_Data</vt:lpstr>
      <vt:lpstr>A129178770T_Latest</vt:lpstr>
      <vt:lpstr>A129178774A</vt:lpstr>
      <vt:lpstr>A129178774A_Data</vt:lpstr>
      <vt:lpstr>A129178774A_Latest</vt:lpstr>
      <vt:lpstr>A129178778K</vt:lpstr>
      <vt:lpstr>A129178778K_Data</vt:lpstr>
      <vt:lpstr>A129178778K_Latest</vt:lpstr>
      <vt:lpstr>A129178782A</vt:lpstr>
      <vt:lpstr>A129178782A_Data</vt:lpstr>
      <vt:lpstr>A129178782A_Latest</vt:lpstr>
      <vt:lpstr>A129178786K</vt:lpstr>
      <vt:lpstr>A129178786K_Data</vt:lpstr>
      <vt:lpstr>A129178786K_Latest</vt:lpstr>
      <vt:lpstr>A129178790A</vt:lpstr>
      <vt:lpstr>A129178790A_Data</vt:lpstr>
      <vt:lpstr>A129178790A_Latest</vt:lpstr>
      <vt:lpstr>A129178794K</vt:lpstr>
      <vt:lpstr>A129178794K_Data</vt:lpstr>
      <vt:lpstr>A129178794K_Latest</vt:lpstr>
      <vt:lpstr>A129178798V</vt:lpstr>
      <vt:lpstr>A129178798V_Data</vt:lpstr>
      <vt:lpstr>A129178798V_Latest</vt:lpstr>
      <vt:lpstr>A129178802X</vt:lpstr>
      <vt:lpstr>A129178802X_Data</vt:lpstr>
      <vt:lpstr>A129178802X_Latest</vt:lpstr>
      <vt:lpstr>A129178806J</vt:lpstr>
      <vt:lpstr>A129178806J_Data</vt:lpstr>
      <vt:lpstr>A129178806J_Latest</vt:lpstr>
      <vt:lpstr>A129178810X</vt:lpstr>
      <vt:lpstr>A129178810X_Data</vt:lpstr>
      <vt:lpstr>A129178810X_Latest</vt:lpstr>
      <vt:lpstr>A129178814J</vt:lpstr>
      <vt:lpstr>A129178814J_Data</vt:lpstr>
      <vt:lpstr>A129178814J_Latest</vt:lpstr>
      <vt:lpstr>A129178818T</vt:lpstr>
      <vt:lpstr>A129178818T_Data</vt:lpstr>
      <vt:lpstr>A129178818T_Latest</vt:lpstr>
      <vt:lpstr>A129178822J</vt:lpstr>
      <vt:lpstr>A129178822J_Data</vt:lpstr>
      <vt:lpstr>A129178822J_Latest</vt:lpstr>
      <vt:lpstr>A129178826T</vt:lpstr>
      <vt:lpstr>A129178826T_Data</vt:lpstr>
      <vt:lpstr>A129178826T_Latest</vt:lpstr>
      <vt:lpstr>A129178830J</vt:lpstr>
      <vt:lpstr>A129178830J_Data</vt:lpstr>
      <vt:lpstr>A129178830J_Latest</vt:lpstr>
      <vt:lpstr>A129178834T</vt:lpstr>
      <vt:lpstr>A129178834T_Data</vt:lpstr>
      <vt:lpstr>A129178834T_Latest</vt:lpstr>
      <vt:lpstr>A129178838A</vt:lpstr>
      <vt:lpstr>A129178838A_Data</vt:lpstr>
      <vt:lpstr>A129178838A_Latest</vt:lpstr>
      <vt:lpstr>A129178842T</vt:lpstr>
      <vt:lpstr>A129178842T_Data</vt:lpstr>
      <vt:lpstr>A129178842T_Latest</vt:lpstr>
      <vt:lpstr>A129178846A</vt:lpstr>
      <vt:lpstr>A129178846A_Data</vt:lpstr>
      <vt:lpstr>A129178846A_Latest</vt:lpstr>
      <vt:lpstr>A129178850T</vt:lpstr>
      <vt:lpstr>A129178850T_Data</vt:lpstr>
      <vt:lpstr>A129178850T_Latest</vt:lpstr>
      <vt:lpstr>A129178854A</vt:lpstr>
      <vt:lpstr>A129178854A_Data</vt:lpstr>
      <vt:lpstr>A129178854A_Latest</vt:lpstr>
      <vt:lpstr>A129178858K</vt:lpstr>
      <vt:lpstr>A129178858K_Data</vt:lpstr>
      <vt:lpstr>A129178858K_Latest</vt:lpstr>
      <vt:lpstr>A129178862A</vt:lpstr>
      <vt:lpstr>A129178862A_Data</vt:lpstr>
      <vt:lpstr>A129178862A_Latest</vt:lpstr>
      <vt:lpstr>A129178866K</vt:lpstr>
      <vt:lpstr>A129178866K_Data</vt:lpstr>
      <vt:lpstr>A129178866K_Latest</vt:lpstr>
      <vt:lpstr>A129178870A</vt:lpstr>
      <vt:lpstr>A129178870A_Data</vt:lpstr>
      <vt:lpstr>A129178870A_Latest</vt:lpstr>
      <vt:lpstr>A129178874K</vt:lpstr>
      <vt:lpstr>A129178874K_Data</vt:lpstr>
      <vt:lpstr>A129178874K_Latest</vt:lpstr>
      <vt:lpstr>A129178878V</vt:lpstr>
      <vt:lpstr>A129178878V_Data</vt:lpstr>
      <vt:lpstr>A129178878V_Latest</vt:lpstr>
      <vt:lpstr>A129178882K</vt:lpstr>
      <vt:lpstr>A129178882K_Data</vt:lpstr>
      <vt:lpstr>A129178882K_Latest</vt:lpstr>
      <vt:lpstr>A129178886V</vt:lpstr>
      <vt:lpstr>A129178886V_Data</vt:lpstr>
      <vt:lpstr>A129178886V_Latest</vt:lpstr>
      <vt:lpstr>A129178890K</vt:lpstr>
      <vt:lpstr>A129178890K_Data</vt:lpstr>
      <vt:lpstr>A129178890K_Latest</vt:lpstr>
      <vt:lpstr>A129178894V</vt:lpstr>
      <vt:lpstr>A129178894V_Data</vt:lpstr>
      <vt:lpstr>A129178894V_Latest</vt:lpstr>
      <vt:lpstr>A129178898C</vt:lpstr>
      <vt:lpstr>A129178898C_Data</vt:lpstr>
      <vt:lpstr>A129178898C_Latest</vt:lpstr>
      <vt:lpstr>A129178902J</vt:lpstr>
      <vt:lpstr>A129178902J_Data</vt:lpstr>
      <vt:lpstr>A129178902J_Latest</vt:lpstr>
      <vt:lpstr>A129178906T</vt:lpstr>
      <vt:lpstr>A129178906T_Data</vt:lpstr>
      <vt:lpstr>A129178906T_Latest</vt:lpstr>
      <vt:lpstr>A129178910J</vt:lpstr>
      <vt:lpstr>A129178910J_Data</vt:lpstr>
      <vt:lpstr>A129178910J_Latest</vt:lpstr>
      <vt:lpstr>A129178914T</vt:lpstr>
      <vt:lpstr>A129178914T_Data</vt:lpstr>
      <vt:lpstr>A129178914T_Latest</vt:lpstr>
      <vt:lpstr>A129178918A</vt:lpstr>
      <vt:lpstr>A129178918A_Data</vt:lpstr>
      <vt:lpstr>A129178918A_Latest</vt:lpstr>
      <vt:lpstr>A129178922T</vt:lpstr>
      <vt:lpstr>A129178922T_Data</vt:lpstr>
      <vt:lpstr>A129178922T_Latest</vt:lpstr>
      <vt:lpstr>A129178926A</vt:lpstr>
      <vt:lpstr>A129178926A_Data</vt:lpstr>
      <vt:lpstr>A129178926A_Latest</vt:lpstr>
      <vt:lpstr>A129178930T</vt:lpstr>
      <vt:lpstr>A129178930T_Data</vt:lpstr>
      <vt:lpstr>A129178930T_Latest</vt:lpstr>
      <vt:lpstr>A129178934A</vt:lpstr>
      <vt:lpstr>A129178934A_Data</vt:lpstr>
      <vt:lpstr>A129178934A_Latest</vt:lpstr>
      <vt:lpstr>A129178938K</vt:lpstr>
      <vt:lpstr>A129178938K_Data</vt:lpstr>
      <vt:lpstr>A129178938K_Latest</vt:lpstr>
      <vt:lpstr>A129178942A</vt:lpstr>
      <vt:lpstr>A129178942A_Data</vt:lpstr>
      <vt:lpstr>A129178942A_Latest</vt:lpstr>
      <vt:lpstr>A129178946K</vt:lpstr>
      <vt:lpstr>A129178946K_Data</vt:lpstr>
      <vt:lpstr>A129178946K_Latest</vt:lpstr>
      <vt:lpstr>A129178950A</vt:lpstr>
      <vt:lpstr>A129178950A_Data</vt:lpstr>
      <vt:lpstr>A129178950A_Latest</vt:lpstr>
      <vt:lpstr>A129178954K</vt:lpstr>
      <vt:lpstr>A129178954K_Data</vt:lpstr>
      <vt:lpstr>A129178954K_Latest</vt:lpstr>
      <vt:lpstr>A129178958V</vt:lpstr>
      <vt:lpstr>A129178958V_Data</vt:lpstr>
      <vt:lpstr>A129178958V_Latest</vt:lpstr>
      <vt:lpstr>A129178962K</vt:lpstr>
      <vt:lpstr>A129178962K_Data</vt:lpstr>
      <vt:lpstr>A129178962K_Latest</vt:lpstr>
      <vt:lpstr>A129178966V</vt:lpstr>
      <vt:lpstr>A129178966V_Data</vt:lpstr>
      <vt:lpstr>A129178966V_Latest</vt:lpstr>
      <vt:lpstr>A129178970K</vt:lpstr>
      <vt:lpstr>A129178970K_Data</vt:lpstr>
      <vt:lpstr>A129178970K_Latest</vt:lpstr>
      <vt:lpstr>A129178974V</vt:lpstr>
      <vt:lpstr>A129178974V_Data</vt:lpstr>
      <vt:lpstr>A129178974V_Latest</vt:lpstr>
      <vt:lpstr>A129178978C</vt:lpstr>
      <vt:lpstr>A129178978C_Data</vt:lpstr>
      <vt:lpstr>A129178978C_Latest</vt:lpstr>
      <vt:lpstr>A129178982V</vt:lpstr>
      <vt:lpstr>A129178982V_Data</vt:lpstr>
      <vt:lpstr>A129178982V_Latest</vt:lpstr>
      <vt:lpstr>A129178986C</vt:lpstr>
      <vt:lpstr>A129178986C_Data</vt:lpstr>
      <vt:lpstr>A129178986C_Latest</vt:lpstr>
      <vt:lpstr>A129178990V</vt:lpstr>
      <vt:lpstr>A129178990V_Data</vt:lpstr>
      <vt:lpstr>A129178990V_Latest</vt:lpstr>
      <vt:lpstr>A129178994C</vt:lpstr>
      <vt:lpstr>A129178994C_Data</vt:lpstr>
      <vt:lpstr>A129178994C_Latest</vt:lpstr>
      <vt:lpstr>A129178998L</vt:lpstr>
      <vt:lpstr>A129178998L_Data</vt:lpstr>
      <vt:lpstr>A129178998L_Latest</vt:lpstr>
      <vt:lpstr>A129179002V</vt:lpstr>
      <vt:lpstr>A129179002V_Data</vt:lpstr>
      <vt:lpstr>A129179002V_Latest</vt:lpstr>
      <vt:lpstr>A129179006C</vt:lpstr>
      <vt:lpstr>A129179006C_Data</vt:lpstr>
      <vt:lpstr>A129179006C_Latest</vt:lpstr>
      <vt:lpstr>A129179010V</vt:lpstr>
      <vt:lpstr>A129179010V_Data</vt:lpstr>
      <vt:lpstr>A129179010V_Latest</vt:lpstr>
      <vt:lpstr>A129179014C</vt:lpstr>
      <vt:lpstr>A129179014C_Data</vt:lpstr>
      <vt:lpstr>A129179014C_Latest</vt:lpstr>
      <vt:lpstr>A129179018L</vt:lpstr>
      <vt:lpstr>A129179018L_Data</vt:lpstr>
      <vt:lpstr>A129179018L_Latest</vt:lpstr>
      <vt:lpstr>A129179022C</vt:lpstr>
      <vt:lpstr>A129179022C_Data</vt:lpstr>
      <vt:lpstr>A129179022C_Latest</vt:lpstr>
      <vt:lpstr>A129179026L</vt:lpstr>
      <vt:lpstr>A129179026L_Data</vt:lpstr>
      <vt:lpstr>A129179026L_Latest</vt:lpstr>
      <vt:lpstr>A129179030C</vt:lpstr>
      <vt:lpstr>A129179030C_Data</vt:lpstr>
      <vt:lpstr>A129179030C_Latest</vt:lpstr>
      <vt:lpstr>A129179034L</vt:lpstr>
      <vt:lpstr>A129179034L_Data</vt:lpstr>
      <vt:lpstr>A129179034L_Latest</vt:lpstr>
      <vt:lpstr>A129179038W</vt:lpstr>
      <vt:lpstr>A129179038W_Data</vt:lpstr>
      <vt:lpstr>A129179038W_Latest</vt:lpstr>
      <vt:lpstr>A129179042L</vt:lpstr>
      <vt:lpstr>A129179042L_Data</vt:lpstr>
      <vt:lpstr>A129179042L_Latest</vt:lpstr>
      <vt:lpstr>A129179046W</vt:lpstr>
      <vt:lpstr>A129179046W_Data</vt:lpstr>
      <vt:lpstr>A129179046W_Latest</vt:lpstr>
      <vt:lpstr>A129179050L</vt:lpstr>
      <vt:lpstr>A129179050L_Data</vt:lpstr>
      <vt:lpstr>A129179050L_Latest</vt:lpstr>
      <vt:lpstr>A129179054W</vt:lpstr>
      <vt:lpstr>A129179054W_Data</vt:lpstr>
      <vt:lpstr>A129179054W_Latest</vt:lpstr>
      <vt:lpstr>A129179058F</vt:lpstr>
      <vt:lpstr>A129179058F_Data</vt:lpstr>
      <vt:lpstr>A129179058F_Latest</vt:lpstr>
      <vt:lpstr>A129179062W</vt:lpstr>
      <vt:lpstr>A129179062W_Data</vt:lpstr>
      <vt:lpstr>A129179062W_Latest</vt:lpstr>
      <vt:lpstr>A129179066F</vt:lpstr>
      <vt:lpstr>A129179066F_Data</vt:lpstr>
      <vt:lpstr>A129179066F_Latest</vt:lpstr>
      <vt:lpstr>A129179070W</vt:lpstr>
      <vt:lpstr>A129179070W_Data</vt:lpstr>
      <vt:lpstr>A129179070W_Latest</vt:lpstr>
      <vt:lpstr>A129179074F</vt:lpstr>
      <vt:lpstr>A129179074F_Data</vt:lpstr>
      <vt:lpstr>A129179074F_Latest</vt:lpstr>
      <vt:lpstr>A129179078R</vt:lpstr>
      <vt:lpstr>A129179078R_Data</vt:lpstr>
      <vt:lpstr>A129179078R_Latest</vt:lpstr>
      <vt:lpstr>A129179082F</vt:lpstr>
      <vt:lpstr>A129179082F_Data</vt:lpstr>
      <vt:lpstr>A129179082F_Latest</vt:lpstr>
      <vt:lpstr>A129179086R</vt:lpstr>
      <vt:lpstr>A129179086R_Data</vt:lpstr>
      <vt:lpstr>A129179086R_Latest</vt:lpstr>
      <vt:lpstr>A129179090F</vt:lpstr>
      <vt:lpstr>A129179090F_Data</vt:lpstr>
      <vt:lpstr>A129179090F_Latest</vt:lpstr>
      <vt:lpstr>A129179094R</vt:lpstr>
      <vt:lpstr>A129179094R_Data</vt:lpstr>
      <vt:lpstr>A129179094R_Latest</vt:lpstr>
      <vt:lpstr>A129179098X</vt:lpstr>
      <vt:lpstr>A129179098X_Data</vt:lpstr>
      <vt:lpstr>A129179098X_Latest</vt:lpstr>
      <vt:lpstr>A129179102C</vt:lpstr>
      <vt:lpstr>A129179102C_Data</vt:lpstr>
      <vt:lpstr>A129179102C_Latest</vt:lpstr>
      <vt:lpstr>A129179106L</vt:lpstr>
      <vt:lpstr>A129179106L_Data</vt:lpstr>
      <vt:lpstr>A129179106L_Latest</vt:lpstr>
      <vt:lpstr>A129179110C</vt:lpstr>
      <vt:lpstr>A129179110C_Data</vt:lpstr>
      <vt:lpstr>A129179110C_Latest</vt:lpstr>
      <vt:lpstr>A129179114L</vt:lpstr>
      <vt:lpstr>A129179114L_Data</vt:lpstr>
      <vt:lpstr>A129179114L_Latest</vt:lpstr>
      <vt:lpstr>A129179118W</vt:lpstr>
      <vt:lpstr>A129179118W_Data</vt:lpstr>
      <vt:lpstr>A129179118W_Latest</vt:lpstr>
      <vt:lpstr>A129179122L</vt:lpstr>
      <vt:lpstr>A129179122L_Data</vt:lpstr>
      <vt:lpstr>A129179122L_Latest</vt:lpstr>
      <vt:lpstr>A129179126W</vt:lpstr>
      <vt:lpstr>A129179126W_Data</vt:lpstr>
      <vt:lpstr>A129179126W_Latest</vt:lpstr>
      <vt:lpstr>A129179130L</vt:lpstr>
      <vt:lpstr>A129179130L_Data</vt:lpstr>
      <vt:lpstr>A129179130L_Latest</vt:lpstr>
      <vt:lpstr>A129179134W</vt:lpstr>
      <vt:lpstr>A129179134W_Data</vt:lpstr>
      <vt:lpstr>A129179134W_Latest</vt:lpstr>
      <vt:lpstr>A129179138F</vt:lpstr>
      <vt:lpstr>A129179138F_Data</vt:lpstr>
      <vt:lpstr>A129179138F_Latest</vt:lpstr>
      <vt:lpstr>A129179142W</vt:lpstr>
      <vt:lpstr>A129179142W_Data</vt:lpstr>
      <vt:lpstr>A129179142W_Latest</vt:lpstr>
      <vt:lpstr>A129179146F</vt:lpstr>
      <vt:lpstr>A129179146F_Data</vt:lpstr>
      <vt:lpstr>A129179146F_Latest</vt:lpstr>
      <vt:lpstr>A129179150W</vt:lpstr>
      <vt:lpstr>A129179150W_Data</vt:lpstr>
      <vt:lpstr>A129179150W_Latest</vt:lpstr>
      <vt:lpstr>A129179154F</vt:lpstr>
      <vt:lpstr>A129179154F_Data</vt:lpstr>
      <vt:lpstr>A129179154F_Latest</vt:lpstr>
      <vt:lpstr>A129179158R</vt:lpstr>
      <vt:lpstr>A129179158R_Data</vt:lpstr>
      <vt:lpstr>A129179158R_Latest</vt:lpstr>
      <vt:lpstr>A129179162F</vt:lpstr>
      <vt:lpstr>A129179162F_Data</vt:lpstr>
      <vt:lpstr>A129179162F_Latest</vt:lpstr>
      <vt:lpstr>A129179166R</vt:lpstr>
      <vt:lpstr>A129179166R_Data</vt:lpstr>
      <vt:lpstr>A129179166R_Latest</vt:lpstr>
      <vt:lpstr>A129179170F</vt:lpstr>
      <vt:lpstr>A129179170F_Data</vt:lpstr>
      <vt:lpstr>A129179170F_Latest</vt:lpstr>
      <vt:lpstr>A129179174R</vt:lpstr>
      <vt:lpstr>A129179174R_Data</vt:lpstr>
      <vt:lpstr>A129179174R_Latest</vt:lpstr>
      <vt:lpstr>A129179178X</vt:lpstr>
      <vt:lpstr>A129179178X_Data</vt:lpstr>
      <vt:lpstr>A129179178X_Latest</vt:lpstr>
      <vt:lpstr>A129179182R</vt:lpstr>
      <vt:lpstr>A129179182R_Data</vt:lpstr>
      <vt:lpstr>A129179182R_Latest</vt:lpstr>
      <vt:lpstr>A129179186X</vt:lpstr>
      <vt:lpstr>A129179186X_Data</vt:lpstr>
      <vt:lpstr>A129179186X_Latest</vt:lpstr>
      <vt:lpstr>A129179190R</vt:lpstr>
      <vt:lpstr>A129179190R_Data</vt:lpstr>
      <vt:lpstr>A129179190R_Latest</vt:lpstr>
      <vt:lpstr>A129179194X</vt:lpstr>
      <vt:lpstr>A129179194X_Data</vt:lpstr>
      <vt:lpstr>A129179194X_Latest</vt:lpstr>
      <vt:lpstr>A129179198J</vt:lpstr>
      <vt:lpstr>A129179198J_Data</vt:lpstr>
      <vt:lpstr>A129179198J_Latest</vt:lpstr>
      <vt:lpstr>A129179202L</vt:lpstr>
      <vt:lpstr>A129179202L_Data</vt:lpstr>
      <vt:lpstr>A129179202L_Latest</vt:lpstr>
      <vt:lpstr>A129179206W</vt:lpstr>
      <vt:lpstr>A129179206W_Data</vt:lpstr>
      <vt:lpstr>A129179206W_Latest</vt:lpstr>
      <vt:lpstr>A129179210L</vt:lpstr>
      <vt:lpstr>A129179210L_Data</vt:lpstr>
      <vt:lpstr>A129179210L_Latest</vt:lpstr>
      <vt:lpstr>A129179214W</vt:lpstr>
      <vt:lpstr>A129179214W_Data</vt:lpstr>
      <vt:lpstr>A129179214W_Latest</vt:lpstr>
      <vt:lpstr>A129179218F</vt:lpstr>
      <vt:lpstr>A129179218F_Data</vt:lpstr>
      <vt:lpstr>A129179218F_Latest</vt:lpstr>
      <vt:lpstr>A129179222W</vt:lpstr>
      <vt:lpstr>A129179222W_Data</vt:lpstr>
      <vt:lpstr>A129179222W_Latest</vt:lpstr>
      <vt:lpstr>A129179226F</vt:lpstr>
      <vt:lpstr>A129179226F_Data</vt:lpstr>
      <vt:lpstr>A129179226F_Latest</vt:lpstr>
      <vt:lpstr>A129179230W</vt:lpstr>
      <vt:lpstr>A129179230W_Data</vt:lpstr>
      <vt:lpstr>A129179230W_Latest</vt:lpstr>
      <vt:lpstr>A129179234F</vt:lpstr>
      <vt:lpstr>A129179234F_Data</vt:lpstr>
      <vt:lpstr>A129179234F_Latest</vt:lpstr>
      <vt:lpstr>A129179238R</vt:lpstr>
      <vt:lpstr>A129179238R_Data</vt:lpstr>
      <vt:lpstr>A129179238R_Latest</vt:lpstr>
      <vt:lpstr>A129179242F</vt:lpstr>
      <vt:lpstr>A129179242F_Data</vt:lpstr>
      <vt:lpstr>A129179242F_Latest</vt:lpstr>
      <vt:lpstr>A129179246R</vt:lpstr>
      <vt:lpstr>A129179246R_Data</vt:lpstr>
      <vt:lpstr>A129179246R_Latest</vt:lpstr>
      <vt:lpstr>A129179250F</vt:lpstr>
      <vt:lpstr>A129179250F_Data</vt:lpstr>
      <vt:lpstr>A129179250F_Latest</vt:lpstr>
      <vt:lpstr>A129179254R</vt:lpstr>
      <vt:lpstr>A129179254R_Data</vt:lpstr>
      <vt:lpstr>A129179254R_Latest</vt:lpstr>
      <vt:lpstr>A129179258X</vt:lpstr>
      <vt:lpstr>A129179258X_Data</vt:lpstr>
      <vt:lpstr>A129179258X_Latest</vt:lpstr>
      <vt:lpstr>A129179262R</vt:lpstr>
      <vt:lpstr>A129179262R_Data</vt:lpstr>
      <vt:lpstr>A129179262R_Latest</vt:lpstr>
      <vt:lpstr>A129179266X</vt:lpstr>
      <vt:lpstr>A129179266X_Data</vt:lpstr>
      <vt:lpstr>A129179266X_Latest</vt:lpstr>
      <vt:lpstr>A129179270R</vt:lpstr>
      <vt:lpstr>A129179270R_Data</vt:lpstr>
      <vt:lpstr>A129179270R_Latest</vt:lpstr>
      <vt:lpstr>A129179274X</vt:lpstr>
      <vt:lpstr>A129179274X_Data</vt:lpstr>
      <vt:lpstr>A129179274X_Latest</vt:lpstr>
      <vt:lpstr>A129179278J</vt:lpstr>
      <vt:lpstr>A129179278J_Data</vt:lpstr>
      <vt:lpstr>A129179278J_Latest</vt:lpstr>
      <vt:lpstr>A129179282X</vt:lpstr>
      <vt:lpstr>A129179282X_Data</vt:lpstr>
      <vt:lpstr>A129179282X_Latest</vt:lpstr>
      <vt:lpstr>A129179286J</vt:lpstr>
      <vt:lpstr>A129179286J_Data</vt:lpstr>
      <vt:lpstr>A129179286J_Latest</vt:lpstr>
      <vt:lpstr>A129179290X</vt:lpstr>
      <vt:lpstr>A129179290X_Data</vt:lpstr>
      <vt:lpstr>A129179290X_Latest</vt:lpstr>
      <vt:lpstr>A129179294J</vt:lpstr>
      <vt:lpstr>A129179294J_Data</vt:lpstr>
      <vt:lpstr>A129179294J_Latest</vt:lpstr>
      <vt:lpstr>A129179298T</vt:lpstr>
      <vt:lpstr>A129179298T_Data</vt:lpstr>
      <vt:lpstr>A129179298T_Latest</vt:lpstr>
      <vt:lpstr>A129179302W</vt:lpstr>
      <vt:lpstr>A129179302W_Data</vt:lpstr>
      <vt:lpstr>A129179302W_Latest</vt:lpstr>
      <vt:lpstr>A129179306F</vt:lpstr>
      <vt:lpstr>A129179306F_Data</vt:lpstr>
      <vt:lpstr>A129179306F_Latest</vt:lpstr>
      <vt:lpstr>A129179310W</vt:lpstr>
      <vt:lpstr>A129179310W_Data</vt:lpstr>
      <vt:lpstr>A129179310W_Latest</vt:lpstr>
      <vt:lpstr>A129179314F</vt:lpstr>
      <vt:lpstr>A129179314F_Data</vt:lpstr>
      <vt:lpstr>A129179314F_Latest</vt:lpstr>
      <vt:lpstr>A129179318R</vt:lpstr>
      <vt:lpstr>A129179318R_Data</vt:lpstr>
      <vt:lpstr>A129179318R_Latest</vt:lpstr>
      <vt:lpstr>A129179322F</vt:lpstr>
      <vt:lpstr>A129179322F_Data</vt:lpstr>
      <vt:lpstr>A129179322F_Latest</vt:lpstr>
      <vt:lpstr>A129179326R</vt:lpstr>
      <vt:lpstr>A129179326R_Data</vt:lpstr>
      <vt:lpstr>A129179326R_Latest</vt:lpstr>
      <vt:lpstr>A129179330F</vt:lpstr>
      <vt:lpstr>A129179330F_Data</vt:lpstr>
      <vt:lpstr>A129179330F_Latest</vt:lpstr>
      <vt:lpstr>A129179334R</vt:lpstr>
      <vt:lpstr>A129179334R_Data</vt:lpstr>
      <vt:lpstr>A129179334R_Latest</vt:lpstr>
      <vt:lpstr>A129179338X</vt:lpstr>
      <vt:lpstr>A129179338X_Data</vt:lpstr>
      <vt:lpstr>A129179338X_Latest</vt:lpstr>
      <vt:lpstr>A129179342R</vt:lpstr>
      <vt:lpstr>A129179342R_Data</vt:lpstr>
      <vt:lpstr>A129179342R_Latest</vt:lpstr>
      <vt:lpstr>A129179346X</vt:lpstr>
      <vt:lpstr>A129179346X_Data</vt:lpstr>
      <vt:lpstr>A129179346X_Latest</vt:lpstr>
      <vt:lpstr>A129179350R</vt:lpstr>
      <vt:lpstr>A129179350R_Data</vt:lpstr>
      <vt:lpstr>A129179350R_Latest</vt:lpstr>
      <vt:lpstr>A129179354X</vt:lpstr>
      <vt:lpstr>A129179354X_Data</vt:lpstr>
      <vt:lpstr>A129179354X_Latest</vt:lpstr>
      <vt:lpstr>A129179358J</vt:lpstr>
      <vt:lpstr>A129179358J_Data</vt:lpstr>
      <vt:lpstr>A129179358J_Latest</vt:lpstr>
      <vt:lpstr>A129179362X</vt:lpstr>
      <vt:lpstr>A129179362X_Data</vt:lpstr>
      <vt:lpstr>A129179362X_Latest</vt:lpstr>
      <vt:lpstr>A129179366J</vt:lpstr>
      <vt:lpstr>A129179366J_Data</vt:lpstr>
      <vt:lpstr>A129179366J_Latest</vt:lpstr>
      <vt:lpstr>A129179370X</vt:lpstr>
      <vt:lpstr>A129179370X_Data</vt:lpstr>
      <vt:lpstr>A129179370X_Latest</vt:lpstr>
      <vt:lpstr>A129179374J</vt:lpstr>
      <vt:lpstr>A129179374J_Data</vt:lpstr>
      <vt:lpstr>A129179374J_Latest</vt:lpstr>
      <vt:lpstr>A129179378T</vt:lpstr>
      <vt:lpstr>A129179378T_Data</vt:lpstr>
      <vt:lpstr>A129179378T_Latest</vt:lpstr>
      <vt:lpstr>A129179382J</vt:lpstr>
      <vt:lpstr>A129179382J_Data</vt:lpstr>
      <vt:lpstr>A129179382J_Latest</vt:lpstr>
      <vt:lpstr>A129179386T</vt:lpstr>
      <vt:lpstr>A129179386T_Data</vt:lpstr>
      <vt:lpstr>A129179386T_Latest</vt:lpstr>
      <vt:lpstr>A129179390J</vt:lpstr>
      <vt:lpstr>A129179390J_Data</vt:lpstr>
      <vt:lpstr>A129179390J_Latest</vt:lpstr>
      <vt:lpstr>A129179394T</vt:lpstr>
      <vt:lpstr>A129179394T_Data</vt:lpstr>
      <vt:lpstr>A129179394T_Latest</vt:lpstr>
      <vt:lpstr>A129179398A</vt:lpstr>
      <vt:lpstr>A129179398A_Data</vt:lpstr>
      <vt:lpstr>A129179398A_Latest</vt:lpstr>
      <vt:lpstr>A129179402F</vt:lpstr>
      <vt:lpstr>A129179402F_Data</vt:lpstr>
      <vt:lpstr>A129179402F_Latest</vt:lpstr>
      <vt:lpstr>A129179406R</vt:lpstr>
      <vt:lpstr>A129179406R_Data</vt:lpstr>
      <vt:lpstr>A129179406R_Latest</vt:lpstr>
      <vt:lpstr>A129179410F</vt:lpstr>
      <vt:lpstr>A129179410F_Data</vt:lpstr>
      <vt:lpstr>A129179410F_Latest</vt:lpstr>
      <vt:lpstr>A129179414R</vt:lpstr>
      <vt:lpstr>A129179414R_Data</vt:lpstr>
      <vt:lpstr>A129179414R_Latest</vt:lpstr>
      <vt:lpstr>A129179418X</vt:lpstr>
      <vt:lpstr>A129179418X_Data</vt:lpstr>
      <vt:lpstr>A129179418X_Latest</vt:lpstr>
      <vt:lpstr>A129179422R</vt:lpstr>
      <vt:lpstr>A129179422R_Data</vt:lpstr>
      <vt:lpstr>A129179422R_Latest</vt:lpstr>
      <vt:lpstr>A129179426X</vt:lpstr>
      <vt:lpstr>A129179426X_Data</vt:lpstr>
      <vt:lpstr>A129179426X_Latest</vt:lpstr>
      <vt:lpstr>A129179430R</vt:lpstr>
      <vt:lpstr>A129179430R_Data</vt:lpstr>
      <vt:lpstr>A129179430R_Latest</vt:lpstr>
      <vt:lpstr>A129179434X</vt:lpstr>
      <vt:lpstr>A129179434X_Data</vt:lpstr>
      <vt:lpstr>A129179434X_Latest</vt:lpstr>
      <vt:lpstr>A129179438J</vt:lpstr>
      <vt:lpstr>A129179438J_Data</vt:lpstr>
      <vt:lpstr>A129179438J_Latest</vt:lpstr>
      <vt:lpstr>A129179442X</vt:lpstr>
      <vt:lpstr>A129179442X_Data</vt:lpstr>
      <vt:lpstr>A129179442X_Latest</vt:lpstr>
      <vt:lpstr>A129179446J</vt:lpstr>
      <vt:lpstr>A129179446J_Data</vt:lpstr>
      <vt:lpstr>A129179446J_Latest</vt:lpstr>
      <vt:lpstr>A129179450X</vt:lpstr>
      <vt:lpstr>A129179450X_Data</vt:lpstr>
      <vt:lpstr>A129179450X_Latest</vt:lpstr>
      <vt:lpstr>A129179454J</vt:lpstr>
      <vt:lpstr>A129179454J_Data</vt:lpstr>
      <vt:lpstr>A129179454J_Latest</vt:lpstr>
      <vt:lpstr>A129179458T</vt:lpstr>
      <vt:lpstr>A129179458T_Data</vt:lpstr>
      <vt:lpstr>A129179458T_Latest</vt:lpstr>
      <vt:lpstr>A129179462J</vt:lpstr>
      <vt:lpstr>A129179462J_Data</vt:lpstr>
      <vt:lpstr>A129179462J_Latest</vt:lpstr>
      <vt:lpstr>A129179466T</vt:lpstr>
      <vt:lpstr>A129179466T_Data</vt:lpstr>
      <vt:lpstr>A129179466T_Latest</vt:lpstr>
      <vt:lpstr>A129179470J</vt:lpstr>
      <vt:lpstr>A129179470J_Data</vt:lpstr>
      <vt:lpstr>A129179470J_Latest</vt:lpstr>
      <vt:lpstr>A129179474T</vt:lpstr>
      <vt:lpstr>A129179474T_Data</vt:lpstr>
      <vt:lpstr>A129179474T_Latest</vt:lpstr>
      <vt:lpstr>A129179478A</vt:lpstr>
      <vt:lpstr>A129179478A_Data</vt:lpstr>
      <vt:lpstr>A129179478A_Latest</vt:lpstr>
      <vt:lpstr>A129179482T</vt:lpstr>
      <vt:lpstr>A129179482T_Data</vt:lpstr>
      <vt:lpstr>A129179482T_Latest</vt:lpstr>
      <vt:lpstr>A129179486A</vt:lpstr>
      <vt:lpstr>A129179486A_Data</vt:lpstr>
      <vt:lpstr>A129179486A_Latest</vt:lpstr>
      <vt:lpstr>A129179490T</vt:lpstr>
      <vt:lpstr>A129179490T_Data</vt:lpstr>
      <vt:lpstr>A129179490T_Latest</vt:lpstr>
      <vt:lpstr>A129179494A</vt:lpstr>
      <vt:lpstr>A129179494A_Data</vt:lpstr>
      <vt:lpstr>A129179494A_Latest</vt:lpstr>
      <vt:lpstr>A129179498K</vt:lpstr>
      <vt:lpstr>A129179498K_Data</vt:lpstr>
      <vt:lpstr>A129179498K_Latest</vt:lpstr>
      <vt:lpstr>A129179502R</vt:lpstr>
      <vt:lpstr>A129179502R_Data</vt:lpstr>
      <vt:lpstr>A129179502R_Latest</vt:lpstr>
      <vt:lpstr>A129179506X</vt:lpstr>
      <vt:lpstr>A129179506X_Data</vt:lpstr>
      <vt:lpstr>A129179506X_Latest</vt:lpstr>
      <vt:lpstr>A129179510R</vt:lpstr>
      <vt:lpstr>A129179510R_Data</vt:lpstr>
      <vt:lpstr>A129179510R_Latest</vt:lpstr>
      <vt:lpstr>A129179514X</vt:lpstr>
      <vt:lpstr>A129179514X_Data</vt:lpstr>
      <vt:lpstr>A129179514X_Latest</vt:lpstr>
      <vt:lpstr>A129179518J</vt:lpstr>
      <vt:lpstr>A129179518J_Data</vt:lpstr>
      <vt:lpstr>A129179518J_Latest</vt:lpstr>
      <vt:lpstr>A129179522X</vt:lpstr>
      <vt:lpstr>A129179522X_Data</vt:lpstr>
      <vt:lpstr>A129179522X_Latest</vt:lpstr>
      <vt:lpstr>A129179526J</vt:lpstr>
      <vt:lpstr>A129179526J_Data</vt:lpstr>
      <vt:lpstr>A129179526J_Latest</vt:lpstr>
      <vt:lpstr>A129179530X</vt:lpstr>
      <vt:lpstr>A129179530X_Data</vt:lpstr>
      <vt:lpstr>A129179530X_Latest</vt:lpstr>
      <vt:lpstr>A129179534J</vt:lpstr>
      <vt:lpstr>A129179534J_Data</vt:lpstr>
      <vt:lpstr>A129179534J_Latest</vt:lpstr>
      <vt:lpstr>A129179538T</vt:lpstr>
      <vt:lpstr>A129179538T_Data</vt:lpstr>
      <vt:lpstr>A129179538T_Latest</vt:lpstr>
      <vt:lpstr>A129179542J</vt:lpstr>
      <vt:lpstr>A129179542J_Data</vt:lpstr>
      <vt:lpstr>A129179542J_Latest</vt:lpstr>
      <vt:lpstr>A129179546T</vt:lpstr>
      <vt:lpstr>A129179546T_Data</vt:lpstr>
      <vt:lpstr>A129179546T_Latest</vt:lpstr>
      <vt:lpstr>A129179550J</vt:lpstr>
      <vt:lpstr>A129179550J_Data</vt:lpstr>
      <vt:lpstr>A129179550J_Latest</vt:lpstr>
      <vt:lpstr>A129179554T</vt:lpstr>
      <vt:lpstr>A129179554T_Data</vt:lpstr>
      <vt:lpstr>A129179554T_Latest</vt:lpstr>
      <vt:lpstr>A129179558A</vt:lpstr>
      <vt:lpstr>A129179558A_Data</vt:lpstr>
      <vt:lpstr>A129179558A_Latest</vt:lpstr>
      <vt:lpstr>A129179562T</vt:lpstr>
      <vt:lpstr>A129179562T_Data</vt:lpstr>
      <vt:lpstr>A129179562T_Latest</vt:lpstr>
      <vt:lpstr>A129179566A</vt:lpstr>
      <vt:lpstr>A129179566A_Data</vt:lpstr>
      <vt:lpstr>A129179566A_Latest</vt:lpstr>
      <vt:lpstr>A129179570T</vt:lpstr>
      <vt:lpstr>A129179570T_Data</vt:lpstr>
      <vt:lpstr>A129179570T_Latest</vt:lpstr>
      <vt:lpstr>A129179574A</vt:lpstr>
      <vt:lpstr>A129179574A_Data</vt:lpstr>
      <vt:lpstr>A129179574A_Latest</vt:lpstr>
      <vt:lpstr>A129179578K</vt:lpstr>
      <vt:lpstr>A129179578K_Data</vt:lpstr>
      <vt:lpstr>A129179578K_Latest</vt:lpstr>
      <vt:lpstr>A129179582A</vt:lpstr>
      <vt:lpstr>A129179582A_Data</vt:lpstr>
      <vt:lpstr>A129179582A_Latest</vt:lpstr>
      <vt:lpstr>A129179586K</vt:lpstr>
      <vt:lpstr>A129179586K_Data</vt:lpstr>
      <vt:lpstr>A129179586K_Latest</vt:lpstr>
      <vt:lpstr>A129179590A</vt:lpstr>
      <vt:lpstr>A129179590A_Data</vt:lpstr>
      <vt:lpstr>A129179590A_Latest</vt:lpstr>
      <vt:lpstr>A129179594K</vt:lpstr>
      <vt:lpstr>A129179594K_Data</vt:lpstr>
      <vt:lpstr>A129179594K_Latest</vt:lpstr>
      <vt:lpstr>A129179598V</vt:lpstr>
      <vt:lpstr>A129179598V_Data</vt:lpstr>
      <vt:lpstr>A129179598V_Latest</vt:lpstr>
      <vt:lpstr>A129179602X</vt:lpstr>
      <vt:lpstr>A129179602X_Data</vt:lpstr>
      <vt:lpstr>A129179602X_Latest</vt:lpstr>
      <vt:lpstr>A129179606J</vt:lpstr>
      <vt:lpstr>A129179606J_Data</vt:lpstr>
      <vt:lpstr>A129179606J_Latest</vt:lpstr>
      <vt:lpstr>A129179610X</vt:lpstr>
      <vt:lpstr>A129179610X_Data</vt:lpstr>
      <vt:lpstr>A129179610X_Latest</vt:lpstr>
      <vt:lpstr>A129179614J</vt:lpstr>
      <vt:lpstr>A129179614J_Data</vt:lpstr>
      <vt:lpstr>A129179614J_Latest</vt:lpstr>
      <vt:lpstr>A129179618T</vt:lpstr>
      <vt:lpstr>A129179618T_Data</vt:lpstr>
      <vt:lpstr>A129179618T_Latest</vt:lpstr>
      <vt:lpstr>A129179622J</vt:lpstr>
      <vt:lpstr>A129179622J_Data</vt:lpstr>
      <vt:lpstr>A129179622J_Latest</vt:lpstr>
      <vt:lpstr>A129179626T</vt:lpstr>
      <vt:lpstr>A129179626T_Data</vt:lpstr>
      <vt:lpstr>A129179626T_Latest</vt:lpstr>
      <vt:lpstr>A129179630J</vt:lpstr>
      <vt:lpstr>A129179630J_Data</vt:lpstr>
      <vt:lpstr>A129179630J_Latest</vt:lpstr>
      <vt:lpstr>A129179634T</vt:lpstr>
      <vt:lpstr>A129179634T_Data</vt:lpstr>
      <vt:lpstr>A129179634T_Latest</vt:lpstr>
      <vt:lpstr>A129179638A</vt:lpstr>
      <vt:lpstr>A129179638A_Data</vt:lpstr>
      <vt:lpstr>A129179638A_Latest</vt:lpstr>
      <vt:lpstr>A129179642T</vt:lpstr>
      <vt:lpstr>A129179642T_Data</vt:lpstr>
      <vt:lpstr>A129179642T_Latest</vt:lpstr>
      <vt:lpstr>A129179646A</vt:lpstr>
      <vt:lpstr>A129179646A_Data</vt:lpstr>
      <vt:lpstr>A129179646A_Latest</vt:lpstr>
      <vt:lpstr>A129179650T</vt:lpstr>
      <vt:lpstr>A129179650T_Data</vt:lpstr>
      <vt:lpstr>A129179650T_Latest</vt:lpstr>
      <vt:lpstr>A129179654A</vt:lpstr>
      <vt:lpstr>A129179654A_Data</vt:lpstr>
      <vt:lpstr>A129179654A_Latest</vt:lpstr>
      <vt:lpstr>A129179658K</vt:lpstr>
      <vt:lpstr>A129179658K_Data</vt:lpstr>
      <vt:lpstr>A129179658K_Latest</vt:lpstr>
      <vt:lpstr>A129179662A</vt:lpstr>
      <vt:lpstr>A129179662A_Data</vt:lpstr>
      <vt:lpstr>A129179662A_Latest</vt:lpstr>
      <vt:lpstr>A129179666K</vt:lpstr>
      <vt:lpstr>A129179666K_Data</vt:lpstr>
      <vt:lpstr>A129179666K_Latest</vt:lpstr>
      <vt:lpstr>A129179670A</vt:lpstr>
      <vt:lpstr>A129179670A_Data</vt:lpstr>
      <vt:lpstr>A129179670A_Latest</vt:lpstr>
      <vt:lpstr>A129179674K</vt:lpstr>
      <vt:lpstr>A129179674K_Data</vt:lpstr>
      <vt:lpstr>A129179674K_Latest</vt:lpstr>
      <vt:lpstr>A129179678V</vt:lpstr>
      <vt:lpstr>A129179678V_Data</vt:lpstr>
      <vt:lpstr>A129179678V_Latest</vt:lpstr>
      <vt:lpstr>A129179682K</vt:lpstr>
      <vt:lpstr>A129179682K_Data</vt:lpstr>
      <vt:lpstr>A129179682K_Latest</vt:lpstr>
      <vt:lpstr>A129179686V</vt:lpstr>
      <vt:lpstr>A129179686V_Data</vt:lpstr>
      <vt:lpstr>A129179686V_Latest</vt:lpstr>
      <vt:lpstr>A129179690K</vt:lpstr>
      <vt:lpstr>A129179690K_Data</vt:lpstr>
      <vt:lpstr>A129179690K_Latest</vt:lpstr>
      <vt:lpstr>A129179694V</vt:lpstr>
      <vt:lpstr>A129179694V_Data</vt:lpstr>
      <vt:lpstr>A129179694V_Latest</vt:lpstr>
      <vt:lpstr>A129179698C</vt:lpstr>
      <vt:lpstr>A129179698C_Data</vt:lpstr>
      <vt:lpstr>A129179698C_Latest</vt:lpstr>
      <vt:lpstr>A129179702J</vt:lpstr>
      <vt:lpstr>A129179702J_Data</vt:lpstr>
      <vt:lpstr>A129179702J_Latest</vt:lpstr>
      <vt:lpstr>A129179706T</vt:lpstr>
      <vt:lpstr>A129179706T_Data</vt:lpstr>
      <vt:lpstr>A129179706T_Latest</vt:lpstr>
      <vt:lpstr>A129179710J</vt:lpstr>
      <vt:lpstr>A129179710J_Data</vt:lpstr>
      <vt:lpstr>A129179710J_Latest</vt:lpstr>
      <vt:lpstr>A129179714T</vt:lpstr>
      <vt:lpstr>A129179714T_Data</vt:lpstr>
      <vt:lpstr>A129179714T_Latest</vt:lpstr>
      <vt:lpstr>A129179718A</vt:lpstr>
      <vt:lpstr>A129179718A_Data</vt:lpstr>
      <vt:lpstr>A129179718A_Latest</vt:lpstr>
      <vt:lpstr>A129179722T</vt:lpstr>
      <vt:lpstr>A129179722T_Data</vt:lpstr>
      <vt:lpstr>A129179722T_Latest</vt:lpstr>
      <vt:lpstr>A129179726A</vt:lpstr>
      <vt:lpstr>A129179726A_Data</vt:lpstr>
      <vt:lpstr>A129179726A_Latest</vt:lpstr>
      <vt:lpstr>A129179730T</vt:lpstr>
      <vt:lpstr>A129179730T_Data</vt:lpstr>
      <vt:lpstr>A129179730T_Latest</vt:lpstr>
      <vt:lpstr>A129179734A</vt:lpstr>
      <vt:lpstr>A129179734A_Data</vt:lpstr>
      <vt:lpstr>A129179734A_Latest</vt:lpstr>
      <vt:lpstr>A129179738K</vt:lpstr>
      <vt:lpstr>A129179738K_Data</vt:lpstr>
      <vt:lpstr>A129179738K_Latest</vt:lpstr>
      <vt:lpstr>A129179742A</vt:lpstr>
      <vt:lpstr>A129179742A_Data</vt:lpstr>
      <vt:lpstr>A129179742A_Latest</vt:lpstr>
      <vt:lpstr>A129179746K</vt:lpstr>
      <vt:lpstr>A129179746K_Data</vt:lpstr>
      <vt:lpstr>A129179746K_Latest</vt:lpstr>
      <vt:lpstr>A129179750A</vt:lpstr>
      <vt:lpstr>A129179750A_Data</vt:lpstr>
      <vt:lpstr>A129179750A_Latest</vt:lpstr>
      <vt:lpstr>A129179754K</vt:lpstr>
      <vt:lpstr>A129179754K_Data</vt:lpstr>
      <vt:lpstr>A129179754K_Latest</vt:lpstr>
      <vt:lpstr>A129179758V</vt:lpstr>
      <vt:lpstr>A129179758V_Data</vt:lpstr>
      <vt:lpstr>A129179758V_Latest</vt:lpstr>
      <vt:lpstr>A129179762K</vt:lpstr>
      <vt:lpstr>A129179762K_Data</vt:lpstr>
      <vt:lpstr>A129179762K_Latest</vt:lpstr>
      <vt:lpstr>A129179766V</vt:lpstr>
      <vt:lpstr>A129179766V_Data</vt:lpstr>
      <vt:lpstr>A129179766V_Latest</vt:lpstr>
      <vt:lpstr>A129179770K</vt:lpstr>
      <vt:lpstr>A129179770K_Data</vt:lpstr>
      <vt:lpstr>A129179770K_Latest</vt:lpstr>
      <vt:lpstr>A129179774V</vt:lpstr>
      <vt:lpstr>A129179774V_Data</vt:lpstr>
      <vt:lpstr>A129179774V_Latest</vt:lpstr>
      <vt:lpstr>A129179778C</vt:lpstr>
      <vt:lpstr>A129179778C_Data</vt:lpstr>
      <vt:lpstr>A129179778C_Latest</vt:lpstr>
      <vt:lpstr>A129179782V</vt:lpstr>
      <vt:lpstr>A129179782V_Data</vt:lpstr>
      <vt:lpstr>A129179782V_Latest</vt:lpstr>
      <vt:lpstr>A129179786C</vt:lpstr>
      <vt:lpstr>A129179786C_Data</vt:lpstr>
      <vt:lpstr>A129179786C_Latest</vt:lpstr>
      <vt:lpstr>A129179790V</vt:lpstr>
      <vt:lpstr>A129179790V_Data</vt:lpstr>
      <vt:lpstr>A129179790V_Latest</vt:lpstr>
      <vt:lpstr>A129179794C</vt:lpstr>
      <vt:lpstr>A129179794C_Data</vt:lpstr>
      <vt:lpstr>A129179794C_Latest</vt:lpstr>
      <vt:lpstr>A129179798L</vt:lpstr>
      <vt:lpstr>A129179798L_Data</vt:lpstr>
      <vt:lpstr>A129179798L_Latest</vt:lpstr>
      <vt:lpstr>A129179802T</vt:lpstr>
      <vt:lpstr>A129179802T_Data</vt:lpstr>
      <vt:lpstr>A129179802T_Latest</vt:lpstr>
      <vt:lpstr>A129179806A</vt:lpstr>
      <vt:lpstr>A129179806A_Data</vt:lpstr>
      <vt:lpstr>A129179806A_Latest</vt:lpstr>
      <vt:lpstr>A129179810T</vt:lpstr>
      <vt:lpstr>A129179810T_Data</vt:lpstr>
      <vt:lpstr>A129179810T_Latest</vt:lpstr>
      <vt:lpstr>A129179814A</vt:lpstr>
      <vt:lpstr>A129179814A_Data</vt:lpstr>
      <vt:lpstr>A129179814A_Latest</vt:lpstr>
      <vt:lpstr>A129179818K</vt:lpstr>
      <vt:lpstr>A129179818K_Data</vt:lpstr>
      <vt:lpstr>A129179818K_Latest</vt:lpstr>
      <vt:lpstr>A129179822A</vt:lpstr>
      <vt:lpstr>A129179822A_Data</vt:lpstr>
      <vt:lpstr>A129179822A_Latest</vt:lpstr>
      <vt:lpstr>A129179826K</vt:lpstr>
      <vt:lpstr>A129179826K_Data</vt:lpstr>
      <vt:lpstr>A129179826K_Latest</vt:lpstr>
      <vt:lpstr>A129179830A</vt:lpstr>
      <vt:lpstr>A129179830A_Data</vt:lpstr>
      <vt:lpstr>A129179830A_Latest</vt:lpstr>
      <vt:lpstr>A129179834K</vt:lpstr>
      <vt:lpstr>A129179834K_Data</vt:lpstr>
      <vt:lpstr>A129179834K_Latest</vt:lpstr>
      <vt:lpstr>A129179838V</vt:lpstr>
      <vt:lpstr>A129179838V_Data</vt:lpstr>
      <vt:lpstr>A129179838V_Latest</vt:lpstr>
      <vt:lpstr>A129179842K</vt:lpstr>
      <vt:lpstr>A129179842K_Data</vt:lpstr>
      <vt:lpstr>A129179842K_Latest</vt:lpstr>
      <vt:lpstr>A129179846V</vt:lpstr>
      <vt:lpstr>A129179846V_Data</vt:lpstr>
      <vt:lpstr>A129179846V_Latest</vt:lpstr>
      <vt:lpstr>A129179850K</vt:lpstr>
      <vt:lpstr>A129179850K_Data</vt:lpstr>
      <vt:lpstr>A129179850K_Latest</vt:lpstr>
      <vt:lpstr>A129179854V</vt:lpstr>
      <vt:lpstr>A129179854V_Data</vt:lpstr>
      <vt:lpstr>A129179854V_Latest</vt:lpstr>
      <vt:lpstr>A129179858C</vt:lpstr>
      <vt:lpstr>A129179858C_Data</vt:lpstr>
      <vt:lpstr>A129179858C_Latest</vt:lpstr>
      <vt:lpstr>A129179862V</vt:lpstr>
      <vt:lpstr>A129179862V_Data</vt:lpstr>
      <vt:lpstr>A129179862V_Latest</vt:lpstr>
      <vt:lpstr>A129179866C</vt:lpstr>
      <vt:lpstr>A129179866C_Data</vt:lpstr>
      <vt:lpstr>A129179866C_Latest</vt:lpstr>
      <vt:lpstr>A129179870V</vt:lpstr>
      <vt:lpstr>A129179870V_Data</vt:lpstr>
      <vt:lpstr>A129179870V_Latest</vt:lpstr>
      <vt:lpstr>A129179874C</vt:lpstr>
      <vt:lpstr>A129179874C_Data</vt:lpstr>
      <vt:lpstr>A129179874C_Latest</vt:lpstr>
      <vt:lpstr>A129179878L</vt:lpstr>
      <vt:lpstr>A129179878L_Data</vt:lpstr>
      <vt:lpstr>A129179878L_Latest</vt:lpstr>
      <vt:lpstr>A129179882C</vt:lpstr>
      <vt:lpstr>A129179882C_Data</vt:lpstr>
      <vt:lpstr>A129179882C_Latest</vt:lpstr>
      <vt:lpstr>A129179886L</vt:lpstr>
      <vt:lpstr>A129179886L_Data</vt:lpstr>
      <vt:lpstr>A129179886L_Latest</vt:lpstr>
      <vt:lpstr>A129179890C</vt:lpstr>
      <vt:lpstr>A129179890C_Data</vt:lpstr>
      <vt:lpstr>A129179890C_Latest</vt:lpstr>
      <vt:lpstr>A129179894L</vt:lpstr>
      <vt:lpstr>A129179894L_Data</vt:lpstr>
      <vt:lpstr>A129179894L_Latest</vt:lpstr>
      <vt:lpstr>A129179898W</vt:lpstr>
      <vt:lpstr>A129179898W_Data</vt:lpstr>
      <vt:lpstr>A129179898W_Latest</vt:lpstr>
      <vt:lpstr>A129179902A</vt:lpstr>
      <vt:lpstr>A129179902A_Data</vt:lpstr>
      <vt:lpstr>A129179902A_Latest</vt:lpstr>
      <vt:lpstr>A129179906K</vt:lpstr>
      <vt:lpstr>A129179906K_Data</vt:lpstr>
      <vt:lpstr>A129179906K_Latest</vt:lpstr>
      <vt:lpstr>A129179910A</vt:lpstr>
      <vt:lpstr>A129179910A_Data</vt:lpstr>
      <vt:lpstr>A129179910A_Latest</vt:lpstr>
      <vt:lpstr>A129179914K</vt:lpstr>
      <vt:lpstr>A129179914K_Data</vt:lpstr>
      <vt:lpstr>A129179914K_Latest</vt:lpstr>
      <vt:lpstr>A129179918V</vt:lpstr>
      <vt:lpstr>A129179918V_Data</vt:lpstr>
      <vt:lpstr>A129179918V_Latest</vt:lpstr>
      <vt:lpstr>A129179922K</vt:lpstr>
      <vt:lpstr>A129179922K_Data</vt:lpstr>
      <vt:lpstr>A129179922K_Latest</vt:lpstr>
      <vt:lpstr>A129179926V</vt:lpstr>
      <vt:lpstr>A129179926V_Data</vt:lpstr>
      <vt:lpstr>A129179926V_Latest</vt:lpstr>
      <vt:lpstr>A129179930K</vt:lpstr>
      <vt:lpstr>A129179930K_Data</vt:lpstr>
      <vt:lpstr>A129179930K_Latest</vt:lpstr>
      <vt:lpstr>A129179934V</vt:lpstr>
      <vt:lpstr>A129179934V_Data</vt:lpstr>
      <vt:lpstr>A129179934V_Latest</vt:lpstr>
      <vt:lpstr>A129179938C</vt:lpstr>
      <vt:lpstr>A129179938C_Data</vt:lpstr>
      <vt:lpstr>A129179938C_Latest</vt:lpstr>
      <vt:lpstr>A129179942V</vt:lpstr>
      <vt:lpstr>A129179942V_Data</vt:lpstr>
      <vt:lpstr>A129179942V_Latest</vt:lpstr>
      <vt:lpstr>A129179946C</vt:lpstr>
      <vt:lpstr>A129179946C_Data</vt:lpstr>
      <vt:lpstr>A129179946C_Latest</vt:lpstr>
      <vt:lpstr>A129179950V</vt:lpstr>
      <vt:lpstr>A129179950V_Data</vt:lpstr>
      <vt:lpstr>A129179950V_Latest</vt:lpstr>
      <vt:lpstr>A129179954C</vt:lpstr>
      <vt:lpstr>A129179954C_Data</vt:lpstr>
      <vt:lpstr>A129179954C_Latest</vt:lpstr>
      <vt:lpstr>A129179958L</vt:lpstr>
      <vt:lpstr>A129179958L_Data</vt:lpstr>
      <vt:lpstr>A129179958L_Latest</vt:lpstr>
      <vt:lpstr>A129179962C</vt:lpstr>
      <vt:lpstr>A129179962C_Data</vt:lpstr>
      <vt:lpstr>A129179962C_Latest</vt:lpstr>
      <vt:lpstr>A129179966L</vt:lpstr>
      <vt:lpstr>A129179966L_Data</vt:lpstr>
      <vt:lpstr>A129179966L_Latest</vt:lpstr>
      <vt:lpstr>A129179970C</vt:lpstr>
      <vt:lpstr>A129179970C_Data</vt:lpstr>
      <vt:lpstr>A129179970C_Latest</vt:lpstr>
      <vt:lpstr>A129179974L</vt:lpstr>
      <vt:lpstr>A129179974L_Data</vt:lpstr>
      <vt:lpstr>A129179974L_Latest</vt:lpstr>
      <vt:lpstr>A129179978W</vt:lpstr>
      <vt:lpstr>A129179978W_Data</vt:lpstr>
      <vt:lpstr>A129179978W_Latest</vt:lpstr>
      <vt:lpstr>A129179982L</vt:lpstr>
      <vt:lpstr>A129179982L_Data</vt:lpstr>
      <vt:lpstr>A129179982L_Latest</vt:lpstr>
      <vt:lpstr>A129179986W</vt:lpstr>
      <vt:lpstr>A129179986W_Data</vt:lpstr>
      <vt:lpstr>A129179986W_Latest</vt:lpstr>
      <vt:lpstr>A129179990L</vt:lpstr>
      <vt:lpstr>A129179990L_Data</vt:lpstr>
      <vt:lpstr>A129179990L_Latest</vt:lpstr>
      <vt:lpstr>A129179994W</vt:lpstr>
      <vt:lpstr>A129179994W_Data</vt:lpstr>
      <vt:lpstr>A129179994W_Latest</vt:lpstr>
      <vt:lpstr>A129179998F</vt:lpstr>
      <vt:lpstr>A129179998F_Data</vt:lpstr>
      <vt:lpstr>A129179998F_Latest</vt:lpstr>
      <vt:lpstr>A129180002T</vt:lpstr>
      <vt:lpstr>A129180002T_Data</vt:lpstr>
      <vt:lpstr>A129180002T_Latest</vt:lpstr>
      <vt:lpstr>A129180006A</vt:lpstr>
      <vt:lpstr>A129180006A_Data</vt:lpstr>
      <vt:lpstr>A129180006A_Latest</vt:lpstr>
      <vt:lpstr>A129180010T</vt:lpstr>
      <vt:lpstr>A129180010T_Data</vt:lpstr>
      <vt:lpstr>A129180010T_Latest</vt:lpstr>
      <vt:lpstr>A129180014A</vt:lpstr>
      <vt:lpstr>A129180014A_Data</vt:lpstr>
      <vt:lpstr>A129180014A_Latest</vt:lpstr>
      <vt:lpstr>A129180018K</vt:lpstr>
      <vt:lpstr>A129180018K_Data</vt:lpstr>
      <vt:lpstr>A129180018K_Latest</vt:lpstr>
      <vt:lpstr>A129180022A</vt:lpstr>
      <vt:lpstr>A129180022A_Data</vt:lpstr>
      <vt:lpstr>A129180022A_Latest</vt:lpstr>
      <vt:lpstr>A129180026K</vt:lpstr>
      <vt:lpstr>A129180026K_Data</vt:lpstr>
      <vt:lpstr>A129180026K_Latest</vt:lpstr>
      <vt:lpstr>A129180030A</vt:lpstr>
      <vt:lpstr>A129180030A_Data</vt:lpstr>
      <vt:lpstr>A129180030A_Latest</vt:lpstr>
      <vt:lpstr>A129180034K</vt:lpstr>
      <vt:lpstr>A129180034K_Data</vt:lpstr>
      <vt:lpstr>A129180034K_Latest</vt:lpstr>
      <vt:lpstr>A129180038V</vt:lpstr>
      <vt:lpstr>A129180038V_Data</vt:lpstr>
      <vt:lpstr>A129180038V_Latest</vt:lpstr>
      <vt:lpstr>A129180042K</vt:lpstr>
      <vt:lpstr>A129180042K_Data</vt:lpstr>
      <vt:lpstr>A129180042K_Latest</vt:lpstr>
      <vt:lpstr>A129180046V</vt:lpstr>
      <vt:lpstr>A129180046V_Data</vt:lpstr>
      <vt:lpstr>A129180046V_Latest</vt:lpstr>
      <vt:lpstr>A129180050K</vt:lpstr>
      <vt:lpstr>A129180050K_Data</vt:lpstr>
      <vt:lpstr>A129180050K_Latest</vt:lpstr>
      <vt:lpstr>A129180054V</vt:lpstr>
      <vt:lpstr>A129180054V_Data</vt:lpstr>
      <vt:lpstr>A129180054V_Latest</vt:lpstr>
      <vt:lpstr>A129180058C</vt:lpstr>
      <vt:lpstr>A129180058C_Data</vt:lpstr>
      <vt:lpstr>A129180058C_Latest</vt:lpstr>
      <vt:lpstr>A129180062V</vt:lpstr>
      <vt:lpstr>A129180062V_Data</vt:lpstr>
      <vt:lpstr>A129180062V_Latest</vt:lpstr>
      <vt:lpstr>A129180066C</vt:lpstr>
      <vt:lpstr>A129180066C_Data</vt:lpstr>
      <vt:lpstr>A129180066C_Latest</vt:lpstr>
      <vt:lpstr>A129180070V</vt:lpstr>
      <vt:lpstr>A129180070V_Data</vt:lpstr>
      <vt:lpstr>A129180070V_Latest</vt:lpstr>
      <vt:lpstr>A129180074C</vt:lpstr>
      <vt:lpstr>A129180074C_Data</vt:lpstr>
      <vt:lpstr>A129180074C_Latest</vt:lpstr>
      <vt:lpstr>A129180078L</vt:lpstr>
      <vt:lpstr>A129180078L_Data</vt:lpstr>
      <vt:lpstr>A129180078L_Latest</vt:lpstr>
      <vt:lpstr>A129180082C</vt:lpstr>
      <vt:lpstr>A129180082C_Data</vt:lpstr>
      <vt:lpstr>A129180082C_Latest</vt:lpstr>
      <vt:lpstr>A129180086L</vt:lpstr>
      <vt:lpstr>A129180086L_Data</vt:lpstr>
      <vt:lpstr>A129180086L_Latest</vt:lpstr>
      <vt:lpstr>A129180090C</vt:lpstr>
      <vt:lpstr>A129180090C_Data</vt:lpstr>
      <vt:lpstr>A129180090C_Latest</vt:lpstr>
      <vt:lpstr>A129180094L</vt:lpstr>
      <vt:lpstr>A129180094L_Data</vt:lpstr>
      <vt:lpstr>A129180094L_Latest</vt:lpstr>
      <vt:lpstr>A129180098W</vt:lpstr>
      <vt:lpstr>A129180098W_Data</vt:lpstr>
      <vt:lpstr>A129180098W_Latest</vt:lpstr>
      <vt:lpstr>A129180102A</vt:lpstr>
      <vt:lpstr>A129180102A_Data</vt:lpstr>
      <vt:lpstr>A129180102A_Latest</vt:lpstr>
      <vt:lpstr>A129180106K</vt:lpstr>
      <vt:lpstr>A129180106K_Data</vt:lpstr>
      <vt:lpstr>A129180106K_Latest</vt:lpstr>
      <vt:lpstr>A129180110A</vt:lpstr>
      <vt:lpstr>A129180110A_Data</vt:lpstr>
      <vt:lpstr>A129180110A_Latest</vt:lpstr>
      <vt:lpstr>A129180114K</vt:lpstr>
      <vt:lpstr>A129180114K_Data</vt:lpstr>
      <vt:lpstr>A129180114K_Latest</vt:lpstr>
      <vt:lpstr>A129180118V</vt:lpstr>
      <vt:lpstr>A129180118V_Data</vt:lpstr>
      <vt:lpstr>A129180118V_Latest</vt:lpstr>
      <vt:lpstr>A129180122K</vt:lpstr>
      <vt:lpstr>A129180122K_Data</vt:lpstr>
      <vt:lpstr>A129180122K_Latest</vt:lpstr>
      <vt:lpstr>A129180126V</vt:lpstr>
      <vt:lpstr>A129180126V_Data</vt:lpstr>
      <vt:lpstr>A129180126V_Latest</vt:lpstr>
      <vt:lpstr>A129180130K</vt:lpstr>
      <vt:lpstr>A129180130K_Data</vt:lpstr>
      <vt:lpstr>A129180130K_Latest</vt:lpstr>
      <vt:lpstr>A129180134V</vt:lpstr>
      <vt:lpstr>A129180134V_Data</vt:lpstr>
      <vt:lpstr>A129180134V_Latest</vt:lpstr>
      <vt:lpstr>A129180138C</vt:lpstr>
      <vt:lpstr>A129180138C_Data</vt:lpstr>
      <vt:lpstr>A129180138C_Latest</vt:lpstr>
      <vt:lpstr>A129180142V</vt:lpstr>
      <vt:lpstr>A129180142V_Data</vt:lpstr>
      <vt:lpstr>A129180142V_Latest</vt:lpstr>
      <vt:lpstr>A129180146C</vt:lpstr>
      <vt:lpstr>A129180146C_Data</vt:lpstr>
      <vt:lpstr>A129180146C_Latest</vt:lpstr>
      <vt:lpstr>A129180150V</vt:lpstr>
      <vt:lpstr>A129180150V_Data</vt:lpstr>
      <vt:lpstr>A129180150V_Latest</vt:lpstr>
      <vt:lpstr>A129180154C</vt:lpstr>
      <vt:lpstr>A129180154C_Data</vt:lpstr>
      <vt:lpstr>A129180154C_Latest</vt:lpstr>
      <vt:lpstr>A129180158L</vt:lpstr>
      <vt:lpstr>A129180158L_Data</vt:lpstr>
      <vt:lpstr>A129180158L_Latest</vt:lpstr>
      <vt:lpstr>A129180162C</vt:lpstr>
      <vt:lpstr>A129180162C_Data</vt:lpstr>
      <vt:lpstr>A129180162C_Latest</vt:lpstr>
      <vt:lpstr>A129180166L</vt:lpstr>
      <vt:lpstr>A129180166L_Data</vt:lpstr>
      <vt:lpstr>A129180166L_Latest</vt:lpstr>
      <vt:lpstr>A129180170C</vt:lpstr>
      <vt:lpstr>A129180170C_Data</vt:lpstr>
      <vt:lpstr>A129180170C_Latest</vt:lpstr>
      <vt:lpstr>A129180174L</vt:lpstr>
      <vt:lpstr>A129180174L_Data</vt:lpstr>
      <vt:lpstr>A129180174L_Latest</vt:lpstr>
      <vt:lpstr>A129180178W</vt:lpstr>
      <vt:lpstr>A129180178W_Data</vt:lpstr>
      <vt:lpstr>A129180178W_Latest</vt:lpstr>
      <vt:lpstr>A129180182L</vt:lpstr>
      <vt:lpstr>A129180182L_Data</vt:lpstr>
      <vt:lpstr>A129180182L_Latest</vt:lpstr>
      <vt:lpstr>A129180186W</vt:lpstr>
      <vt:lpstr>A129180186W_Data</vt:lpstr>
      <vt:lpstr>A129180186W_Latest</vt:lpstr>
      <vt:lpstr>A129180190L</vt:lpstr>
      <vt:lpstr>A129180190L_Data</vt:lpstr>
      <vt:lpstr>A129180190L_Latest</vt:lpstr>
      <vt:lpstr>A129180194W</vt:lpstr>
      <vt:lpstr>A129180194W_Data</vt:lpstr>
      <vt:lpstr>A129180194W_Latest</vt:lpstr>
      <vt:lpstr>A129180198F</vt:lpstr>
      <vt:lpstr>A129180198F_Data</vt:lpstr>
      <vt:lpstr>A129180198F_Latest</vt:lpstr>
      <vt:lpstr>A129180202K</vt:lpstr>
      <vt:lpstr>A129180202K_Data</vt:lpstr>
      <vt:lpstr>A129180202K_Latest</vt:lpstr>
      <vt:lpstr>A129180206V</vt:lpstr>
      <vt:lpstr>A129180206V_Data</vt:lpstr>
      <vt:lpstr>A129180206V_Latest</vt:lpstr>
      <vt:lpstr>A129180210K</vt:lpstr>
      <vt:lpstr>A129180210K_Data</vt:lpstr>
      <vt:lpstr>A129180210K_Latest</vt:lpstr>
      <vt:lpstr>A129180214V</vt:lpstr>
      <vt:lpstr>A129180214V_Data</vt:lpstr>
      <vt:lpstr>A129180214V_Latest</vt:lpstr>
      <vt:lpstr>A129180218C</vt:lpstr>
      <vt:lpstr>A129180218C_Data</vt:lpstr>
      <vt:lpstr>A129180218C_Latest</vt:lpstr>
      <vt:lpstr>A129180222V</vt:lpstr>
      <vt:lpstr>A129180222V_Data</vt:lpstr>
      <vt:lpstr>A129180222V_Latest</vt:lpstr>
      <vt:lpstr>A129180226C</vt:lpstr>
      <vt:lpstr>A129180226C_Data</vt:lpstr>
      <vt:lpstr>A129180226C_Latest</vt:lpstr>
      <vt:lpstr>A129180230V</vt:lpstr>
      <vt:lpstr>A129180230V_Data</vt:lpstr>
      <vt:lpstr>A129180230V_Latest</vt:lpstr>
      <vt:lpstr>A129180234C</vt:lpstr>
      <vt:lpstr>A129180234C_Data</vt:lpstr>
      <vt:lpstr>A129180234C_Latest</vt:lpstr>
      <vt:lpstr>A129180238L</vt:lpstr>
      <vt:lpstr>A129180238L_Data</vt:lpstr>
      <vt:lpstr>A129180238L_Latest</vt:lpstr>
      <vt:lpstr>A129180242C</vt:lpstr>
      <vt:lpstr>A129180242C_Data</vt:lpstr>
      <vt:lpstr>A129180242C_Latest</vt:lpstr>
      <vt:lpstr>A129180246L</vt:lpstr>
      <vt:lpstr>A129180246L_Data</vt:lpstr>
      <vt:lpstr>A129180246L_Latest</vt:lpstr>
      <vt:lpstr>A129180250C</vt:lpstr>
      <vt:lpstr>A129180250C_Data</vt:lpstr>
      <vt:lpstr>A129180250C_Latest</vt:lpstr>
      <vt:lpstr>A129180254L</vt:lpstr>
      <vt:lpstr>A129180254L_Data</vt:lpstr>
      <vt:lpstr>A129180254L_Latest</vt:lpstr>
      <vt:lpstr>A129180258W</vt:lpstr>
      <vt:lpstr>A129180258W_Data</vt:lpstr>
      <vt:lpstr>A129180258W_Latest</vt:lpstr>
      <vt:lpstr>A129180262L</vt:lpstr>
      <vt:lpstr>A129180262L_Data</vt:lpstr>
      <vt:lpstr>A129180262L_Latest</vt:lpstr>
      <vt:lpstr>A129180266W</vt:lpstr>
      <vt:lpstr>A129180266W_Data</vt:lpstr>
      <vt:lpstr>A129180266W_Latest</vt:lpstr>
      <vt:lpstr>A129180270L</vt:lpstr>
      <vt:lpstr>A129180270L_Data</vt:lpstr>
      <vt:lpstr>A129180270L_Latest</vt:lpstr>
      <vt:lpstr>A129180274W</vt:lpstr>
      <vt:lpstr>A129180274W_Data</vt:lpstr>
      <vt:lpstr>A129180274W_Latest</vt:lpstr>
      <vt:lpstr>A129180278F</vt:lpstr>
      <vt:lpstr>A129180278F_Data</vt:lpstr>
      <vt:lpstr>A129180278F_Latest</vt:lpstr>
      <vt:lpstr>A129180282W</vt:lpstr>
      <vt:lpstr>A129180282W_Data</vt:lpstr>
      <vt:lpstr>A129180282W_Latest</vt:lpstr>
      <vt:lpstr>A129180286F</vt:lpstr>
      <vt:lpstr>A129180286F_Data</vt:lpstr>
      <vt:lpstr>A129180286F_Latest</vt:lpstr>
      <vt:lpstr>A129180290W</vt:lpstr>
      <vt:lpstr>A129180290W_Data</vt:lpstr>
      <vt:lpstr>A129180290W_Latest</vt:lpstr>
      <vt:lpstr>A129180294F</vt:lpstr>
      <vt:lpstr>A129180294F_Data</vt:lpstr>
      <vt:lpstr>A129180294F_Latest</vt:lpstr>
      <vt:lpstr>A129180298R</vt:lpstr>
      <vt:lpstr>A129180298R_Data</vt:lpstr>
      <vt:lpstr>A129180298R_Latest</vt:lpstr>
      <vt:lpstr>A129180302V</vt:lpstr>
      <vt:lpstr>A129180302V_Data</vt:lpstr>
      <vt:lpstr>A129180302V_Latest</vt:lpstr>
      <vt:lpstr>A129180306C</vt:lpstr>
      <vt:lpstr>A129180306C_Data</vt:lpstr>
      <vt:lpstr>A129180306C_Latest</vt:lpstr>
      <vt:lpstr>A129180310V</vt:lpstr>
      <vt:lpstr>A129180310V_Data</vt:lpstr>
      <vt:lpstr>A129180310V_Latest</vt:lpstr>
      <vt:lpstr>A129180314C</vt:lpstr>
      <vt:lpstr>A129180314C_Data</vt:lpstr>
      <vt:lpstr>A129180314C_Latest</vt:lpstr>
      <vt:lpstr>A129180318L</vt:lpstr>
      <vt:lpstr>A129180318L_Data</vt:lpstr>
      <vt:lpstr>A129180318L_Latest</vt:lpstr>
      <vt:lpstr>A129180322C</vt:lpstr>
      <vt:lpstr>A129180322C_Data</vt:lpstr>
      <vt:lpstr>A129180322C_Latest</vt:lpstr>
      <vt:lpstr>A129180326L</vt:lpstr>
      <vt:lpstr>A129180326L_Data</vt:lpstr>
      <vt:lpstr>A129180326L_Latest</vt:lpstr>
      <vt:lpstr>A129180330C</vt:lpstr>
      <vt:lpstr>A129180330C_Data</vt:lpstr>
      <vt:lpstr>A129180330C_Latest</vt:lpstr>
      <vt:lpstr>A129180334L</vt:lpstr>
      <vt:lpstr>A129180334L_Data</vt:lpstr>
      <vt:lpstr>A129180334L_Latest</vt:lpstr>
      <vt:lpstr>A129180338W</vt:lpstr>
      <vt:lpstr>A129180338W_Data</vt:lpstr>
      <vt:lpstr>A129180338W_Latest</vt:lpstr>
      <vt:lpstr>A129180342L</vt:lpstr>
      <vt:lpstr>A129180342L_Data</vt:lpstr>
      <vt:lpstr>A129180342L_Latest</vt:lpstr>
      <vt:lpstr>A129180346W</vt:lpstr>
      <vt:lpstr>A129180346W_Data</vt:lpstr>
      <vt:lpstr>A129180346W_Latest</vt:lpstr>
      <vt:lpstr>A129180350L</vt:lpstr>
      <vt:lpstr>A129180350L_Data</vt:lpstr>
      <vt:lpstr>A129180350L_Latest</vt:lpstr>
      <vt:lpstr>A129180354W</vt:lpstr>
      <vt:lpstr>A129180354W_Data</vt:lpstr>
      <vt:lpstr>A129180354W_Latest</vt:lpstr>
      <vt:lpstr>A129180358F</vt:lpstr>
      <vt:lpstr>A129180358F_Data</vt:lpstr>
      <vt:lpstr>A129180358F_Latest</vt:lpstr>
      <vt:lpstr>A129180362W</vt:lpstr>
      <vt:lpstr>A129180362W_Data</vt:lpstr>
      <vt:lpstr>A129180362W_Latest</vt:lpstr>
      <vt:lpstr>A129180366F</vt:lpstr>
      <vt:lpstr>A129180366F_Data</vt:lpstr>
      <vt:lpstr>A129180366F_Latest</vt:lpstr>
      <vt:lpstr>A129180370W</vt:lpstr>
      <vt:lpstr>A129180370W_Data</vt:lpstr>
      <vt:lpstr>A129180370W_Latest</vt:lpstr>
      <vt:lpstr>A129180374F</vt:lpstr>
      <vt:lpstr>A129180374F_Data</vt:lpstr>
      <vt:lpstr>A129180374F_Latest</vt:lpstr>
      <vt:lpstr>A129180378R</vt:lpstr>
      <vt:lpstr>A129180378R_Data</vt:lpstr>
      <vt:lpstr>A129180378R_Latest</vt:lpstr>
      <vt:lpstr>A129180382F</vt:lpstr>
      <vt:lpstr>A129180382F_Data</vt:lpstr>
      <vt:lpstr>A129180382F_Latest</vt:lpstr>
      <vt:lpstr>A129180386R</vt:lpstr>
      <vt:lpstr>A129180386R_Data</vt:lpstr>
      <vt:lpstr>A129180386R_Latest</vt:lpstr>
      <vt:lpstr>A129180390F</vt:lpstr>
      <vt:lpstr>A129180390F_Data</vt:lpstr>
      <vt:lpstr>A129180390F_Latest</vt:lpstr>
      <vt:lpstr>A129180394R</vt:lpstr>
      <vt:lpstr>A129180394R_Data</vt:lpstr>
      <vt:lpstr>A129180394R_Latest</vt:lpstr>
      <vt:lpstr>A129180398X</vt:lpstr>
      <vt:lpstr>A129180398X_Data</vt:lpstr>
      <vt:lpstr>A129180398X_Latest</vt:lpstr>
      <vt:lpstr>A129180402C</vt:lpstr>
      <vt:lpstr>A129180402C_Data</vt:lpstr>
      <vt:lpstr>A129180402C_Latest</vt:lpstr>
      <vt:lpstr>A129180406L</vt:lpstr>
      <vt:lpstr>A129180406L_Data</vt:lpstr>
      <vt:lpstr>A129180406L_Latest</vt:lpstr>
      <vt:lpstr>A129180410C</vt:lpstr>
      <vt:lpstr>A129180410C_Data</vt:lpstr>
      <vt:lpstr>A129180410C_Latest</vt:lpstr>
      <vt:lpstr>A129180414L</vt:lpstr>
      <vt:lpstr>A129180414L_Data</vt:lpstr>
      <vt:lpstr>A129180414L_Latest</vt:lpstr>
      <vt:lpstr>A129180418W</vt:lpstr>
      <vt:lpstr>A129180418W_Data</vt:lpstr>
      <vt:lpstr>A129180418W_Latest</vt:lpstr>
      <vt:lpstr>A129180422L</vt:lpstr>
      <vt:lpstr>A129180422L_Data</vt:lpstr>
      <vt:lpstr>A129180422L_Latest</vt:lpstr>
      <vt:lpstr>A129180426W</vt:lpstr>
      <vt:lpstr>A129180426W_Data</vt:lpstr>
      <vt:lpstr>A129180426W_Latest</vt:lpstr>
      <vt:lpstr>A129180430L</vt:lpstr>
      <vt:lpstr>A129180430L_Data</vt:lpstr>
      <vt:lpstr>A129180430L_Latest</vt:lpstr>
      <vt:lpstr>A129180434W</vt:lpstr>
      <vt:lpstr>A129180434W_Data</vt:lpstr>
      <vt:lpstr>A129180434W_Latest</vt:lpstr>
      <vt:lpstr>A129180438F</vt:lpstr>
      <vt:lpstr>A129180438F_Data</vt:lpstr>
      <vt:lpstr>A129180438F_Latest</vt:lpstr>
      <vt:lpstr>A129180442W</vt:lpstr>
      <vt:lpstr>A129180442W_Data</vt:lpstr>
      <vt:lpstr>A129180442W_Latest</vt:lpstr>
      <vt:lpstr>A129180446F</vt:lpstr>
      <vt:lpstr>A129180446F_Data</vt:lpstr>
      <vt:lpstr>A129180446F_Latest</vt:lpstr>
      <vt:lpstr>A129180450W</vt:lpstr>
      <vt:lpstr>A129180450W_Data</vt:lpstr>
      <vt:lpstr>A129180450W_Latest</vt:lpstr>
      <vt:lpstr>A129180454F</vt:lpstr>
      <vt:lpstr>A129180454F_Data</vt:lpstr>
      <vt:lpstr>A129180454F_Latest</vt:lpstr>
      <vt:lpstr>A129180458R</vt:lpstr>
      <vt:lpstr>A129180458R_Data</vt:lpstr>
      <vt:lpstr>A129180458R_Latest</vt:lpstr>
      <vt:lpstr>A129180462F</vt:lpstr>
      <vt:lpstr>A129180462F_Data</vt:lpstr>
      <vt:lpstr>A129180462F_Latest</vt:lpstr>
      <vt:lpstr>A129180466R</vt:lpstr>
      <vt:lpstr>A129180466R_Data</vt:lpstr>
      <vt:lpstr>A129180466R_Latest</vt:lpstr>
      <vt:lpstr>A129180470F</vt:lpstr>
      <vt:lpstr>A129180470F_Data</vt:lpstr>
      <vt:lpstr>A129180470F_Latest</vt:lpstr>
      <vt:lpstr>A129180474R</vt:lpstr>
      <vt:lpstr>A129180474R_Data</vt:lpstr>
      <vt:lpstr>A129180474R_Latest</vt:lpstr>
      <vt:lpstr>A129180478X</vt:lpstr>
      <vt:lpstr>A129180478X_Data</vt:lpstr>
      <vt:lpstr>A129180478X_Latest</vt:lpstr>
      <vt:lpstr>A129180482R</vt:lpstr>
      <vt:lpstr>A129180482R_Data</vt:lpstr>
      <vt:lpstr>A129180482R_Latest</vt:lpstr>
      <vt:lpstr>A129180486X</vt:lpstr>
      <vt:lpstr>A129180486X_Data</vt:lpstr>
      <vt:lpstr>A129180486X_Latest</vt:lpstr>
      <vt:lpstr>A129180490R</vt:lpstr>
      <vt:lpstr>A129180490R_Data</vt:lpstr>
      <vt:lpstr>A129180490R_Latest</vt:lpstr>
      <vt:lpstr>A129180494X</vt:lpstr>
      <vt:lpstr>A129180494X_Data</vt:lpstr>
      <vt:lpstr>A129180494X_Latest</vt:lpstr>
      <vt:lpstr>A129180498J</vt:lpstr>
      <vt:lpstr>A129180498J_Data</vt:lpstr>
      <vt:lpstr>A129180498J_Latest</vt:lpstr>
      <vt:lpstr>A129180502L</vt:lpstr>
      <vt:lpstr>A129180502L_Data</vt:lpstr>
      <vt:lpstr>A129180502L_Latest</vt:lpstr>
      <vt:lpstr>A129180506W</vt:lpstr>
      <vt:lpstr>A129180506W_Data</vt:lpstr>
      <vt:lpstr>A129180506W_Latest</vt:lpstr>
      <vt:lpstr>A129180510L</vt:lpstr>
      <vt:lpstr>A129180510L_Data</vt:lpstr>
      <vt:lpstr>A129180510L_Latest</vt:lpstr>
      <vt:lpstr>A129180514W</vt:lpstr>
      <vt:lpstr>A129180514W_Data</vt:lpstr>
      <vt:lpstr>A129180514W_Latest</vt:lpstr>
      <vt:lpstr>A129180518F</vt:lpstr>
      <vt:lpstr>A129180518F_Data</vt:lpstr>
      <vt:lpstr>A129180518F_Latest</vt:lpstr>
      <vt:lpstr>A129180522W</vt:lpstr>
      <vt:lpstr>A129180522W_Data</vt:lpstr>
      <vt:lpstr>A129180522W_Latest</vt:lpstr>
      <vt:lpstr>A129180526F</vt:lpstr>
      <vt:lpstr>A129180526F_Data</vt:lpstr>
      <vt:lpstr>A129180526F_Latest</vt:lpstr>
      <vt:lpstr>A129180530W</vt:lpstr>
      <vt:lpstr>A129180530W_Data</vt:lpstr>
      <vt:lpstr>A129180530W_Latest</vt:lpstr>
      <vt:lpstr>A129180534F</vt:lpstr>
      <vt:lpstr>A129180534F_Data</vt:lpstr>
      <vt:lpstr>A129180534F_Latest</vt:lpstr>
      <vt:lpstr>A129180538R</vt:lpstr>
      <vt:lpstr>A129180538R_Data</vt:lpstr>
      <vt:lpstr>A129180538R_Latest</vt:lpstr>
      <vt:lpstr>A129180542F</vt:lpstr>
      <vt:lpstr>A129180542F_Data</vt:lpstr>
      <vt:lpstr>A129180542F_Latest</vt:lpstr>
      <vt:lpstr>A129180546R</vt:lpstr>
      <vt:lpstr>A129180546R_Data</vt:lpstr>
      <vt:lpstr>A129180546R_Latest</vt:lpstr>
      <vt:lpstr>A129180550F</vt:lpstr>
      <vt:lpstr>A129180550F_Data</vt:lpstr>
      <vt:lpstr>A129180550F_Latest</vt:lpstr>
      <vt:lpstr>A129180554R</vt:lpstr>
      <vt:lpstr>A129180554R_Data</vt:lpstr>
      <vt:lpstr>A129180554R_Latest</vt:lpstr>
      <vt:lpstr>A129180558X</vt:lpstr>
      <vt:lpstr>A129180558X_Data</vt:lpstr>
      <vt:lpstr>A129180558X_Latest</vt:lpstr>
      <vt:lpstr>A129180562R</vt:lpstr>
      <vt:lpstr>A129180562R_Data</vt:lpstr>
      <vt:lpstr>A129180562R_Latest</vt:lpstr>
      <vt:lpstr>A129180566X</vt:lpstr>
      <vt:lpstr>A129180566X_Data</vt:lpstr>
      <vt:lpstr>A129180566X_Latest</vt:lpstr>
      <vt:lpstr>A129180570R</vt:lpstr>
      <vt:lpstr>A129180570R_Data</vt:lpstr>
      <vt:lpstr>A129180570R_Latest</vt:lpstr>
      <vt:lpstr>A129180574X</vt:lpstr>
      <vt:lpstr>A129180574X_Data</vt:lpstr>
      <vt:lpstr>A129180574X_Latest</vt:lpstr>
      <vt:lpstr>A129180578J</vt:lpstr>
      <vt:lpstr>A129180578J_Data</vt:lpstr>
      <vt:lpstr>A129180578J_Latest</vt:lpstr>
      <vt:lpstr>A129180582X</vt:lpstr>
      <vt:lpstr>A129180582X_Data</vt:lpstr>
      <vt:lpstr>A129180582X_Latest</vt:lpstr>
      <vt:lpstr>A129180586J</vt:lpstr>
      <vt:lpstr>A129180586J_Data</vt:lpstr>
      <vt:lpstr>A129180586J_Latest</vt:lpstr>
      <vt:lpstr>A129180590X</vt:lpstr>
      <vt:lpstr>A129180590X_Data</vt:lpstr>
      <vt:lpstr>A129180590X_Latest</vt:lpstr>
      <vt:lpstr>A129180594J</vt:lpstr>
      <vt:lpstr>A129180594J_Data</vt:lpstr>
      <vt:lpstr>A129180594J_Latest</vt:lpstr>
      <vt:lpstr>A129180598T</vt:lpstr>
      <vt:lpstr>A129180598T_Data</vt:lpstr>
      <vt:lpstr>A129180598T_Latest</vt:lpstr>
      <vt:lpstr>A129180602W</vt:lpstr>
      <vt:lpstr>A129180602W_Data</vt:lpstr>
      <vt:lpstr>A129180602W_Latest</vt:lpstr>
      <vt:lpstr>A129180606F</vt:lpstr>
      <vt:lpstr>A129180606F_Data</vt:lpstr>
      <vt:lpstr>A129180606F_Latest</vt:lpstr>
      <vt:lpstr>A129180610W</vt:lpstr>
      <vt:lpstr>A129180610W_Data</vt:lpstr>
      <vt:lpstr>A129180610W_Latest</vt:lpstr>
      <vt:lpstr>A129180614F</vt:lpstr>
      <vt:lpstr>A129180614F_Data</vt:lpstr>
      <vt:lpstr>A129180614F_Latest</vt:lpstr>
      <vt:lpstr>A129180618R</vt:lpstr>
      <vt:lpstr>A129180618R_Data</vt:lpstr>
      <vt:lpstr>A129180618R_Latest</vt:lpstr>
      <vt:lpstr>A129180622F</vt:lpstr>
      <vt:lpstr>A129180622F_Data</vt:lpstr>
      <vt:lpstr>A129180622F_Latest</vt:lpstr>
      <vt:lpstr>A129180626R</vt:lpstr>
      <vt:lpstr>A129180626R_Data</vt:lpstr>
      <vt:lpstr>A129180626R_Latest</vt:lpstr>
      <vt:lpstr>A129180630F</vt:lpstr>
      <vt:lpstr>A129180630F_Data</vt:lpstr>
      <vt:lpstr>A129180630F_Latest</vt:lpstr>
      <vt:lpstr>A129180634R</vt:lpstr>
      <vt:lpstr>A129180634R_Data</vt:lpstr>
      <vt:lpstr>A129180634R_Latest</vt:lpstr>
      <vt:lpstr>A129180638X</vt:lpstr>
      <vt:lpstr>A129180638X_Data</vt:lpstr>
      <vt:lpstr>A129180638X_Latest</vt:lpstr>
      <vt:lpstr>A129180642R</vt:lpstr>
      <vt:lpstr>A129180642R_Data</vt:lpstr>
      <vt:lpstr>A129180642R_Latest</vt:lpstr>
      <vt:lpstr>A129180646X</vt:lpstr>
      <vt:lpstr>A129180646X_Data</vt:lpstr>
      <vt:lpstr>A129180646X_Latest</vt:lpstr>
      <vt:lpstr>A129180650R</vt:lpstr>
      <vt:lpstr>A129180650R_Data</vt:lpstr>
      <vt:lpstr>A129180650R_Latest</vt:lpstr>
      <vt:lpstr>A129180654X</vt:lpstr>
      <vt:lpstr>A129180654X_Data</vt:lpstr>
      <vt:lpstr>A129180654X_Latest</vt:lpstr>
      <vt:lpstr>A129180658J</vt:lpstr>
      <vt:lpstr>A129180658J_Data</vt:lpstr>
      <vt:lpstr>A129180658J_Latest</vt:lpstr>
      <vt:lpstr>A129180662X</vt:lpstr>
      <vt:lpstr>A129180662X_Data</vt:lpstr>
      <vt:lpstr>A129180662X_Latest</vt:lpstr>
      <vt:lpstr>A129180666J</vt:lpstr>
      <vt:lpstr>A129180666J_Data</vt:lpstr>
      <vt:lpstr>A129180666J_Latest</vt:lpstr>
      <vt:lpstr>A129180670X</vt:lpstr>
      <vt:lpstr>A129180670X_Data</vt:lpstr>
      <vt:lpstr>A129180670X_Latest</vt:lpstr>
      <vt:lpstr>A129180674J</vt:lpstr>
      <vt:lpstr>A129180674J_Data</vt:lpstr>
      <vt:lpstr>A129180674J_Latest</vt:lpstr>
      <vt:lpstr>A129180678T</vt:lpstr>
      <vt:lpstr>A129180678T_Data</vt:lpstr>
      <vt:lpstr>A129180678T_Latest</vt:lpstr>
      <vt:lpstr>A129180682J</vt:lpstr>
      <vt:lpstr>A129180682J_Data</vt:lpstr>
      <vt:lpstr>A129180682J_Latest</vt:lpstr>
      <vt:lpstr>A129180686T</vt:lpstr>
      <vt:lpstr>A129180686T_Data</vt:lpstr>
      <vt:lpstr>A129180686T_Latest</vt:lpstr>
      <vt:lpstr>A129180690J</vt:lpstr>
      <vt:lpstr>A129180690J_Data</vt:lpstr>
      <vt:lpstr>A129180690J_Latest</vt:lpstr>
      <vt:lpstr>A129180694T</vt:lpstr>
      <vt:lpstr>A129180694T_Data</vt:lpstr>
      <vt:lpstr>A129180694T_Latest</vt:lpstr>
      <vt:lpstr>A129180698A</vt:lpstr>
      <vt:lpstr>A129180698A_Data</vt:lpstr>
      <vt:lpstr>A129180698A_Latest</vt:lpstr>
      <vt:lpstr>A129180702F</vt:lpstr>
      <vt:lpstr>A129180702F_Data</vt:lpstr>
      <vt:lpstr>A129180702F_Latest</vt:lpstr>
      <vt:lpstr>A129180706R</vt:lpstr>
      <vt:lpstr>A129180706R_Data</vt:lpstr>
      <vt:lpstr>A129180706R_Latest</vt:lpstr>
      <vt:lpstr>A129180710F</vt:lpstr>
      <vt:lpstr>A129180710F_Data</vt:lpstr>
      <vt:lpstr>A129180710F_Latest</vt:lpstr>
      <vt:lpstr>A129180714R</vt:lpstr>
      <vt:lpstr>A129180714R_Data</vt:lpstr>
      <vt:lpstr>A129180714R_Latest</vt:lpstr>
      <vt:lpstr>A129180718X</vt:lpstr>
      <vt:lpstr>A129180718X_Data</vt:lpstr>
      <vt:lpstr>A129180718X_Latest</vt:lpstr>
      <vt:lpstr>A129180722R</vt:lpstr>
      <vt:lpstr>A129180722R_Data</vt:lpstr>
      <vt:lpstr>A129180722R_Latest</vt:lpstr>
      <vt:lpstr>A129180726X</vt:lpstr>
      <vt:lpstr>A129180726X_Data</vt:lpstr>
      <vt:lpstr>A129180726X_Latest</vt:lpstr>
      <vt:lpstr>A129180730R</vt:lpstr>
      <vt:lpstr>A129180730R_Data</vt:lpstr>
      <vt:lpstr>A129180730R_Latest</vt:lpstr>
      <vt:lpstr>A129180734X</vt:lpstr>
      <vt:lpstr>A129180734X_Data</vt:lpstr>
      <vt:lpstr>A129180734X_Latest</vt:lpstr>
      <vt:lpstr>A129180738J</vt:lpstr>
      <vt:lpstr>A129180738J_Data</vt:lpstr>
      <vt:lpstr>A129180738J_Latest</vt:lpstr>
      <vt:lpstr>A129180742X</vt:lpstr>
      <vt:lpstr>A129180742X_Data</vt:lpstr>
      <vt:lpstr>A129180742X_Latest</vt:lpstr>
      <vt:lpstr>A129180746J</vt:lpstr>
      <vt:lpstr>A129180746J_Data</vt:lpstr>
      <vt:lpstr>A129180746J_Latest</vt:lpstr>
      <vt:lpstr>A129180750X</vt:lpstr>
      <vt:lpstr>A129180750X_Data</vt:lpstr>
      <vt:lpstr>A129180750X_Latest</vt:lpstr>
      <vt:lpstr>A129180754J</vt:lpstr>
      <vt:lpstr>A129180754J_Data</vt:lpstr>
      <vt:lpstr>A129180754J_Latest</vt:lpstr>
      <vt:lpstr>A129180758T</vt:lpstr>
      <vt:lpstr>A129180758T_Data</vt:lpstr>
      <vt:lpstr>A129180758T_Latest</vt:lpstr>
      <vt:lpstr>A129180762J</vt:lpstr>
      <vt:lpstr>A129180762J_Data</vt:lpstr>
      <vt:lpstr>A129180762J_Latest</vt:lpstr>
      <vt:lpstr>A129180766T</vt:lpstr>
      <vt:lpstr>A129180766T_Data</vt:lpstr>
      <vt:lpstr>A129180766T_Latest</vt:lpstr>
      <vt:lpstr>A129180770J</vt:lpstr>
      <vt:lpstr>A129180770J_Data</vt:lpstr>
      <vt:lpstr>A129180770J_Latest</vt:lpstr>
      <vt:lpstr>A129180774T</vt:lpstr>
      <vt:lpstr>A129180774T_Data</vt:lpstr>
      <vt:lpstr>A129180774T_Latest</vt:lpstr>
      <vt:lpstr>A129180778A</vt:lpstr>
      <vt:lpstr>A129180778A_Data</vt:lpstr>
      <vt:lpstr>A129180778A_Latest</vt:lpstr>
      <vt:lpstr>A129180782T</vt:lpstr>
      <vt:lpstr>A129180782T_Data</vt:lpstr>
      <vt:lpstr>A129180782T_Latest</vt:lpstr>
      <vt:lpstr>A129180786A</vt:lpstr>
      <vt:lpstr>A129180786A_Data</vt:lpstr>
      <vt:lpstr>A129180786A_Latest</vt:lpstr>
      <vt:lpstr>A129180790T</vt:lpstr>
      <vt:lpstr>A129180790T_Data</vt:lpstr>
      <vt:lpstr>A129180790T_Latest</vt:lpstr>
      <vt:lpstr>A129180794A</vt:lpstr>
      <vt:lpstr>A129180794A_Data</vt:lpstr>
      <vt:lpstr>A129180794A_Latest</vt:lpstr>
      <vt:lpstr>A129180798K</vt:lpstr>
      <vt:lpstr>A129180798K_Data</vt:lpstr>
      <vt:lpstr>A129180798K_Latest</vt:lpstr>
      <vt:lpstr>A129180802R</vt:lpstr>
      <vt:lpstr>A129180802R_Data</vt:lpstr>
      <vt:lpstr>A129180802R_Latest</vt:lpstr>
      <vt:lpstr>A129180806X</vt:lpstr>
      <vt:lpstr>A129180806X_Data</vt:lpstr>
      <vt:lpstr>A129180806X_Latest</vt:lpstr>
      <vt:lpstr>A129180810R</vt:lpstr>
      <vt:lpstr>A129180810R_Data</vt:lpstr>
      <vt:lpstr>A129180810R_Latest</vt:lpstr>
      <vt:lpstr>A129180814X</vt:lpstr>
      <vt:lpstr>A129180814X_Data</vt:lpstr>
      <vt:lpstr>A129180814X_Latest</vt:lpstr>
      <vt:lpstr>A129180818J</vt:lpstr>
      <vt:lpstr>A129180818J_Data</vt:lpstr>
      <vt:lpstr>A129180818J_Latest</vt:lpstr>
      <vt:lpstr>A129180822X</vt:lpstr>
      <vt:lpstr>A129180822X_Data</vt:lpstr>
      <vt:lpstr>A129180822X_Latest</vt:lpstr>
      <vt:lpstr>A129180826J</vt:lpstr>
      <vt:lpstr>A129180826J_Data</vt:lpstr>
      <vt:lpstr>A129180826J_Latest</vt:lpstr>
      <vt:lpstr>A129180830X</vt:lpstr>
      <vt:lpstr>A129180830X_Data</vt:lpstr>
      <vt:lpstr>A129180830X_Latest</vt:lpstr>
      <vt:lpstr>A129180834J</vt:lpstr>
      <vt:lpstr>A129180834J_Data</vt:lpstr>
      <vt:lpstr>A129180834J_Latest</vt:lpstr>
      <vt:lpstr>A129180838T</vt:lpstr>
      <vt:lpstr>A129180838T_Data</vt:lpstr>
      <vt:lpstr>A129180838T_Latest</vt:lpstr>
      <vt:lpstr>A129180842J</vt:lpstr>
      <vt:lpstr>A129180842J_Data</vt:lpstr>
      <vt:lpstr>A129180842J_Latest</vt:lpstr>
      <vt:lpstr>A129180846T</vt:lpstr>
      <vt:lpstr>A129180846T_Data</vt:lpstr>
      <vt:lpstr>A129180846T_Latest</vt:lpstr>
      <vt:lpstr>A129180850J</vt:lpstr>
      <vt:lpstr>A129180850J_Data</vt:lpstr>
      <vt:lpstr>A129180850J_Latest</vt:lpstr>
      <vt:lpstr>A129180854T</vt:lpstr>
      <vt:lpstr>A129180854T_Data</vt:lpstr>
      <vt:lpstr>A129180854T_Latest</vt:lpstr>
      <vt:lpstr>A129180858A</vt:lpstr>
      <vt:lpstr>A129180858A_Data</vt:lpstr>
      <vt:lpstr>A129180858A_Latest</vt:lpstr>
      <vt:lpstr>A129180862T</vt:lpstr>
      <vt:lpstr>A129180862T_Data</vt:lpstr>
      <vt:lpstr>A129180862T_Latest</vt:lpstr>
      <vt:lpstr>A129180866A</vt:lpstr>
      <vt:lpstr>A129180866A_Data</vt:lpstr>
      <vt:lpstr>A129180866A_Latest</vt:lpstr>
      <vt:lpstr>A129180870T</vt:lpstr>
      <vt:lpstr>A129180870T_Data</vt:lpstr>
      <vt:lpstr>A129180870T_Latest</vt:lpstr>
      <vt:lpstr>A129180874A</vt:lpstr>
      <vt:lpstr>A129180874A_Data</vt:lpstr>
      <vt:lpstr>A129180874A_Latest</vt:lpstr>
      <vt:lpstr>A129180878K</vt:lpstr>
      <vt:lpstr>A129180878K_Data</vt:lpstr>
      <vt:lpstr>A129180878K_Latest</vt:lpstr>
      <vt:lpstr>A129180882A</vt:lpstr>
      <vt:lpstr>A129180882A_Data</vt:lpstr>
      <vt:lpstr>A129180882A_Latest</vt:lpstr>
      <vt:lpstr>A129180886K</vt:lpstr>
      <vt:lpstr>A129180886K_Data</vt:lpstr>
      <vt:lpstr>A129180886K_Latest</vt:lpstr>
      <vt:lpstr>A129180890A</vt:lpstr>
      <vt:lpstr>A129180890A_Data</vt:lpstr>
      <vt:lpstr>A129180890A_Latest</vt:lpstr>
      <vt:lpstr>A129180894K</vt:lpstr>
      <vt:lpstr>A129180894K_Data</vt:lpstr>
      <vt:lpstr>A129180894K_Latest</vt:lpstr>
      <vt:lpstr>A129180898V</vt:lpstr>
      <vt:lpstr>A129180898V_Data</vt:lpstr>
      <vt:lpstr>A129180898V_Latest</vt:lpstr>
      <vt:lpstr>A129180902X</vt:lpstr>
      <vt:lpstr>A129180902X_Data</vt:lpstr>
      <vt:lpstr>A129180902X_Latest</vt:lpstr>
      <vt:lpstr>A129180906J</vt:lpstr>
      <vt:lpstr>A129180906J_Data</vt:lpstr>
      <vt:lpstr>A129180906J_Latest</vt:lpstr>
      <vt:lpstr>A129180910X</vt:lpstr>
      <vt:lpstr>A129180910X_Data</vt:lpstr>
      <vt:lpstr>A129180910X_Latest</vt:lpstr>
      <vt:lpstr>A129180914J</vt:lpstr>
      <vt:lpstr>A129180914J_Data</vt:lpstr>
      <vt:lpstr>A129180914J_Latest</vt:lpstr>
      <vt:lpstr>A129180918T</vt:lpstr>
      <vt:lpstr>A129180918T_Data</vt:lpstr>
      <vt:lpstr>A129180918T_Latest</vt:lpstr>
      <vt:lpstr>A129180922J</vt:lpstr>
      <vt:lpstr>A129180922J_Data</vt:lpstr>
      <vt:lpstr>A129180922J_Latest</vt:lpstr>
      <vt:lpstr>A129180926T</vt:lpstr>
      <vt:lpstr>A129180926T_Data</vt:lpstr>
      <vt:lpstr>A129180926T_Latest</vt:lpstr>
      <vt:lpstr>A129180930J</vt:lpstr>
      <vt:lpstr>A129180930J_Data</vt:lpstr>
      <vt:lpstr>A129180930J_Latest</vt:lpstr>
      <vt:lpstr>A129180934T</vt:lpstr>
      <vt:lpstr>A129180934T_Data</vt:lpstr>
      <vt:lpstr>A129180934T_Latest</vt:lpstr>
      <vt:lpstr>A129180938A</vt:lpstr>
      <vt:lpstr>A129180938A_Data</vt:lpstr>
      <vt:lpstr>A129180938A_Latest</vt:lpstr>
      <vt:lpstr>A129180942T</vt:lpstr>
      <vt:lpstr>A129180942T_Data</vt:lpstr>
      <vt:lpstr>A129180942T_Latest</vt:lpstr>
      <vt:lpstr>A129180946A</vt:lpstr>
      <vt:lpstr>A129180946A_Data</vt:lpstr>
      <vt:lpstr>A129180946A_Latest</vt:lpstr>
      <vt:lpstr>A129180950T</vt:lpstr>
      <vt:lpstr>A129180950T_Data</vt:lpstr>
      <vt:lpstr>A129180950T_Latest</vt:lpstr>
      <vt:lpstr>A129180954A</vt:lpstr>
      <vt:lpstr>A129180954A_Data</vt:lpstr>
      <vt:lpstr>A129180954A_Latest</vt:lpstr>
      <vt:lpstr>A129180958K</vt:lpstr>
      <vt:lpstr>A129180958K_Data</vt:lpstr>
      <vt:lpstr>A129180958K_Latest</vt:lpstr>
      <vt:lpstr>A129180962A</vt:lpstr>
      <vt:lpstr>A129180962A_Data</vt:lpstr>
      <vt:lpstr>A129180962A_Latest</vt:lpstr>
      <vt:lpstr>A129180966K</vt:lpstr>
      <vt:lpstr>A129180966K_Data</vt:lpstr>
      <vt:lpstr>A129180966K_Latest</vt:lpstr>
      <vt:lpstr>A129180970A</vt:lpstr>
      <vt:lpstr>A129180970A_Data</vt:lpstr>
      <vt:lpstr>A129180970A_Latest</vt:lpstr>
      <vt:lpstr>A129180974K</vt:lpstr>
      <vt:lpstr>A129180974K_Data</vt:lpstr>
      <vt:lpstr>A129180974K_Latest</vt:lpstr>
      <vt:lpstr>A129180978V</vt:lpstr>
      <vt:lpstr>A129180978V_Data</vt:lpstr>
      <vt:lpstr>A129180978V_Latest</vt:lpstr>
      <vt:lpstr>A129180982K</vt:lpstr>
      <vt:lpstr>A129180982K_Data</vt:lpstr>
      <vt:lpstr>A129180982K_Latest</vt:lpstr>
      <vt:lpstr>A129180986V</vt:lpstr>
      <vt:lpstr>A129180986V_Data</vt:lpstr>
      <vt:lpstr>A129180986V_Latest</vt:lpstr>
      <vt:lpstr>A129180990K</vt:lpstr>
      <vt:lpstr>A129180990K_Data</vt:lpstr>
      <vt:lpstr>A129180990K_Latest</vt:lpstr>
      <vt:lpstr>A129180994V</vt:lpstr>
      <vt:lpstr>A129180994V_Data</vt:lpstr>
      <vt:lpstr>A129180994V_Latest</vt:lpstr>
      <vt:lpstr>A129180998C</vt:lpstr>
      <vt:lpstr>A129180998C_Data</vt:lpstr>
      <vt:lpstr>A129180998C_Latest</vt:lpstr>
      <vt:lpstr>A129181002K</vt:lpstr>
      <vt:lpstr>A129181002K_Data</vt:lpstr>
      <vt:lpstr>A129181002K_Latest</vt:lpstr>
      <vt:lpstr>A129181006V</vt:lpstr>
      <vt:lpstr>A129181006V_Data</vt:lpstr>
      <vt:lpstr>A129181006V_Latest</vt:lpstr>
      <vt:lpstr>A129181010K</vt:lpstr>
      <vt:lpstr>A129181010K_Data</vt:lpstr>
      <vt:lpstr>A129181010K_Latest</vt:lpstr>
      <vt:lpstr>A129181014V</vt:lpstr>
      <vt:lpstr>A129181014V_Data</vt:lpstr>
      <vt:lpstr>A129181014V_Latest</vt:lpstr>
      <vt:lpstr>A129181018C</vt:lpstr>
      <vt:lpstr>A129181018C_Data</vt:lpstr>
      <vt:lpstr>A129181018C_Latest</vt:lpstr>
      <vt:lpstr>A129181022V</vt:lpstr>
      <vt:lpstr>A129181022V_Data</vt:lpstr>
      <vt:lpstr>A129181022V_Latest</vt:lpstr>
      <vt:lpstr>A129181026C</vt:lpstr>
      <vt:lpstr>A129181026C_Data</vt:lpstr>
      <vt:lpstr>A129181026C_Latest</vt:lpstr>
      <vt:lpstr>A129181030V</vt:lpstr>
      <vt:lpstr>A129181030V_Data</vt:lpstr>
      <vt:lpstr>A129181030V_Latest</vt:lpstr>
      <vt:lpstr>A129181034C</vt:lpstr>
      <vt:lpstr>A129181034C_Data</vt:lpstr>
      <vt:lpstr>A129181034C_Latest</vt:lpstr>
      <vt:lpstr>A129181038L</vt:lpstr>
      <vt:lpstr>A129181038L_Data</vt:lpstr>
      <vt:lpstr>A129181038L_Latest</vt:lpstr>
      <vt:lpstr>A129181042C</vt:lpstr>
      <vt:lpstr>A129181042C_Data</vt:lpstr>
      <vt:lpstr>A129181042C_Latest</vt:lpstr>
      <vt:lpstr>A129181046L</vt:lpstr>
      <vt:lpstr>A129181046L_Data</vt:lpstr>
      <vt:lpstr>A129181046L_Latest</vt:lpstr>
      <vt:lpstr>A129181050C</vt:lpstr>
      <vt:lpstr>A129181050C_Data</vt:lpstr>
      <vt:lpstr>A129181050C_Latest</vt:lpstr>
      <vt:lpstr>A129181054L</vt:lpstr>
      <vt:lpstr>A129181054L_Data</vt:lpstr>
      <vt:lpstr>A129181054L_Latest</vt:lpstr>
      <vt:lpstr>A129181058W</vt:lpstr>
      <vt:lpstr>A129181058W_Data</vt:lpstr>
      <vt:lpstr>A129181058W_Latest</vt:lpstr>
      <vt:lpstr>A129181062L</vt:lpstr>
      <vt:lpstr>A129181062L_Data</vt:lpstr>
      <vt:lpstr>A129181062L_Latest</vt:lpstr>
      <vt:lpstr>A129181066W</vt:lpstr>
      <vt:lpstr>A129181066W_Data</vt:lpstr>
      <vt:lpstr>A129181066W_Latest</vt:lpstr>
      <vt:lpstr>A129181070L</vt:lpstr>
      <vt:lpstr>A129181070L_Data</vt:lpstr>
      <vt:lpstr>A129181070L_Latest</vt:lpstr>
      <vt:lpstr>A129181074W</vt:lpstr>
      <vt:lpstr>A129181074W_Data</vt:lpstr>
      <vt:lpstr>A129181074W_Latest</vt:lpstr>
      <vt:lpstr>A129181078F</vt:lpstr>
      <vt:lpstr>A129181078F_Data</vt:lpstr>
      <vt:lpstr>A129181078F_Latest</vt:lpstr>
      <vt:lpstr>A129181082W</vt:lpstr>
      <vt:lpstr>A129181082W_Data</vt:lpstr>
      <vt:lpstr>A129181082W_Latest</vt:lpstr>
      <vt:lpstr>A129181086F</vt:lpstr>
      <vt:lpstr>A129181086F_Data</vt:lpstr>
      <vt:lpstr>A129181086F_Latest</vt:lpstr>
      <vt:lpstr>A129181090W</vt:lpstr>
      <vt:lpstr>A129181090W_Data</vt:lpstr>
      <vt:lpstr>A129181090W_Latest</vt:lpstr>
      <vt:lpstr>A129181094F</vt:lpstr>
      <vt:lpstr>A129181094F_Data</vt:lpstr>
      <vt:lpstr>A129181094F_Latest</vt:lpstr>
      <vt:lpstr>A129181098R</vt:lpstr>
      <vt:lpstr>A129181098R_Data</vt:lpstr>
      <vt:lpstr>A129181098R_Latest</vt:lpstr>
      <vt:lpstr>A129181102V</vt:lpstr>
      <vt:lpstr>A129181102V_Data</vt:lpstr>
      <vt:lpstr>A129181102V_Latest</vt:lpstr>
      <vt:lpstr>A129181106C</vt:lpstr>
      <vt:lpstr>A129181106C_Data</vt:lpstr>
      <vt:lpstr>A129181106C_Latest</vt:lpstr>
      <vt:lpstr>A129181110V</vt:lpstr>
      <vt:lpstr>A129181110V_Data</vt:lpstr>
      <vt:lpstr>A129181110V_Latest</vt:lpstr>
      <vt:lpstr>A129181114C</vt:lpstr>
      <vt:lpstr>A129181114C_Data</vt:lpstr>
      <vt:lpstr>A129181114C_Latest</vt:lpstr>
      <vt:lpstr>A129181118L</vt:lpstr>
      <vt:lpstr>A129181118L_Data</vt:lpstr>
      <vt:lpstr>A129181118L_Latest</vt:lpstr>
      <vt:lpstr>A129181122C</vt:lpstr>
      <vt:lpstr>A129181122C_Data</vt:lpstr>
      <vt:lpstr>A129181122C_Latest</vt:lpstr>
      <vt:lpstr>A129181126L</vt:lpstr>
      <vt:lpstr>A129181126L_Data</vt:lpstr>
      <vt:lpstr>A129181126L_Latest</vt:lpstr>
      <vt:lpstr>A129181130C</vt:lpstr>
      <vt:lpstr>A129181130C_Data</vt:lpstr>
      <vt:lpstr>A129181130C_Latest</vt:lpstr>
      <vt:lpstr>A129181134L</vt:lpstr>
      <vt:lpstr>A129181134L_Data</vt:lpstr>
      <vt:lpstr>A129181134L_Latest</vt:lpstr>
      <vt:lpstr>A129181138W</vt:lpstr>
      <vt:lpstr>A129181138W_Data</vt:lpstr>
      <vt:lpstr>A129181138W_Latest</vt:lpstr>
      <vt:lpstr>A129181142L</vt:lpstr>
      <vt:lpstr>A129181142L_Data</vt:lpstr>
      <vt:lpstr>A129181142L_Latest</vt:lpstr>
      <vt:lpstr>A129181146W</vt:lpstr>
      <vt:lpstr>A129181146W_Data</vt:lpstr>
      <vt:lpstr>A129181146W_Latest</vt:lpstr>
      <vt:lpstr>A129181150L</vt:lpstr>
      <vt:lpstr>A129181150L_Data</vt:lpstr>
      <vt:lpstr>A129181150L_Latest</vt:lpstr>
      <vt:lpstr>A129181154W</vt:lpstr>
      <vt:lpstr>A129181154W_Data</vt:lpstr>
      <vt:lpstr>A129181154W_Latest</vt:lpstr>
      <vt:lpstr>A129181158F</vt:lpstr>
      <vt:lpstr>A129181158F_Data</vt:lpstr>
      <vt:lpstr>A129181158F_Latest</vt:lpstr>
      <vt:lpstr>A129181162W</vt:lpstr>
      <vt:lpstr>A129181162W_Data</vt:lpstr>
      <vt:lpstr>A129181162W_Latest</vt:lpstr>
      <vt:lpstr>A129181166F</vt:lpstr>
      <vt:lpstr>A129181166F_Data</vt:lpstr>
      <vt:lpstr>A129181166F_Latest</vt:lpstr>
      <vt:lpstr>A129181170W</vt:lpstr>
      <vt:lpstr>A129181170W_Data</vt:lpstr>
      <vt:lpstr>A129181170W_Latest</vt:lpstr>
      <vt:lpstr>A129181174F</vt:lpstr>
      <vt:lpstr>A129181174F_Data</vt:lpstr>
      <vt:lpstr>A129181174F_Latest</vt:lpstr>
      <vt:lpstr>A129181178R</vt:lpstr>
      <vt:lpstr>A129181178R_Data</vt:lpstr>
      <vt:lpstr>A129181178R_Latest</vt:lpstr>
      <vt:lpstr>A129181182F</vt:lpstr>
      <vt:lpstr>A129181182F_Data</vt:lpstr>
      <vt:lpstr>A129181182F_Latest</vt:lpstr>
      <vt:lpstr>A129181186R</vt:lpstr>
      <vt:lpstr>A129181186R_Data</vt:lpstr>
      <vt:lpstr>A129181186R_Latest</vt:lpstr>
      <vt:lpstr>A129181190F</vt:lpstr>
      <vt:lpstr>A129181190F_Data</vt:lpstr>
      <vt:lpstr>A129181190F_Latest</vt:lpstr>
      <vt:lpstr>A129181194R</vt:lpstr>
      <vt:lpstr>A129181194R_Data</vt:lpstr>
      <vt:lpstr>A129181194R_Latest</vt:lpstr>
      <vt:lpstr>A129181198X</vt:lpstr>
      <vt:lpstr>A129181198X_Data</vt:lpstr>
      <vt:lpstr>A129181198X_Latest</vt:lpstr>
      <vt:lpstr>A129181202C</vt:lpstr>
      <vt:lpstr>A129181202C_Data</vt:lpstr>
      <vt:lpstr>A129181202C_Latest</vt:lpstr>
      <vt:lpstr>A129181206L</vt:lpstr>
      <vt:lpstr>A129181206L_Data</vt:lpstr>
      <vt:lpstr>A129181206L_Latest</vt:lpstr>
      <vt:lpstr>A129181210C</vt:lpstr>
      <vt:lpstr>A129181210C_Data</vt:lpstr>
      <vt:lpstr>A129181210C_Latest</vt:lpstr>
      <vt:lpstr>A129181214L</vt:lpstr>
      <vt:lpstr>A129181214L_Data</vt:lpstr>
      <vt:lpstr>A129181214L_Latest</vt:lpstr>
      <vt:lpstr>A129181218W</vt:lpstr>
      <vt:lpstr>A129181218W_Data</vt:lpstr>
      <vt:lpstr>A129181218W_Latest</vt:lpstr>
      <vt:lpstr>A129181222L</vt:lpstr>
      <vt:lpstr>A129181222L_Data</vt:lpstr>
      <vt:lpstr>A129181222L_Latest</vt:lpstr>
      <vt:lpstr>A129181226W</vt:lpstr>
      <vt:lpstr>A129181226W_Data</vt:lpstr>
      <vt:lpstr>A129181226W_Latest</vt:lpstr>
      <vt:lpstr>A129181230L</vt:lpstr>
      <vt:lpstr>A129181230L_Data</vt:lpstr>
      <vt:lpstr>A129181230L_Latest</vt:lpstr>
      <vt:lpstr>A129181234W</vt:lpstr>
      <vt:lpstr>A129181234W_Data</vt:lpstr>
      <vt:lpstr>A129181234W_Latest</vt:lpstr>
      <vt:lpstr>A129181238F</vt:lpstr>
      <vt:lpstr>A129181238F_Data</vt:lpstr>
      <vt:lpstr>A129181238F_Latest</vt:lpstr>
      <vt:lpstr>A129181242W</vt:lpstr>
      <vt:lpstr>A129181242W_Data</vt:lpstr>
      <vt:lpstr>A129181242W_Latest</vt:lpstr>
      <vt:lpstr>A129181246F</vt:lpstr>
      <vt:lpstr>A129181246F_Data</vt:lpstr>
      <vt:lpstr>A129181246F_Latest</vt:lpstr>
      <vt:lpstr>A129181250W</vt:lpstr>
      <vt:lpstr>A129181250W_Data</vt:lpstr>
      <vt:lpstr>A129181250W_Latest</vt:lpstr>
      <vt:lpstr>A129181254F</vt:lpstr>
      <vt:lpstr>A129181254F_Data</vt:lpstr>
      <vt:lpstr>A129181254F_Latest</vt:lpstr>
      <vt:lpstr>A129181258R</vt:lpstr>
      <vt:lpstr>A129181258R_Data</vt:lpstr>
      <vt:lpstr>A129181258R_Latest</vt:lpstr>
      <vt:lpstr>A129181262F</vt:lpstr>
      <vt:lpstr>A129181262F_Data</vt:lpstr>
      <vt:lpstr>A129181262F_Latest</vt:lpstr>
      <vt:lpstr>A129181266R</vt:lpstr>
      <vt:lpstr>A129181266R_Data</vt:lpstr>
      <vt:lpstr>A129181266R_Latest</vt:lpstr>
      <vt:lpstr>A129181270F</vt:lpstr>
      <vt:lpstr>A129181270F_Data</vt:lpstr>
      <vt:lpstr>A129181270F_Latest</vt:lpstr>
      <vt:lpstr>A129181274R</vt:lpstr>
      <vt:lpstr>A129181274R_Data</vt:lpstr>
      <vt:lpstr>A129181274R_Latest</vt:lpstr>
      <vt:lpstr>A129181278X</vt:lpstr>
      <vt:lpstr>A129181278X_Data</vt:lpstr>
      <vt:lpstr>A129181278X_Latest</vt:lpstr>
      <vt:lpstr>A129181282R</vt:lpstr>
      <vt:lpstr>A129181282R_Data</vt:lpstr>
      <vt:lpstr>A129181282R_Latest</vt:lpstr>
      <vt:lpstr>A129181286X</vt:lpstr>
      <vt:lpstr>A129181286X_Data</vt:lpstr>
      <vt:lpstr>A129181286X_Latest</vt:lpstr>
      <vt:lpstr>A129181290R</vt:lpstr>
      <vt:lpstr>A129181290R_Data</vt:lpstr>
      <vt:lpstr>A129181290R_Latest</vt:lpstr>
      <vt:lpstr>A129181294X</vt:lpstr>
      <vt:lpstr>A129181294X_Data</vt:lpstr>
      <vt:lpstr>A129181294X_Latest</vt:lpstr>
      <vt:lpstr>A129181298J</vt:lpstr>
      <vt:lpstr>A129181298J_Data</vt:lpstr>
      <vt:lpstr>A129181298J_Latest</vt:lpstr>
      <vt:lpstr>A129181302L</vt:lpstr>
      <vt:lpstr>A129181302L_Data</vt:lpstr>
      <vt:lpstr>A129181302L_Latest</vt:lpstr>
      <vt:lpstr>A129181306W</vt:lpstr>
      <vt:lpstr>A129181306W_Data</vt:lpstr>
      <vt:lpstr>A129181306W_Latest</vt:lpstr>
      <vt:lpstr>A129181310L</vt:lpstr>
      <vt:lpstr>A129181310L_Data</vt:lpstr>
      <vt:lpstr>A129181310L_Latest</vt:lpstr>
      <vt:lpstr>A129181314W</vt:lpstr>
      <vt:lpstr>A129181314W_Data</vt:lpstr>
      <vt:lpstr>A129181314W_Latest</vt:lpstr>
      <vt:lpstr>A129181318F</vt:lpstr>
      <vt:lpstr>A129181318F_Data</vt:lpstr>
      <vt:lpstr>A129181318F_Latest</vt:lpstr>
      <vt:lpstr>A129181322W</vt:lpstr>
      <vt:lpstr>A129181322W_Data</vt:lpstr>
      <vt:lpstr>A129181322W_Latest</vt:lpstr>
      <vt:lpstr>A129181326F</vt:lpstr>
      <vt:lpstr>A129181326F_Data</vt:lpstr>
      <vt:lpstr>A129181326F_Latest</vt:lpstr>
      <vt:lpstr>A129181330W</vt:lpstr>
      <vt:lpstr>A129181330W_Data</vt:lpstr>
      <vt:lpstr>A129181330W_Latest</vt:lpstr>
      <vt:lpstr>A129181334F</vt:lpstr>
      <vt:lpstr>A129181334F_Data</vt:lpstr>
      <vt:lpstr>A129181334F_Latest</vt:lpstr>
      <vt:lpstr>A129181338R</vt:lpstr>
      <vt:lpstr>A129181338R_Data</vt:lpstr>
      <vt:lpstr>A129181338R_Latest</vt:lpstr>
      <vt:lpstr>A129181342F</vt:lpstr>
      <vt:lpstr>A129181342F_Data</vt:lpstr>
      <vt:lpstr>A129181342F_Latest</vt:lpstr>
      <vt:lpstr>A129181346R</vt:lpstr>
      <vt:lpstr>A129181346R_Data</vt:lpstr>
      <vt:lpstr>A129181346R_Latest</vt:lpstr>
      <vt:lpstr>A129181350F</vt:lpstr>
      <vt:lpstr>A129181350F_Data</vt:lpstr>
      <vt:lpstr>A129181350F_Latest</vt:lpstr>
      <vt:lpstr>A129181354R</vt:lpstr>
      <vt:lpstr>A129181354R_Data</vt:lpstr>
      <vt:lpstr>A129181354R_Latest</vt:lpstr>
      <vt:lpstr>A129181358X</vt:lpstr>
      <vt:lpstr>A129181358X_Data</vt:lpstr>
      <vt:lpstr>A129181358X_Latest</vt:lpstr>
      <vt:lpstr>A129181362R</vt:lpstr>
      <vt:lpstr>A129181362R_Data</vt:lpstr>
      <vt:lpstr>A129181362R_Latest</vt:lpstr>
      <vt:lpstr>A129181366X</vt:lpstr>
      <vt:lpstr>A129181366X_Data</vt:lpstr>
      <vt:lpstr>A129181366X_Latest</vt:lpstr>
      <vt:lpstr>A129181370R</vt:lpstr>
      <vt:lpstr>A129181370R_Data</vt:lpstr>
      <vt:lpstr>A129181370R_Latest</vt:lpstr>
      <vt:lpstr>A129181374X</vt:lpstr>
      <vt:lpstr>A129181374X_Data</vt:lpstr>
      <vt:lpstr>A129181374X_Latest</vt:lpstr>
      <vt:lpstr>A129181378J</vt:lpstr>
      <vt:lpstr>A129181378J_Data</vt:lpstr>
      <vt:lpstr>A129181378J_Latest</vt:lpstr>
      <vt:lpstr>A129181382X</vt:lpstr>
      <vt:lpstr>A129181382X_Data</vt:lpstr>
      <vt:lpstr>A129181382X_Latest</vt:lpstr>
      <vt:lpstr>A129181386J</vt:lpstr>
      <vt:lpstr>A129181386J_Data</vt:lpstr>
      <vt:lpstr>A129181386J_Latest</vt:lpstr>
      <vt:lpstr>A129181390X</vt:lpstr>
      <vt:lpstr>A129181390X_Data</vt:lpstr>
      <vt:lpstr>A129181390X_Latest</vt:lpstr>
      <vt:lpstr>A129181394J</vt:lpstr>
      <vt:lpstr>A129181394J_Data</vt:lpstr>
      <vt:lpstr>A129181394J_Latest</vt:lpstr>
      <vt:lpstr>A129181398T</vt:lpstr>
      <vt:lpstr>A129181398T_Data</vt:lpstr>
      <vt:lpstr>A129181398T_Latest</vt:lpstr>
      <vt:lpstr>A129181402W</vt:lpstr>
      <vt:lpstr>A129181402W_Data</vt:lpstr>
      <vt:lpstr>A129181402W_Latest</vt:lpstr>
      <vt:lpstr>A129181406F</vt:lpstr>
      <vt:lpstr>A129181406F_Data</vt:lpstr>
      <vt:lpstr>A129181406F_Latest</vt:lpstr>
      <vt:lpstr>A129181410W</vt:lpstr>
      <vt:lpstr>A129181410W_Data</vt:lpstr>
      <vt:lpstr>A129181410W_Latest</vt:lpstr>
      <vt:lpstr>A129181414F</vt:lpstr>
      <vt:lpstr>A129181414F_Data</vt:lpstr>
      <vt:lpstr>A129181414F_Latest</vt:lpstr>
      <vt:lpstr>A129181418R</vt:lpstr>
      <vt:lpstr>A129181418R_Data</vt:lpstr>
      <vt:lpstr>A129181418R_Latest</vt:lpstr>
      <vt:lpstr>A129181422F</vt:lpstr>
      <vt:lpstr>A129181422F_Data</vt:lpstr>
      <vt:lpstr>A129181422F_Latest</vt:lpstr>
      <vt:lpstr>A129181426R</vt:lpstr>
      <vt:lpstr>A129181426R_Data</vt:lpstr>
      <vt:lpstr>A129181426R_Latest</vt:lpstr>
      <vt:lpstr>A129181430F</vt:lpstr>
      <vt:lpstr>A129181430F_Data</vt:lpstr>
      <vt:lpstr>A129181430F_Latest</vt:lpstr>
      <vt:lpstr>A129181434R</vt:lpstr>
      <vt:lpstr>A129181434R_Data</vt:lpstr>
      <vt:lpstr>A129181434R_Latest</vt:lpstr>
      <vt:lpstr>A129181438X</vt:lpstr>
      <vt:lpstr>A129181438X_Data</vt:lpstr>
      <vt:lpstr>A129181438X_Latest</vt:lpstr>
      <vt:lpstr>A129181442R</vt:lpstr>
      <vt:lpstr>A129181442R_Data</vt:lpstr>
      <vt:lpstr>A129181442R_Latest</vt:lpstr>
      <vt:lpstr>A129181446X</vt:lpstr>
      <vt:lpstr>A129181446X_Data</vt:lpstr>
      <vt:lpstr>A129181446X_Latest</vt:lpstr>
      <vt:lpstr>A129181450R</vt:lpstr>
      <vt:lpstr>A129181450R_Data</vt:lpstr>
      <vt:lpstr>A129181450R_Latest</vt:lpstr>
      <vt:lpstr>A129181454X</vt:lpstr>
      <vt:lpstr>A129181454X_Data</vt:lpstr>
      <vt:lpstr>A129181454X_Latest</vt:lpstr>
      <vt:lpstr>A129181458J</vt:lpstr>
      <vt:lpstr>A129181458J_Data</vt:lpstr>
      <vt:lpstr>A129181458J_Latest</vt:lpstr>
      <vt:lpstr>A129181462X</vt:lpstr>
      <vt:lpstr>A129181462X_Data</vt:lpstr>
      <vt:lpstr>A129181462X_Latest</vt:lpstr>
      <vt:lpstr>A129181466J</vt:lpstr>
      <vt:lpstr>A129181466J_Data</vt:lpstr>
      <vt:lpstr>A129181466J_Latest</vt:lpstr>
      <vt:lpstr>A129181470X</vt:lpstr>
      <vt:lpstr>A129181470X_Data</vt:lpstr>
      <vt:lpstr>A129181470X_Latest</vt:lpstr>
      <vt:lpstr>A129181474J</vt:lpstr>
      <vt:lpstr>A129181474J_Data</vt:lpstr>
      <vt:lpstr>A129181474J_Latest</vt:lpstr>
      <vt:lpstr>A129181478T</vt:lpstr>
      <vt:lpstr>A129181478T_Data</vt:lpstr>
      <vt:lpstr>A129181478T_Latest</vt:lpstr>
      <vt:lpstr>A129181482J</vt:lpstr>
      <vt:lpstr>A129181482J_Data</vt:lpstr>
      <vt:lpstr>A129181482J_Latest</vt:lpstr>
      <vt:lpstr>A129181486T</vt:lpstr>
      <vt:lpstr>A129181486T_Data</vt:lpstr>
      <vt:lpstr>A129181486T_Latest</vt:lpstr>
      <vt:lpstr>A129181490J</vt:lpstr>
      <vt:lpstr>A129181490J_Data</vt:lpstr>
      <vt:lpstr>A129181490J_Latest</vt:lpstr>
      <vt:lpstr>A129181494T</vt:lpstr>
      <vt:lpstr>A129181494T_Data</vt:lpstr>
      <vt:lpstr>A129181494T_Latest</vt:lpstr>
      <vt:lpstr>A129181498A</vt:lpstr>
      <vt:lpstr>A129181498A_Data</vt:lpstr>
      <vt:lpstr>A129181498A_Latest</vt:lpstr>
      <vt:lpstr>A129181502F</vt:lpstr>
      <vt:lpstr>A129181502F_Data</vt:lpstr>
      <vt:lpstr>A129181502F_Latest</vt:lpstr>
      <vt:lpstr>A129181506R</vt:lpstr>
      <vt:lpstr>A129181506R_Data</vt:lpstr>
      <vt:lpstr>A129181506R_Latest</vt:lpstr>
      <vt:lpstr>A129181510F</vt:lpstr>
      <vt:lpstr>A129181510F_Data</vt:lpstr>
      <vt:lpstr>A129181510F_Latest</vt:lpstr>
      <vt:lpstr>A129181514R</vt:lpstr>
      <vt:lpstr>A129181514R_Data</vt:lpstr>
      <vt:lpstr>A129181514R_Latest</vt:lpstr>
      <vt:lpstr>A129181518X</vt:lpstr>
      <vt:lpstr>A129181518X_Data</vt:lpstr>
      <vt:lpstr>A129181518X_Latest</vt:lpstr>
      <vt:lpstr>A129181522R</vt:lpstr>
      <vt:lpstr>A129181522R_Data</vt:lpstr>
      <vt:lpstr>A129181522R_Latest</vt:lpstr>
      <vt:lpstr>A129181526X</vt:lpstr>
      <vt:lpstr>A129181526X_Data</vt:lpstr>
      <vt:lpstr>A129181526X_Latest</vt:lpstr>
      <vt:lpstr>A129181530R</vt:lpstr>
      <vt:lpstr>A129181530R_Data</vt:lpstr>
      <vt:lpstr>A129181530R_Latest</vt:lpstr>
      <vt:lpstr>A129181534X</vt:lpstr>
      <vt:lpstr>A129181534X_Data</vt:lpstr>
      <vt:lpstr>A129181534X_Latest</vt:lpstr>
      <vt:lpstr>A129181538J</vt:lpstr>
      <vt:lpstr>A129181538J_Data</vt:lpstr>
      <vt:lpstr>A129181538J_Latest</vt:lpstr>
      <vt:lpstr>A129181542X</vt:lpstr>
      <vt:lpstr>A129181542X_Data</vt:lpstr>
      <vt:lpstr>A129181542X_Latest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2022-08-18T02:52:51Z</dcterms:created>
  <dcterms:modified xsi:type="dcterms:W3CDTF">2022-09-21T04:35:39Z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2022-08-18T04:51:15Z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df60504e-a75e-45c2-b938-abf99a992114</vt:lpwstr>
  </property>
  <property fmtid="{D5CDD505-2E9C-101B-9397-08002B2CF9AE}" pid="8" name="MSIP_Label_c8e5a7ee-c283-40b0-98eb-fa437df4c031_ContentBits">
    <vt:lpwstr>0</vt:lpwstr>
  </property>
</Properties>
</file>