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corp\absdfs\workgroup\Labour Sup Suvys\HSF\Families data\Table_outputs\2022\Final\"/>
    </mc:Choice>
  </mc:AlternateContent>
  <xr:revisionPtr revIDLastSave="0" documentId="13_ncr:1_{F1D09D9D-3572-45DB-95E1-2BD7F9196213}" xr6:coauthVersionLast="47" xr6:coauthVersionMax="47" xr10:uidLastSave="{00000000-0000-0000-0000-000000000000}"/>
  <bookViews>
    <workbookView xWindow="57480" yWindow="-120" windowWidth="38640" windowHeight="21240" xr2:uid="{00000000-000D-0000-FFFF-FFFF00000000}"/>
  </bookViews>
  <sheets>
    <sheet name="Contents" sheetId="5" r:id="rId1"/>
    <sheet name="Table 1" sheetId="6" r:id="rId2"/>
    <sheet name="Index" sheetId="4" r:id="rId3"/>
    <sheet name="Data1" sheetId="1" r:id="rId4"/>
    <sheet name="Data2" sheetId="2" r:id="rId5"/>
  </sheets>
  <definedNames>
    <definedName name="_xlnm._FilterDatabase" localSheetId="3" hidden="1">Data1!$B$10:$B$72</definedName>
    <definedName name="_xlnm._FilterDatabase" localSheetId="4" hidden="1">Data2!#REF!</definedName>
    <definedName name="A129176538L">Data1!$HH$1:$HH$10,Data1!$HH$29:$HH$68</definedName>
    <definedName name="A129176542C">Data1!$HQ$1:$HQ$10,Data1!$HQ$29:$HQ$68</definedName>
    <definedName name="A129176546L">Data1!$HR$1:$HR$10,Data1!$HR$29:$HR$68</definedName>
    <definedName name="A129176550C">Data1!$HO$1:$HO$10,Data1!$HO$29:$HO$68</definedName>
    <definedName name="A129176554L">Data1!$HW$1:$HW$10,Data1!$HW$29:$HW$68</definedName>
    <definedName name="A129176558W">Data1!$HJ$1:$HJ$10,Data1!$HJ$36:$HJ$68</definedName>
    <definedName name="A129176562L">Data1!$HN$1:$HN$10,Data1!$HN$36:$HN$68</definedName>
    <definedName name="A129176566W">Data1!$HV$1:$HV$10,Data1!$HV$29:$HV$68</definedName>
    <definedName name="A129176570L">Data1!$HC$1:$HC$10,Data1!$HC$29:$HC$68</definedName>
    <definedName name="A129176574W">Data1!$HI$1:$HI$10,Data1!$HI$36:$HI$68</definedName>
    <definedName name="A129176578F">Data1!$HL$1:$HL$10,Data1!$HL$36:$HL$68</definedName>
    <definedName name="A129176582W">Data1!$HS$1:$HS$10,Data1!$HS$29:$HS$68</definedName>
    <definedName name="A129176586F">Data1!$HP$1:$HP$10,Data1!$HP$29:$HP$68</definedName>
    <definedName name="A129176590W">Data1!$HT$1:$HT$10,Data1!$HT$29:$HT$68</definedName>
    <definedName name="A129176594F">Data1!$HZ$1:$HZ$10,Data1!$HZ$29:$HZ$68</definedName>
    <definedName name="A129176598R">Data1!$HF$1:$HF$10,Data1!$HF$15:$HF$68</definedName>
    <definedName name="A129176602V">Data1!$HG$1:$HG$10,Data1!$HG$29:$HG$68</definedName>
    <definedName name="A129176606C">Data1!$HB$1:$HB$10,Data1!$HB$29:$HB$68</definedName>
    <definedName name="A129176610V">Data1!$HD$1:$HD$10,Data1!$HD$29:$HD$68</definedName>
    <definedName name="A129176614C">Data1!$HE$1:$HE$10,Data1!$HE$15:$HE$68</definedName>
    <definedName name="A129176618L">Data1!$HM$1:$HM$10,Data1!$HM$36:$HM$68</definedName>
    <definedName name="A129176622C">Data1!$HU$1:$HU$10,Data1!$HU$29:$HU$68</definedName>
    <definedName name="A129176626L">Data1!$HY$1:$HY$10,Data1!$HY$29:$HY$68</definedName>
    <definedName name="A129176630C">Data1!$HK$1:$HK$10,Data1!$HK$36:$HK$68</definedName>
    <definedName name="A129176634L">Data1!$HX$1:$HX$10,Data1!$HX$29:$HX$68</definedName>
    <definedName name="A129176638W">Data1!$IA$1:$IA$10,Data1!$IA$29:$IA$68</definedName>
    <definedName name="A129176642L">Data1!$BH$1:$BH$10,Data1!$BH$29:$BH$68</definedName>
    <definedName name="A129176646W">Data1!$BQ$1:$BQ$10,Data1!$BQ$29:$BQ$68</definedName>
    <definedName name="A129176650L">Data1!$BR$1:$BR$10,Data1!$BR$29:$BR$68</definedName>
    <definedName name="A129176654W">Data1!$BO$1:$BO$10,Data1!$BO$29:$BO$68</definedName>
    <definedName name="A129176658F">Data1!$BW$1:$BW$10,Data1!$BW$29:$BW$68</definedName>
    <definedName name="A129176662W">Data1!$BJ$1:$BJ$10,Data1!$BJ$36:$BJ$68</definedName>
    <definedName name="A129176666F">Data1!$BN$1:$BN$10,Data1!$BN$36:$BN$68</definedName>
    <definedName name="A129176670W">Data1!$BV$1:$BV$10,Data1!$BV$29:$BV$68</definedName>
    <definedName name="A129176674F">Data1!$BC$1:$BC$10,Data1!$BC$29:$BC$68</definedName>
    <definedName name="A129176678R">Data1!$BI$1:$BI$10,Data1!$BI$36:$BI$68</definedName>
    <definedName name="A129176682F">Data1!$BL$1:$BL$10,Data1!$BL$36:$BL$68</definedName>
    <definedName name="A129176686R">Data1!$BS$1:$BS$10,Data1!$BS$29:$BS$68</definedName>
    <definedName name="A129176690F">Data1!$BP$1:$BP$10,Data1!$BP$29:$BP$68</definedName>
    <definedName name="A129176694R">Data1!$BT$1:$BT$10,Data1!$BT$29:$BT$68</definedName>
    <definedName name="A129176698X">Data1!$BZ$1:$BZ$10,Data1!$BZ$29:$BZ$68</definedName>
    <definedName name="A129176702C">Data1!$BF$1:$BF$10,Data1!$BF$15:$BF$68</definedName>
    <definedName name="A129176706L">Data1!$BG$1:$BG$10,Data1!$BG$29:$BG$68</definedName>
    <definedName name="A129176710C">Data1!$BB$1:$BB$10,Data1!$BB$29:$BB$68</definedName>
    <definedName name="A129176714L">Data1!$BD$1:$BD$10,Data1!$BD$29:$BD$68</definedName>
    <definedName name="A129176718W">Data1!$BE$1:$BE$10,Data1!$BE$15:$BE$68</definedName>
    <definedName name="A129176722L">Data1!$BM$1:$BM$10,Data1!$BM$36:$BM$68</definedName>
    <definedName name="A129176726W">Data1!$BU$1:$BU$10,Data1!$BU$29:$BU$68</definedName>
    <definedName name="A129176730L">Data1!$BY$1:$BY$10,Data1!$BY$29:$BY$68</definedName>
    <definedName name="A129176734W">Data1!$BK$1:$BK$10,Data1!$BK$36:$BK$68</definedName>
    <definedName name="A129176738F">Data1!$BX$1:$BX$10,Data1!$BX$29:$BX$68</definedName>
    <definedName name="A129176742W">Data1!$CA$1:$CA$10,Data1!$CA$29:$CA$68</definedName>
    <definedName name="A129176746F">Data1!$EH$1:$EH$10,Data1!$EH$29:$EH$68</definedName>
    <definedName name="A129176750W">Data1!$EQ$1:$EQ$10,Data1!$EQ$29:$EQ$68</definedName>
    <definedName name="A129176754F">Data1!$ER$1:$ER$10,Data1!$ER$29:$ER$68</definedName>
    <definedName name="A129176758R">Data1!$EO$1:$EO$10,Data1!$EO$29:$EO$68</definedName>
    <definedName name="A129176762F">Data1!$EW$1:$EW$10,Data1!$EW$29:$EW$68</definedName>
    <definedName name="A129176766R">Data1!$EJ$1:$EJ$10,Data1!$EJ$36:$EJ$68</definedName>
    <definedName name="A129176770F">Data1!$EN$1:$EN$10,Data1!$EN$36:$EN$68</definedName>
    <definedName name="A129176774R">Data1!$EV$1:$EV$10,Data1!$EV$29:$EV$68</definedName>
    <definedName name="A129176778X">Data1!$EC$1:$EC$10,Data1!$EC$29:$EC$68</definedName>
    <definedName name="A129176782R">Data1!$EI$1:$EI$10,Data1!$EI$36:$EI$68</definedName>
    <definedName name="A129176786X">Data1!$EL$1:$EL$10,Data1!$EL$36:$EL$68</definedName>
    <definedName name="A129176790R">Data1!$ES$1:$ES$10,Data1!$ES$29:$ES$68</definedName>
    <definedName name="A129176794X">Data1!$EP$1:$EP$10,Data1!$EP$29:$EP$68</definedName>
    <definedName name="A129176798J">Data1!$ET$1:$ET$10,Data1!$ET$29:$ET$68</definedName>
    <definedName name="A129176802L">Data1!$EZ$1:$EZ$10,Data1!$EZ$29:$EZ$68</definedName>
    <definedName name="A129176806W">Data1!$EF$1:$EF$10,Data1!$EF$15:$EF$68</definedName>
    <definedName name="A129176810L">Data1!$EG$1:$EG$10,Data1!$EG$29:$EG$68</definedName>
    <definedName name="A129176814W">Data1!$EB$1:$EB$10,Data1!$EB$29:$EB$68</definedName>
    <definedName name="A129176818F">Data1!$ED$1:$ED$10,Data1!$ED$29:$ED$68</definedName>
    <definedName name="A129176822W">Data1!$EE$1:$EE$10,Data1!$EE$15:$EE$68</definedName>
    <definedName name="A129176826F">Data1!$EM$1:$EM$10,Data1!$EM$36:$EM$68</definedName>
    <definedName name="A129176830W">Data1!$EU$1:$EU$10,Data1!$EU$29:$EU$68</definedName>
    <definedName name="A129176834F">Data1!$EY$1:$EY$10,Data1!$EY$29:$EY$68</definedName>
    <definedName name="A129176838R">Data1!$EK$1:$EK$10,Data1!$EK$36:$EK$68</definedName>
    <definedName name="A129176842F">Data1!$EX$1:$EX$10,Data1!$EX$29:$EX$68</definedName>
    <definedName name="A129176846R">Data1!$FA$1:$FA$10,Data1!$FA$29:$FA$68</definedName>
    <definedName name="A129176850F">Data1!$FH$1:$FH$10,Data1!$FH$29:$FH$68</definedName>
    <definedName name="A129176854R">Data1!$FQ$1:$FQ$10,Data1!$FQ$29:$FQ$68</definedName>
    <definedName name="A129176858X">Data1!$FR$1:$FR$10,Data1!$FR$29:$FR$68</definedName>
    <definedName name="A129176862R">Data1!$FO$1:$FO$10,Data1!$FO$29:$FO$68</definedName>
    <definedName name="A129176866X">Data1!$FW$1:$FW$10,Data1!$FW$29:$FW$68</definedName>
    <definedName name="A129176870R">Data1!$FJ$1:$FJ$10,Data1!$FJ$36:$FJ$68</definedName>
    <definedName name="A129176874X">Data1!$FN$1:$FN$10,Data1!$FN$36:$FN$68</definedName>
    <definedName name="A129176878J">Data1!$FV$1:$FV$10,Data1!$FV$29:$FV$68</definedName>
    <definedName name="A129176882X">Data1!$FC$1:$FC$10,Data1!$FC$29:$FC$68</definedName>
    <definedName name="A129176886J">Data1!$FI$1:$FI$10,Data1!$FI$36:$FI$68</definedName>
    <definedName name="A129176890X">Data1!$FL$1:$FL$10,Data1!$FL$36:$FL$68</definedName>
    <definedName name="A129176894J">Data1!$FS$1:$FS$10,Data1!$FS$29:$FS$68</definedName>
    <definedName name="A129176898T">Data1!$FP$1:$FP$10,Data1!$FP$29:$FP$68</definedName>
    <definedName name="A129176902W">Data1!$FT$1:$FT$10,Data1!$FT$29:$FT$68</definedName>
    <definedName name="A129176906F">Data1!$FZ$1:$FZ$10,Data1!$FZ$29:$FZ$68</definedName>
    <definedName name="A129176910W">Data1!$FF$1:$FF$10,Data1!$FF$15:$FF$68</definedName>
    <definedName name="A129176914F">Data1!$FG$1:$FG$10,Data1!$FG$29:$FG$68</definedName>
    <definedName name="A129176918R">Data1!$FB$1:$FB$10,Data1!$FB$29:$FB$68</definedName>
    <definedName name="A129176922F">Data1!$FD$1:$FD$10,Data1!$FD$29:$FD$68</definedName>
    <definedName name="A129176926R">Data1!$FE$1:$FE$10,Data1!$FE$15:$FE$68</definedName>
    <definedName name="A129176930F">Data1!$FM$1:$FM$10,Data1!$FM$36:$FM$68</definedName>
    <definedName name="A129176934R">Data1!$FU$1:$FU$10,Data1!$FU$29:$FU$68</definedName>
    <definedName name="A129176938X">Data1!$FY$1:$FY$10,Data1!$FY$29:$FY$68</definedName>
    <definedName name="A129176942R">Data1!$FK$1:$FK$10,Data1!$FK$36:$FK$68</definedName>
    <definedName name="A129176946X">Data1!$FX$1:$FX$10,Data1!$FX$29:$FX$68</definedName>
    <definedName name="A129176950R">Data1!$GA$1:$GA$10,Data1!$GA$29:$GA$68</definedName>
    <definedName name="A129176954X">Data1!$GH$1:$GH$10,Data1!$GH$29:$GH$68</definedName>
    <definedName name="A129176958J">Data1!$GQ$1:$GQ$10,Data1!$GQ$29:$GQ$68</definedName>
    <definedName name="A129176962X">Data1!$GR$1:$GR$10,Data1!$GR$29:$GR$68</definedName>
    <definedName name="A129176966J">Data1!$GO$1:$GO$10,Data1!$GO$29:$GO$68</definedName>
    <definedName name="A129176970X">Data1!$GW$1:$GW$10,Data1!$GW$29:$GW$68</definedName>
    <definedName name="A129176974J">Data1!$GJ$1:$GJ$10,Data1!$GJ$36:$GJ$68</definedName>
    <definedName name="A129176978T">Data1!$GN$1:$GN$10,Data1!$GN$36:$GN$68</definedName>
    <definedName name="A129176982J">Data1!$GV$1:$GV$10,Data1!$GV$29:$GV$68</definedName>
    <definedName name="A129176986T">Data1!$GC$1:$GC$10,Data1!$GC$29:$GC$68</definedName>
    <definedName name="A129176990J">Data1!$GI$1:$GI$10,Data1!$GI$36:$GI$68</definedName>
    <definedName name="A129176994T">Data1!$GL$1:$GL$10,Data1!$GL$36:$GL$68</definedName>
    <definedName name="A129176998A">Data1!$GS$1:$GS$10,Data1!$GS$29:$GS$68</definedName>
    <definedName name="A129177002J">Data1!$GP$1:$GP$10,Data1!$GP$29:$GP$68</definedName>
    <definedName name="A129177006T">Data1!$GT$1:$GT$10,Data1!$GT$29:$GT$68</definedName>
    <definedName name="A129177010J">Data1!$GZ$1:$GZ$10,Data1!$GZ$29:$GZ$68</definedName>
    <definedName name="A129177014T">Data1!$GF$1:$GF$10,Data1!$GF$15:$GF$68</definedName>
    <definedName name="A129177018A">Data1!$GG$1:$GG$10,Data1!$GG$29:$GG$68</definedName>
    <definedName name="A129177022T">Data1!$GB$1:$GB$10,Data1!$GB$29:$GB$68</definedName>
    <definedName name="A129177026A">Data1!$GD$1:$GD$10,Data1!$GD$29:$GD$68</definedName>
    <definedName name="A129177030T">Data1!$GE$1:$GE$10,Data1!$GE$15:$GE$68</definedName>
    <definedName name="A129177034A">Data1!$GM$1:$GM$10,Data1!$GM$36:$GM$68</definedName>
    <definedName name="A129177038K">Data1!$GU$1:$GU$10,Data1!$GU$29:$GU$68</definedName>
    <definedName name="A129177042A">Data1!$GY$1:$GY$10,Data1!$GY$29:$GY$68</definedName>
    <definedName name="A129177046K">Data1!$GK$1:$GK$10,Data1!$GK$36:$GK$68</definedName>
    <definedName name="A129177050A">Data1!$GX$1:$GX$10,Data1!$GX$29:$GX$68</definedName>
    <definedName name="A129177054K">Data1!$HA$1:$HA$10,Data1!$HA$29:$HA$68</definedName>
    <definedName name="A129177058V">Data1!$AH$1:$AH$10,Data1!$AH$29:$AH$68</definedName>
    <definedName name="A129177062K">Data1!$AQ$1:$AQ$10,Data1!$AQ$29:$AQ$68</definedName>
    <definedName name="A129177066V">Data1!$AR$1:$AR$10,Data1!$AR$29:$AR$68</definedName>
    <definedName name="A129177070K">Data1!$AO$1:$AO$10,Data1!$AO$29:$AO$68</definedName>
    <definedName name="A129177074V">Data1!$AW$1:$AW$10,Data1!$AW$29:$AW$68</definedName>
    <definedName name="A129177078C">Data1!$AJ$1:$AJ$10,Data1!$AJ$36:$AJ$68</definedName>
    <definedName name="A129177082V">Data1!$AN$1:$AN$10,Data1!$AN$36:$AN$68</definedName>
    <definedName name="A129177086C">Data1!$AV$1:$AV$10,Data1!$AV$29:$AV$68</definedName>
    <definedName name="A129177090V">Data1!$AC$1:$AC$10,Data1!$AC$29:$AC$68</definedName>
    <definedName name="A129177094C">Data1!$AI$1:$AI$10,Data1!$AI$36:$AI$68</definedName>
    <definedName name="A129177098L">Data1!$AL$1:$AL$10,Data1!$AL$36:$AL$68</definedName>
    <definedName name="A129177102T">Data1!$AS$1:$AS$10,Data1!$AS$29:$AS$68</definedName>
    <definedName name="A129177106A">Data1!$AP$1:$AP$10,Data1!$AP$29:$AP$68</definedName>
    <definedName name="A129177110T">Data1!$AT$1:$AT$10,Data1!$AT$29:$AT$68</definedName>
    <definedName name="A129177114A">Data1!$AZ$1:$AZ$10,Data1!$AZ$29:$AZ$68</definedName>
    <definedName name="A129177118K">Data1!$AF$1:$AF$10,Data1!$AF$15:$AF$68</definedName>
    <definedName name="A129177122A">Data1!$AG$1:$AG$10,Data1!$AG$29:$AG$68</definedName>
    <definedName name="A129177126K">Data1!$AB$1:$AB$10,Data1!$AB$29:$AB$68</definedName>
    <definedName name="A129177130A">Data1!$AD$1:$AD$10,Data1!$AD$29:$AD$68</definedName>
    <definedName name="A129177134K">Data1!$AE$1:$AE$10,Data1!$AE$15:$AE$68</definedName>
    <definedName name="A129177138V">Data1!$AM$1:$AM$10,Data1!$AM$36:$AM$68</definedName>
    <definedName name="A129177142K">Data1!$AU$1:$AU$10,Data1!$AU$29:$AU$68</definedName>
    <definedName name="A129177146V">Data1!$AY$1:$AY$10,Data1!$AY$29:$AY$68</definedName>
    <definedName name="A129177150K">Data1!$AK$1:$AK$10,Data1!$AK$36:$AK$68</definedName>
    <definedName name="A129177154V">Data1!$AX$1:$AX$10,Data1!$AX$29:$AX$68</definedName>
    <definedName name="A129177158C">Data1!$BA$1:$BA$10,Data1!$BA$29:$BA$68</definedName>
    <definedName name="A129177162V">Data1!$CH$1:$CH$10,Data1!$CH$29:$CH$68</definedName>
    <definedName name="A129177166C">Data1!$CQ$1:$CQ$10,Data1!$CQ$29:$CQ$68</definedName>
    <definedName name="A129177170V">Data1!$CR$1:$CR$10,Data1!$CR$29:$CR$68</definedName>
    <definedName name="A129177174C">Data1!$CO$1:$CO$10,Data1!$CO$29:$CO$68</definedName>
    <definedName name="A129177178L">Data1!$CW$1:$CW$10,Data1!$CW$29:$CW$68</definedName>
    <definedName name="A129177182C">Data1!$CJ$1:$CJ$10,Data1!$CJ$36:$CJ$68</definedName>
    <definedName name="A129177186L">Data1!$CN$1:$CN$10,Data1!$CN$36:$CN$68</definedName>
    <definedName name="A129177190C">Data1!$CV$1:$CV$10,Data1!$CV$29:$CV$68</definedName>
    <definedName name="A129177194L">Data1!$CC$1:$CC$10,Data1!$CC$29:$CC$68</definedName>
    <definedName name="A129177198W">Data1!$CI$1:$CI$10,Data1!$CI$36:$CI$68</definedName>
    <definedName name="A129177202A">Data1!$CL$1:$CL$10,Data1!$CL$36:$CL$68</definedName>
    <definedName name="A129177206K">Data1!$CS$1:$CS$10,Data1!$CS$29:$CS$68</definedName>
    <definedName name="A129177210A">Data1!$CP$1:$CP$10,Data1!$CP$29:$CP$68</definedName>
    <definedName name="A129177214K">Data1!$CT$1:$CT$10,Data1!$CT$29:$CT$68</definedName>
    <definedName name="A129177218V">Data1!$CZ$1:$CZ$10,Data1!$CZ$29:$CZ$68</definedName>
    <definedName name="A129177222K">Data1!$CF$1:$CF$10,Data1!$CF$15:$CF$68</definedName>
    <definedName name="A129177226V">Data1!$CG$1:$CG$10,Data1!$CG$29:$CG$68</definedName>
    <definedName name="A129177230K">Data1!$CB$1:$CB$10,Data1!$CB$29:$CB$68</definedName>
    <definedName name="A129177234V">Data1!$CD$1:$CD$10,Data1!$CD$29:$CD$68</definedName>
    <definedName name="A129177238C">Data1!$CE$1:$CE$10,Data1!$CE$15:$CE$68</definedName>
    <definedName name="A129177242V">Data1!$CM$1:$CM$10,Data1!$CM$36:$CM$68</definedName>
    <definedName name="A129177246C">Data1!$CU$1:$CU$10,Data1!$CU$29:$CU$68</definedName>
    <definedName name="A129177250V">Data1!$CY$1:$CY$10,Data1!$CY$29:$CY$68</definedName>
    <definedName name="A129177254C">Data1!$CK$1:$CK$10,Data1!$CK$36:$CK$68</definedName>
    <definedName name="A129177258L">Data1!$CX$1:$CX$10,Data1!$CX$29:$CX$68</definedName>
    <definedName name="A129177262C">Data1!$DA$1:$DA$10,Data1!$DA$29:$DA$68</definedName>
    <definedName name="A129177266L">Data1!$DH$1:$DH$10,Data1!$DH$29:$DH$68</definedName>
    <definedName name="A129177270C">Data1!$DQ$1:$DQ$10,Data1!$DQ$29:$DQ$68</definedName>
    <definedName name="A129177274L">Data1!$DR$1:$DR$10,Data1!$DR$29:$DR$68</definedName>
    <definedName name="A129177278W">Data1!$DO$1:$DO$10,Data1!$DO$29:$DO$68</definedName>
    <definedName name="A129177282L">Data1!$DW$1:$DW$10,Data1!$DW$29:$DW$68</definedName>
    <definedName name="A129177286W">Data1!$DJ$1:$DJ$10,Data1!$DJ$36:$DJ$68</definedName>
    <definedName name="A129177290L">Data1!$DN$1:$DN$10,Data1!$DN$36:$DN$68</definedName>
    <definedName name="A129177294W">Data1!$DV$1:$DV$10,Data1!$DV$29:$DV$68</definedName>
    <definedName name="A129177298F">Data1!$DC$1:$DC$10,Data1!$DC$29:$DC$68</definedName>
    <definedName name="A129177302K">Data1!$DI$1:$DI$10,Data1!$DI$36:$DI$68</definedName>
    <definedName name="A129177306V">Data1!$DL$1:$DL$10,Data1!$DL$36:$DL$68</definedName>
    <definedName name="A129177310K">Data1!$DS$1:$DS$10,Data1!$DS$29:$DS$68</definedName>
    <definedName name="A129177314V">Data1!$DP$1:$DP$10,Data1!$DP$29:$DP$68</definedName>
    <definedName name="A129177318C">Data1!$DT$1:$DT$10,Data1!$DT$29:$DT$68</definedName>
    <definedName name="A129177322V">Data1!$DZ$1:$DZ$10,Data1!$DZ$29:$DZ$68</definedName>
    <definedName name="A129177326C">Data1!$DF$1:$DF$10,Data1!$DF$15:$DF$68</definedName>
    <definedName name="A129177330V">Data1!$DG$1:$DG$10,Data1!$DG$29:$DG$68</definedName>
    <definedName name="A129177334C">Data1!$DB$1:$DB$10,Data1!$DB$29:$DB$68</definedName>
    <definedName name="A129177338L">Data1!$DD$1:$DD$10,Data1!$DD$29:$DD$68</definedName>
    <definedName name="A129177342C">Data1!$DE$1:$DE$10,Data1!$DE$15:$DE$68</definedName>
    <definedName name="A129177346L">Data1!$DM$1:$DM$10,Data1!$DM$36:$DM$68</definedName>
    <definedName name="A129177350C">Data1!$DU$1:$DU$10,Data1!$DU$29:$DU$68</definedName>
    <definedName name="A129177354L">Data1!$DY$1:$DY$10,Data1!$DY$29:$DY$68</definedName>
    <definedName name="A129177358W">Data1!$DK$1:$DK$10,Data1!$DK$36:$DK$68</definedName>
    <definedName name="A129177362L">Data1!$DX$1:$DX$10,Data1!$DX$29:$DX$68</definedName>
    <definedName name="A129177366W">Data1!$EA$1:$EA$10,Data1!$EA$29:$EA$68</definedName>
    <definedName name="A129177370L">Data1!$H$1:$H$10,Data1!$H$11:$H$68</definedName>
    <definedName name="A129177374W">Data1!$Q$1:$Q$10,Data1!$Q$12:$Q$68</definedName>
    <definedName name="A129177378F">Data1!$R$1:$R$10,Data1!$R$29:$R$68</definedName>
    <definedName name="A129177382W">Data1!$O$1:$O$10,Data1!$O$29:$O$68</definedName>
    <definedName name="A129177386F">Data1!$W$1:$W$10,Data1!$W$29:$W$68</definedName>
    <definedName name="A129177390W">Data1!$J$1:$J$10,Data1!$J$36:$J$68</definedName>
    <definedName name="A129177394F">Data1!$N$1:$N$10,Data1!$N$36:$N$68</definedName>
    <definedName name="A129177398R">Data1!$V$1:$V$10,Data1!$V$29:$V$68</definedName>
    <definedName name="A129177402V">Data1!$C$1:$C$10,Data1!$C$11:$C$68</definedName>
    <definedName name="A129177406C">Data1!$I$1:$I$10,Data1!$I$36:$I$68</definedName>
    <definedName name="A129177410V">Data1!$L$1:$L$10,Data1!$L$36:$L$68</definedName>
    <definedName name="A129177414C">Data1!$S$1:$S$10,Data1!$S$29:$S$68</definedName>
    <definedName name="A129177418L">Data1!$P$1:$P$10,Data1!$P$11:$P$68</definedName>
    <definedName name="A129177422C">Data1!$T$1:$T$10,Data1!$T$11:$T$68</definedName>
    <definedName name="A129177426L">Data1!$Z$1:$Z$10,Data1!$Z$29:$Z$68</definedName>
    <definedName name="A129177430C">Data1!$F$1:$F$10,Data1!$F$11:$F$68</definedName>
    <definedName name="A129177434L">Data1!$G$1:$G$10,Data1!$G$12:$G$68</definedName>
    <definedName name="A129177438W">Data1!$B$1:$B$10,Data1!$B$11:$B$68</definedName>
    <definedName name="A129177442L">Data1!$D$1:$D$10,Data1!$D$12:$D$68</definedName>
    <definedName name="A129177446W">Data1!$E$1:$E$10,Data1!$E$11:$E$68</definedName>
    <definedName name="A129177450L">Data1!$M$1:$M$10,Data1!$M$36:$M$68</definedName>
    <definedName name="A129177454W">Data1!$U$1:$U$10,Data1!$U$12:$U$68</definedName>
    <definedName name="A129177458F">Data1!$Y$1:$Y$10,Data1!$Y$12:$Y$68</definedName>
    <definedName name="A129177462W">Data1!$K$1:$K$10,Data1!$K$36:$K$68</definedName>
    <definedName name="A129177466F">Data1!$X$1:$X$10,Data1!$X$11:$X$68</definedName>
    <definedName name="A129177470W">Data1!$AA$1:$AA$10,Data1!$AA$29:$AA$68</definedName>
    <definedName name="A129181558T">Data2!$J$1:$J$10,Data2!$J$30:$J$72</definedName>
    <definedName name="A129181558T_Data">Data2!$J$30:$J$72</definedName>
    <definedName name="A129181558T_Latest">Data2!$J$72</definedName>
    <definedName name="A129181562J">Data1!$IL$1:$IL$10,Data1!$IL$37:$IL$72</definedName>
    <definedName name="A129181562J_Data">Data1!$IL$37:$IL$72</definedName>
    <definedName name="A129181562J_Latest">Data1!$IL$72</definedName>
    <definedName name="A129181566T">Data2!$C$1:$C$10,Data2!$C$30:$C$72</definedName>
    <definedName name="A129181566T_Data">Data2!$C$30:$C$72</definedName>
    <definedName name="A129181566T_Latest">Data2!$C$72</definedName>
    <definedName name="A129181570J">Data2!$F$1:$F$10,Data2!$F$30:$F$72</definedName>
    <definedName name="A129181570J_Data">Data2!$F$30:$F$72</definedName>
    <definedName name="A129181570J_Latest">Data2!$F$72</definedName>
    <definedName name="A129181574T">Data1!$IM$1:$IM$10,Data1!$IM$37:$IM$72</definedName>
    <definedName name="A129181574T_Data">Data1!$IM$37:$IM$72</definedName>
    <definedName name="A129181574T_Latest">Data1!$IM$72</definedName>
    <definedName name="A129181578A">Data1!$IO$1:$IO$10,Data1!$IO$37:$IO$72</definedName>
    <definedName name="A129181578A_Data">Data1!$IO$37:$IO$72</definedName>
    <definedName name="A129181578A_Latest">Data1!$IO$72</definedName>
    <definedName name="A129181582T">Data1!$IG$1:$IG$10,Data1!$IG$30:$IG$72</definedName>
    <definedName name="A129181582T_Data">Data1!$IG$30:$IG$72</definedName>
    <definedName name="A129181582T_Latest">Data1!$IG$72</definedName>
    <definedName name="A129181586A">Data1!$IK$1:$IK$10,Data1!$IK$37:$IK$72</definedName>
    <definedName name="A129181586A_Data">Data1!$IK$37:$IK$72</definedName>
    <definedName name="A129181586A_Latest">Data1!$IK$72</definedName>
    <definedName name="A129181590T">Data2!$G$1:$G$10,Data2!$G$30:$G$72</definedName>
    <definedName name="A129181590T_Data">Data2!$G$30:$G$72</definedName>
    <definedName name="A129181590T_Latest">Data2!$G$72</definedName>
    <definedName name="A129181594A">Data1!$IA$1:$IA$10,Data1!$IA$30:$IA$72</definedName>
    <definedName name="A129181594A_Data">Data1!$IA$30:$IA$72</definedName>
    <definedName name="A129181594A_Latest">Data1!$IA$72</definedName>
    <definedName name="A129181598K">Data1!$ID$1:$ID$10,Data1!$ID$16:$ID$72</definedName>
    <definedName name="A129181598K_Data">Data1!$ID$16:$ID$72</definedName>
    <definedName name="A129181598K_Latest">Data1!$ID$72</definedName>
    <definedName name="A129181602R">Data1!$IE$1:$IE$10,Data1!$IE$16:$IE$72</definedName>
    <definedName name="A129181602R_Data">Data1!$IE$16:$IE$72</definedName>
    <definedName name="A129181602R_Latest">Data1!$IE$72</definedName>
    <definedName name="A129181606X">Data1!$IN$1:$IN$10,Data1!$IN$37:$IN$72</definedName>
    <definedName name="A129181606X_Data">Data1!$IN$37:$IN$72</definedName>
    <definedName name="A129181606X_Latest">Data1!$IN$72</definedName>
    <definedName name="A129181610R">Data1!$IP$1:$IP$10,Data1!$IP$30:$IP$72</definedName>
    <definedName name="A129181610R_Data">Data1!$IP$30:$IP$72</definedName>
    <definedName name="A129181610R_Latest">Data1!$IP$72</definedName>
    <definedName name="A129181614X">Data1!$IQ$1:$IQ$10,Data1!$IQ$30:$IQ$72</definedName>
    <definedName name="A129181614X_Data">Data1!$IQ$30:$IQ$72</definedName>
    <definedName name="A129181614X_Latest">Data1!$IQ$72</definedName>
    <definedName name="A129181618J">Data2!$H$1:$H$10,Data2!$H$30:$H$72</definedName>
    <definedName name="A129181618J_Data">Data2!$H$30:$H$72</definedName>
    <definedName name="A129181618J_Latest">Data2!$H$72</definedName>
    <definedName name="A129181622X">Data2!$K$1:$K$10,Data2!$K$30:$K$72</definedName>
    <definedName name="A129181622X_Data">Data2!$K$30:$K$72</definedName>
    <definedName name="A129181622X_Latest">Data2!$K$72</definedName>
    <definedName name="A129181626J">Data2!$L$1:$L$10,Data2!$L$30:$L$72</definedName>
    <definedName name="A129181626J_Data">Data2!$L$30:$L$72</definedName>
    <definedName name="A129181626J_Latest">Data2!$L$72</definedName>
    <definedName name="A129181630X">Data1!$IF$1:$IF$10,Data1!$IF$30:$IF$72</definedName>
    <definedName name="A129181630X_Data">Data1!$IF$30:$IF$72</definedName>
    <definedName name="A129181630X_Latest">Data1!$IF$72</definedName>
    <definedName name="A129181634J">Data1!$II$1:$II$10,Data1!$II$37:$II$72</definedName>
    <definedName name="A129181634J_Data">Data1!$II$37:$II$72</definedName>
    <definedName name="A129181634J_Latest">Data1!$II$72</definedName>
    <definedName name="A129181638T">Data1!$HZ$1:$HZ$10,Data1!$HZ$30:$HZ$72</definedName>
    <definedName name="A129181638T_Data">Data1!$HZ$30:$HZ$72</definedName>
    <definedName name="A129181638T_Latest">Data1!$HZ$72</definedName>
    <definedName name="A129181642J">Data1!$IB$1:$IB$10,Data1!$IB$30:$IB$72</definedName>
    <definedName name="A129181642J_Data">Data1!$IB$30:$IB$72</definedName>
    <definedName name="A129181642J_Latest">Data1!$IB$72</definedName>
    <definedName name="A129181646T">Data1!$IC$1:$IC$10,Data1!$IC$30:$IC$72</definedName>
    <definedName name="A129181646T_Data">Data1!$IC$30:$IC$72</definedName>
    <definedName name="A129181646T_Latest">Data1!$IC$72</definedName>
    <definedName name="A129181650J">Data1!$IH$1:$IH$10,Data1!$IH$37:$IH$72</definedName>
    <definedName name="A129181650J_Data">Data1!$IH$37:$IH$72</definedName>
    <definedName name="A129181650J_Latest">Data1!$IH$72</definedName>
    <definedName name="A129181654T">Data2!$D$1:$D$10,Data2!$D$30:$D$72</definedName>
    <definedName name="A129181654T_Data">Data2!$D$30:$D$72</definedName>
    <definedName name="A129181654T_Latest">Data2!$D$72</definedName>
    <definedName name="A129181658A">Data2!$E$1:$E$10,Data2!$E$30:$E$72</definedName>
    <definedName name="A129181658A_Data">Data2!$E$30:$E$72</definedName>
    <definedName name="A129181658A_Latest">Data2!$E$72</definedName>
    <definedName name="A129181662T">Data1!$IJ$1:$IJ$10,Data1!$IJ$37:$IJ$72</definedName>
    <definedName name="A129181662T_Data">Data1!$IJ$37:$IJ$72</definedName>
    <definedName name="A129181662T_Latest">Data1!$IJ$72</definedName>
    <definedName name="A129181666A">Data2!$B$1:$B$10,Data2!$B$30:$B$72</definedName>
    <definedName name="A129181666A_Data">Data2!$B$30:$B$72</definedName>
    <definedName name="A129181666A_Latest">Data2!$B$72</definedName>
    <definedName name="A129181670T">Data2!$I$1:$I$10,Data2!$I$30:$I$72</definedName>
    <definedName name="A129181670T_Data">Data2!$I$30:$I$72</definedName>
    <definedName name="A129181670T_Latest">Data2!$I$72</definedName>
    <definedName name="A129181674A">Data1!$CH$1:$CH$10,Data1!$CH$30:$CH$72</definedName>
    <definedName name="A129181674A_Data">Data1!$CH$30:$CH$72</definedName>
    <definedName name="A129181674A_Latest">Data1!$CH$72</definedName>
    <definedName name="A129181678K">Data1!$BT$1:$BT$10,Data1!$BT$37:$BT$72</definedName>
    <definedName name="A129181678K_Data">Data1!$BT$37:$BT$72</definedName>
    <definedName name="A129181678K_Latest">Data1!$BT$72</definedName>
    <definedName name="A129181682A">Data1!$CA$1:$CA$10,Data1!$CA$30:$CA$72</definedName>
    <definedName name="A129181682A_Data">Data1!$CA$30:$CA$72</definedName>
    <definedName name="A129181682A_Latest">Data1!$CA$72</definedName>
    <definedName name="A129181686K">Data1!$CD$1:$CD$10,Data1!$CD$30:$CD$72</definedName>
    <definedName name="A129181686K_Data">Data1!$CD$30:$CD$72</definedName>
    <definedName name="A129181686K_Latest">Data1!$CD$72</definedName>
    <definedName name="A129181690A">Data1!$BU$1:$BU$10,Data1!$BU$37:$BU$72</definedName>
    <definedName name="A129181690A_Data">Data1!$BU$37:$BU$72</definedName>
    <definedName name="A129181690A_Latest">Data1!$BU$72</definedName>
    <definedName name="A129181694K">Data1!$BW$1:$BW$10,Data1!$BW$37:$BW$72</definedName>
    <definedName name="A129181694K_Data">Data1!$BW$37:$BW$72</definedName>
    <definedName name="A129181694K_Latest">Data1!$BW$72</definedName>
    <definedName name="A129181698V">Data1!$BO$1:$BO$10,Data1!$BO$30:$BO$72</definedName>
    <definedName name="A129181698V_Data">Data1!$BO$30:$BO$72</definedName>
    <definedName name="A129181698V_Latest">Data1!$BO$72</definedName>
    <definedName name="A129181702X">Data1!$BS$1:$BS$10,Data1!$BS$37:$BS$72</definedName>
    <definedName name="A129181702X_Data">Data1!$BS$37:$BS$72</definedName>
    <definedName name="A129181702X_Latest">Data1!$BS$72</definedName>
    <definedName name="A129181706J">Data1!$CE$1:$CE$10,Data1!$CE$30:$CE$72</definedName>
    <definedName name="A129181706J_Data">Data1!$CE$30:$CE$72</definedName>
    <definedName name="A129181706J_Latest">Data1!$CE$72</definedName>
    <definedName name="A129181710X">Data1!$BI$1:$BI$10,Data1!$BI$30:$BI$72</definedName>
    <definedName name="A129181710X_Data">Data1!$BI$30:$BI$72</definedName>
    <definedName name="A129181710X_Latest">Data1!$BI$72</definedName>
    <definedName name="A129181714J">Data1!$BL$1:$BL$10,Data1!$BL$16:$BL$72</definedName>
    <definedName name="A129181714J_Data">Data1!$BL$16:$BL$72</definedName>
    <definedName name="A129181714J_Latest">Data1!$BL$72</definedName>
    <definedName name="A129181718T">Data1!$BM$1:$BM$10,Data1!$BM$16:$BM$72</definedName>
    <definedName name="A129181718T_Data">Data1!$BM$16:$BM$72</definedName>
    <definedName name="A129181718T_Latest">Data1!$BM$72</definedName>
    <definedName name="A129181722J">Data1!$BV$1:$BV$10,Data1!$BV$37:$BV$72</definedName>
    <definedName name="A129181722J_Data">Data1!$BV$37:$BV$72</definedName>
    <definedName name="A129181722J_Latest">Data1!$BV$72</definedName>
    <definedName name="A129181726T">Data1!$BX$1:$BX$10,Data1!$BX$30:$BX$72</definedName>
    <definedName name="A129181726T_Data">Data1!$BX$30:$BX$72</definedName>
    <definedName name="A129181726T_Latest">Data1!$BX$72</definedName>
    <definedName name="A129181730J">Data1!$BY$1:$BY$10,Data1!$BY$30:$BY$72</definedName>
    <definedName name="A129181730J_Data">Data1!$BY$30:$BY$72</definedName>
    <definedName name="A129181730J_Latest">Data1!$BY$72</definedName>
    <definedName name="A129181734T">Data1!$CF$1:$CF$10,Data1!$CF$30:$CF$72</definedName>
    <definedName name="A129181734T_Data">Data1!$CF$30:$CF$72</definedName>
    <definedName name="A129181734T_Latest">Data1!$CF$72</definedName>
    <definedName name="A129181738A">Data1!$CI$1:$CI$10,Data1!$CI$30:$CI$72</definedName>
    <definedName name="A129181738A_Data">Data1!$CI$30:$CI$72</definedName>
    <definedName name="A129181738A_Latest">Data1!$CI$72</definedName>
    <definedName name="A129181742T">Data1!$CJ$1:$CJ$10,Data1!$CJ$30:$CJ$72</definedName>
    <definedName name="A129181742T_Data">Data1!$CJ$30:$CJ$72</definedName>
    <definedName name="A129181742T_Latest">Data1!$CJ$72</definedName>
    <definedName name="A129181746A">Data1!$BN$1:$BN$10,Data1!$BN$30:$BN$72</definedName>
    <definedName name="A129181746A_Data">Data1!$BN$30:$BN$72</definedName>
    <definedName name="A129181746A_Latest">Data1!$BN$72</definedName>
    <definedName name="A129181750T">Data1!$BQ$1:$BQ$10,Data1!$BQ$37:$BQ$72</definedName>
    <definedName name="A129181750T_Data">Data1!$BQ$37:$BQ$72</definedName>
    <definedName name="A129181750T_Latest">Data1!$BQ$72</definedName>
    <definedName name="A129181754A">Data1!$BH$1:$BH$10,Data1!$BH$30:$BH$72</definedName>
    <definedName name="A129181754A_Data">Data1!$BH$30:$BH$72</definedName>
    <definedName name="A129181754A_Latest">Data1!$BH$72</definedName>
    <definedName name="A129181758K">Data1!$BJ$1:$BJ$10,Data1!$BJ$30:$BJ$72</definedName>
    <definedName name="A129181758K_Data">Data1!$BJ$30:$BJ$72</definedName>
    <definedName name="A129181758K_Latest">Data1!$BJ$72</definedName>
    <definedName name="A129181762A">Data1!$BK$1:$BK$10,Data1!$BK$30:$BK$72</definedName>
    <definedName name="A129181762A_Data">Data1!$BK$30:$BK$72</definedName>
    <definedName name="A129181762A_Latest">Data1!$BK$72</definedName>
    <definedName name="A129181766K">Data1!$BP$1:$BP$10,Data1!$BP$37:$BP$72</definedName>
    <definedName name="A129181766K_Data">Data1!$BP$37:$BP$72</definedName>
    <definedName name="A129181766K_Latest">Data1!$BP$72</definedName>
    <definedName name="A129181770A">Data1!$CB$1:$CB$10,Data1!$CB$30:$CB$72</definedName>
    <definedName name="A129181770A_Data">Data1!$CB$30:$CB$72</definedName>
    <definedName name="A129181770A_Latest">Data1!$CB$72</definedName>
    <definedName name="A129181774K">Data1!$CC$1:$CC$10,Data1!$CC$30:$CC$72</definedName>
    <definedName name="A129181774K_Data">Data1!$CC$30:$CC$72</definedName>
    <definedName name="A129181774K_Latest">Data1!$CC$72</definedName>
    <definedName name="A129181778V">Data1!$BR$1:$BR$10,Data1!$BR$37:$BR$72</definedName>
    <definedName name="A129181778V_Data">Data1!$BR$37:$BR$72</definedName>
    <definedName name="A129181778V_Latest">Data1!$BR$72</definedName>
    <definedName name="A129181782K">Data1!$BZ$1:$BZ$10,Data1!$BZ$30:$BZ$72</definedName>
    <definedName name="A129181782K_Data">Data1!$BZ$30:$BZ$72</definedName>
    <definedName name="A129181782K_Latest">Data1!$BZ$72</definedName>
    <definedName name="A129181786V">Data1!$CG$1:$CG$10,Data1!$CG$30:$CG$72</definedName>
    <definedName name="A129181786V_Data">Data1!$CG$30:$CG$72</definedName>
    <definedName name="A129181786V_Latest">Data1!$CG$72</definedName>
    <definedName name="A129181790K">Data1!$FQ$1:$FQ$10,Data1!$FQ$30:$FQ$72</definedName>
    <definedName name="A129181790K_Data">Data1!$FQ$30:$FQ$72</definedName>
    <definedName name="A129181790K_Latest">Data1!$FQ$72</definedName>
    <definedName name="A129181794V">Data1!$FC$1:$FC$10,Data1!$FC$37:$FC$72</definedName>
    <definedName name="A129181794V_Data">Data1!$FC$37:$FC$72</definedName>
    <definedName name="A129181794V_Latest">Data1!$FC$72</definedName>
    <definedName name="A129181798C">Data1!$FJ$1:$FJ$10,Data1!$FJ$30:$FJ$72</definedName>
    <definedName name="A129181798C_Data">Data1!$FJ$30:$FJ$72</definedName>
    <definedName name="A129181798C_Latest">Data1!$FJ$72</definedName>
    <definedName name="A129181802J">Data1!$FM$1:$FM$10,Data1!$FM$30:$FM$72</definedName>
    <definedName name="A129181802J_Data">Data1!$FM$30:$FM$72</definedName>
    <definedName name="A129181802J_Latest">Data1!$FM$72</definedName>
    <definedName name="A129181806T">Data1!$FD$1:$FD$10,Data1!$FD$37:$FD$72</definedName>
    <definedName name="A129181806T_Data">Data1!$FD$37:$FD$72</definedName>
    <definedName name="A129181806T_Latest">Data1!$FD$72</definedName>
    <definedName name="A129181810J">Data1!$FF$1:$FF$10,Data1!$FF$37:$FF$72</definedName>
    <definedName name="A129181810J_Data">Data1!$FF$37:$FF$72</definedName>
    <definedName name="A129181810J_Latest">Data1!$FF$72</definedName>
    <definedName name="A129181814T">Data1!$EX$1:$EX$10,Data1!$EX$30:$EX$72</definedName>
    <definedName name="A129181814T_Data">Data1!$EX$30:$EX$72</definedName>
    <definedName name="A129181814T_Latest">Data1!$EX$72</definedName>
    <definedName name="A129181818A">Data1!$FB$1:$FB$10,Data1!$FB$37:$FB$72</definedName>
    <definedName name="A129181818A_Data">Data1!$FB$37:$FB$72</definedName>
    <definedName name="A129181818A_Latest">Data1!$FB$72</definedName>
    <definedName name="A129181822T">Data1!$FN$1:$FN$10,Data1!$FN$30:$FN$72</definedName>
    <definedName name="A129181822T_Data">Data1!$FN$30:$FN$72</definedName>
    <definedName name="A129181822T_Latest">Data1!$FN$72</definedName>
    <definedName name="A129181826A">Data1!$ER$1:$ER$10,Data1!$ER$30:$ER$72</definedName>
    <definedName name="A129181826A_Data">Data1!$ER$30:$ER$72</definedName>
    <definedName name="A129181826A_Latest">Data1!$ER$72</definedName>
    <definedName name="A129181830T">Data1!$EU$1:$EU$10,Data1!$EU$16:$EU$72</definedName>
    <definedName name="A129181830T_Data">Data1!$EU$16:$EU$72</definedName>
    <definedName name="A129181830T_Latest">Data1!$EU$72</definedName>
    <definedName name="A129181834A">Data1!$EV$1:$EV$10,Data1!$EV$16:$EV$72</definedName>
    <definedName name="A129181834A_Data">Data1!$EV$16:$EV$72</definedName>
    <definedName name="A129181834A_Latest">Data1!$EV$72</definedName>
    <definedName name="A129181838K">Data1!$FE$1:$FE$10,Data1!$FE$37:$FE$72</definedName>
    <definedName name="A129181838K_Data">Data1!$FE$37:$FE$72</definedName>
    <definedName name="A129181838K_Latest">Data1!$FE$72</definedName>
    <definedName name="A129181842A">Data1!$FG$1:$FG$10,Data1!$FG$30:$FG$72</definedName>
    <definedName name="A129181842A_Data">Data1!$FG$30:$FG$72</definedName>
    <definedName name="A129181842A_Latest">Data1!$FG$72</definedName>
    <definedName name="A129181846K">Data1!$FH$1:$FH$10,Data1!$FH$30:$FH$72</definedName>
    <definedName name="A129181846K_Data">Data1!$FH$30:$FH$72</definedName>
    <definedName name="A129181846K_Latest">Data1!$FH$72</definedName>
    <definedName name="A129181850A">Data1!$FO$1:$FO$10,Data1!$FO$30:$FO$72</definedName>
    <definedName name="A129181850A_Data">Data1!$FO$30:$FO$72</definedName>
    <definedName name="A129181850A_Latest">Data1!$FO$72</definedName>
    <definedName name="A129181854K">Data1!$FR$1:$FR$10,Data1!$FR$30:$FR$72</definedName>
    <definedName name="A129181854K_Data">Data1!$FR$30:$FR$72</definedName>
    <definedName name="A129181854K_Latest">Data1!$FR$72</definedName>
    <definedName name="A129181858V">Data1!$FS$1:$FS$10,Data1!$FS$30:$FS$72</definedName>
    <definedName name="A129181858V_Data">Data1!$FS$30:$FS$72</definedName>
    <definedName name="A129181858V_Latest">Data1!$FS$72</definedName>
    <definedName name="A129181862K">Data1!$EW$1:$EW$10,Data1!$EW$30:$EW$72</definedName>
    <definedName name="A129181862K_Data">Data1!$EW$30:$EW$72</definedName>
    <definedName name="A129181862K_Latest">Data1!$EW$72</definedName>
    <definedName name="A129181866V">Data1!$EZ$1:$EZ$10,Data1!$EZ$37:$EZ$72</definedName>
    <definedName name="A129181866V_Data">Data1!$EZ$37:$EZ$72</definedName>
    <definedName name="A129181866V_Latest">Data1!$EZ$72</definedName>
    <definedName name="A129181870K">Data1!$EQ$1:$EQ$10,Data1!$EQ$30:$EQ$72</definedName>
    <definedName name="A129181870K_Data">Data1!$EQ$30:$EQ$72</definedName>
    <definedName name="A129181870K_Latest">Data1!$EQ$72</definedName>
    <definedName name="A129181874V">Data1!$ES$1:$ES$10,Data1!$ES$30:$ES$72</definedName>
    <definedName name="A129181874V_Data">Data1!$ES$30:$ES$72</definedName>
    <definedName name="A129181874V_Latest">Data1!$ES$72</definedName>
    <definedName name="A129181878C">Data1!$ET$1:$ET$10,Data1!$ET$30:$ET$72</definedName>
    <definedName name="A129181878C_Data">Data1!$ET$30:$ET$72</definedName>
    <definedName name="A129181878C_Latest">Data1!$ET$72</definedName>
    <definedName name="A129181882V">Data1!$EY$1:$EY$10,Data1!$EY$37:$EY$72</definedName>
    <definedName name="A129181882V_Data">Data1!$EY$37:$EY$72</definedName>
    <definedName name="A129181882V_Latest">Data1!$EY$72</definedName>
    <definedName name="A129181886C">Data1!$FK$1:$FK$10,Data1!$FK$30:$FK$72</definedName>
    <definedName name="A129181886C_Data">Data1!$FK$30:$FK$72</definedName>
    <definedName name="A129181886C_Latest">Data1!$FK$72</definedName>
    <definedName name="A129181890V">Data1!$FL$1:$FL$10,Data1!$FL$30:$FL$72</definedName>
    <definedName name="A129181890V_Data">Data1!$FL$30:$FL$72</definedName>
    <definedName name="A129181890V_Latest">Data1!$FL$72</definedName>
    <definedName name="A129181894C">Data1!$FA$1:$FA$10,Data1!$FA$37:$FA$72</definedName>
    <definedName name="A129181894C_Data">Data1!$FA$37:$FA$72</definedName>
    <definedName name="A129181894C_Latest">Data1!$FA$72</definedName>
    <definedName name="A129181898L">Data1!$FI$1:$FI$10,Data1!$FI$30:$FI$72</definedName>
    <definedName name="A129181898L_Data">Data1!$FI$30:$FI$72</definedName>
    <definedName name="A129181898L_Latest">Data1!$FI$72</definedName>
    <definedName name="A129181902T">Data1!$FP$1:$FP$10,Data1!$FP$30:$FP$72</definedName>
    <definedName name="A129181902T_Data">Data1!$FP$30:$FP$72</definedName>
    <definedName name="A129181902T_Latest">Data1!$FP$72</definedName>
    <definedName name="A129181906A">Data1!$GT$1:$GT$10,Data1!$GT$30:$GT$72</definedName>
    <definedName name="A129181906A_Data">Data1!$GT$30:$GT$72</definedName>
    <definedName name="A129181906A_Latest">Data1!$GT$72</definedName>
    <definedName name="A129181910T">Data1!$GF$1:$GF$10,Data1!$GF$37:$GF$72</definedName>
    <definedName name="A129181910T_Data">Data1!$GF$37:$GF$72</definedName>
    <definedName name="A129181910T_Latest">Data1!$GF$72</definedName>
    <definedName name="A129181914A">Data1!$GM$1:$GM$10,Data1!$GM$30:$GM$72</definedName>
    <definedName name="A129181914A_Data">Data1!$GM$30:$GM$72</definedName>
    <definedName name="A129181914A_Latest">Data1!$GM$72</definedName>
    <definedName name="A129181918K">Data1!$GP$1:$GP$10,Data1!$GP$30:$GP$72</definedName>
    <definedName name="A129181918K_Data">Data1!$GP$30:$GP$72</definedName>
    <definedName name="A129181918K_Latest">Data1!$GP$72</definedName>
    <definedName name="A129181922A">Data1!$GG$1:$GG$10,Data1!$GG$37:$GG$72</definedName>
    <definedName name="A129181922A_Data">Data1!$GG$37:$GG$72</definedName>
    <definedName name="A129181922A_Latest">Data1!$GG$72</definedName>
    <definedName name="A129181926K">Data1!$GI$1:$GI$10,Data1!$GI$37:$GI$72</definedName>
    <definedName name="A129181926K_Data">Data1!$GI$37:$GI$72</definedName>
    <definedName name="A129181926K_Latest">Data1!$GI$72</definedName>
    <definedName name="A129181930A">Data1!$GA$1:$GA$10,Data1!$GA$30:$GA$72</definedName>
    <definedName name="A129181930A_Data">Data1!$GA$30:$GA$72</definedName>
    <definedName name="A129181930A_Latest">Data1!$GA$72</definedName>
    <definedName name="A129181934K">Data1!$GE$1:$GE$10,Data1!$GE$37:$GE$72</definedName>
    <definedName name="A129181934K_Data">Data1!$GE$37:$GE$72</definedName>
    <definedName name="A129181934K_Latest">Data1!$GE$72</definedName>
    <definedName name="A129181938V">Data1!$GQ$1:$GQ$10,Data1!$GQ$30:$GQ$72</definedName>
    <definedName name="A129181938V_Data">Data1!$GQ$30:$GQ$72</definedName>
    <definedName name="A129181938V_Latest">Data1!$GQ$72</definedName>
    <definedName name="A129181942K">Data1!$FU$1:$FU$10,Data1!$FU$30:$FU$72</definedName>
    <definedName name="A129181942K_Data">Data1!$FU$30:$FU$72</definedName>
    <definedName name="A129181942K_Latest">Data1!$FU$72</definedName>
    <definedName name="A129181946V">Data1!$FX$1:$FX$10,Data1!$FX$16:$FX$72</definedName>
    <definedName name="A129181946V_Data">Data1!$FX$16:$FX$72</definedName>
    <definedName name="A129181946V_Latest">Data1!$FX$72</definedName>
    <definedName name="A129181950K">Data1!$FY$1:$FY$10,Data1!$FY$16:$FY$72</definedName>
    <definedName name="A129181950K_Data">Data1!$FY$16:$FY$72</definedName>
    <definedName name="A129181950K_Latest">Data1!$FY$72</definedName>
    <definedName name="A129181954V">Data1!$GH$1:$GH$10,Data1!$GH$37:$GH$72</definedName>
    <definedName name="A129181954V_Data">Data1!$GH$37:$GH$72</definedName>
    <definedName name="A129181954V_Latest">Data1!$GH$72</definedName>
    <definedName name="A129181958C">Data1!$GJ$1:$GJ$10,Data1!$GJ$30:$GJ$72</definedName>
    <definedName name="A129181958C_Data">Data1!$GJ$30:$GJ$72</definedName>
    <definedName name="A129181958C_Latest">Data1!$GJ$72</definedName>
    <definedName name="A129181962V">Data1!$GK$1:$GK$10,Data1!$GK$30:$GK$72</definedName>
    <definedName name="A129181962V_Data">Data1!$GK$30:$GK$72</definedName>
    <definedName name="A129181962V_Latest">Data1!$GK$72</definedName>
    <definedName name="A129181966C">Data1!$GR$1:$GR$10,Data1!$GR$30:$GR$72</definedName>
    <definedName name="A129181966C_Data">Data1!$GR$30:$GR$72</definedName>
    <definedName name="A129181966C_Latest">Data1!$GR$72</definedName>
    <definedName name="A129181970V">Data1!$GU$1:$GU$10,Data1!$GU$30:$GU$72</definedName>
    <definedName name="A129181970V_Data">Data1!$GU$30:$GU$72</definedName>
    <definedName name="A129181970V_Latest">Data1!$GU$72</definedName>
    <definedName name="A129181974C">Data1!$GV$1:$GV$10,Data1!$GV$30:$GV$72</definedName>
    <definedName name="A129181974C_Data">Data1!$GV$30:$GV$72</definedName>
    <definedName name="A129181974C_Latest">Data1!$GV$72</definedName>
    <definedName name="A129181978L">Data1!$FZ$1:$FZ$10,Data1!$FZ$30:$FZ$72</definedName>
    <definedName name="A129181978L_Data">Data1!$FZ$30:$FZ$72</definedName>
    <definedName name="A129181978L_Latest">Data1!$FZ$72</definedName>
    <definedName name="A129181982C">Data1!$GC$1:$GC$10,Data1!$GC$37:$GC$72</definedName>
    <definedName name="A129181982C_Data">Data1!$GC$37:$GC$72</definedName>
    <definedName name="A129181982C_Latest">Data1!$GC$72</definedName>
    <definedName name="A129181986L">Data1!$FT$1:$FT$10,Data1!$FT$30:$FT$72</definedName>
    <definedName name="A129181986L_Data">Data1!$FT$30:$FT$72</definedName>
    <definedName name="A129181986L_Latest">Data1!$FT$72</definedName>
    <definedName name="A129181990C">Data1!$FV$1:$FV$10,Data1!$FV$30:$FV$72</definedName>
    <definedName name="A129181990C_Data">Data1!$FV$30:$FV$72</definedName>
    <definedName name="A129181990C_Latest">Data1!$FV$72</definedName>
    <definedName name="A129181994L">Data1!$FW$1:$FW$10,Data1!$FW$30:$FW$72</definedName>
    <definedName name="A129181994L_Data">Data1!$FW$30:$FW$72</definedName>
    <definedName name="A129181994L_Latest">Data1!$FW$72</definedName>
    <definedName name="A129181998W">Data1!$GB$1:$GB$10,Data1!$GB$37:$GB$72</definedName>
    <definedName name="A129181998W_Data">Data1!$GB$37:$GB$72</definedName>
    <definedName name="A129181998W_Latest">Data1!$GB$72</definedName>
    <definedName name="A129182002C">Data1!$GN$1:$GN$10,Data1!$GN$30:$GN$72</definedName>
    <definedName name="A129182002C_Data">Data1!$GN$30:$GN$72</definedName>
    <definedName name="A129182002C_Latest">Data1!$GN$72</definedName>
    <definedName name="A129182006L">Data1!$GO$1:$GO$10,Data1!$GO$30:$GO$72</definedName>
    <definedName name="A129182006L_Data">Data1!$GO$30:$GO$72</definedName>
    <definedName name="A129182006L_Latest">Data1!$GO$72</definedName>
    <definedName name="A129182010C">Data1!$GD$1:$GD$10,Data1!$GD$37:$GD$72</definedName>
    <definedName name="A129182010C_Data">Data1!$GD$37:$GD$72</definedName>
    <definedName name="A129182010C_Latest">Data1!$GD$72</definedName>
    <definedName name="A129182014L">Data1!$GL$1:$GL$10,Data1!$GL$30:$GL$72</definedName>
    <definedName name="A129182014L_Data">Data1!$GL$30:$GL$72</definedName>
    <definedName name="A129182014L_Latest">Data1!$GL$72</definedName>
    <definedName name="A129182018W">Data1!$GS$1:$GS$10,Data1!$GS$30:$GS$72</definedName>
    <definedName name="A129182018W_Data">Data1!$GS$30:$GS$72</definedName>
    <definedName name="A129182018W_Latest">Data1!$GS$72</definedName>
    <definedName name="A129182022L">Data1!$HW$1:$HW$10,Data1!$HW$30:$HW$72</definedName>
    <definedName name="A129182022L_Data">Data1!$HW$30:$HW$72</definedName>
    <definedName name="A129182022L_Latest">Data1!$HW$72</definedName>
    <definedName name="A129182026W">Data1!$HI$1:$HI$10,Data1!$HI$37:$HI$72</definedName>
    <definedName name="A129182026W_Data">Data1!$HI$37:$HI$72</definedName>
    <definedName name="A129182026W_Latest">Data1!$HI$72</definedName>
    <definedName name="A129182030L">Data1!$HP$1:$HP$10,Data1!$HP$30:$HP$72</definedName>
    <definedName name="A129182030L_Data">Data1!$HP$30:$HP$72</definedName>
    <definedName name="A129182030L_Latest">Data1!$HP$72</definedName>
    <definedName name="A129182034W">Data1!$HS$1:$HS$10,Data1!$HS$30:$HS$72</definedName>
    <definedName name="A129182034W_Data">Data1!$HS$30:$HS$72</definedName>
    <definedName name="A129182034W_Latest">Data1!$HS$72</definedName>
    <definedName name="A129182038F">Data1!$HJ$1:$HJ$10,Data1!$HJ$37:$HJ$72</definedName>
    <definedName name="A129182038F_Data">Data1!$HJ$37:$HJ$72</definedName>
    <definedName name="A129182038F_Latest">Data1!$HJ$72</definedName>
    <definedName name="A129182042W">Data1!$HL$1:$HL$10,Data1!$HL$37:$HL$72</definedName>
    <definedName name="A129182042W_Data">Data1!$HL$37:$HL$72</definedName>
    <definedName name="A129182042W_Latest">Data1!$HL$72</definedName>
    <definedName name="A129182046F">Data1!$HD$1:$HD$10,Data1!$HD$30:$HD$72</definedName>
    <definedName name="A129182046F_Data">Data1!$HD$30:$HD$72</definedName>
    <definedName name="A129182046F_Latest">Data1!$HD$72</definedName>
    <definedName name="A129182050W">Data1!$HH$1:$HH$10,Data1!$HH$37:$HH$72</definedName>
    <definedName name="A129182050W_Data">Data1!$HH$37:$HH$72</definedName>
    <definedName name="A129182050W_Latest">Data1!$HH$72</definedName>
    <definedName name="A129182054F">Data1!$HT$1:$HT$10,Data1!$HT$30:$HT$72</definedName>
    <definedName name="A129182054F_Data">Data1!$HT$30:$HT$72</definedName>
    <definedName name="A129182054F_Latest">Data1!$HT$72</definedName>
    <definedName name="A129182058R">Data1!$GX$1:$GX$10,Data1!$GX$30:$GX$72</definedName>
    <definedName name="A129182058R_Data">Data1!$GX$30:$GX$72</definedName>
    <definedName name="A129182058R_Latest">Data1!$GX$72</definedName>
    <definedName name="A129182062F">Data1!$HA$1:$HA$10,Data1!$HA$16:$HA$72</definedName>
    <definedName name="A129182062F_Data">Data1!$HA$16:$HA$72</definedName>
    <definedName name="A129182062F_Latest">Data1!$HA$72</definedName>
    <definedName name="A129182066R">Data1!$HB$1:$HB$10,Data1!$HB$16:$HB$72</definedName>
    <definedName name="A129182066R_Data">Data1!$HB$16:$HB$72</definedName>
    <definedName name="A129182066R_Latest">Data1!$HB$72</definedName>
    <definedName name="A129182070F">Data1!$HK$1:$HK$10,Data1!$HK$37:$HK$72</definedName>
    <definedName name="A129182070F_Data">Data1!$HK$37:$HK$72</definedName>
    <definedName name="A129182070F_Latest">Data1!$HK$72</definedName>
    <definedName name="A129182074R">Data1!$HM$1:$HM$10,Data1!$HM$30:$HM$72</definedName>
    <definedName name="A129182074R_Data">Data1!$HM$30:$HM$72</definedName>
    <definedName name="A129182074R_Latest">Data1!$HM$72</definedName>
    <definedName name="A129182078X">Data1!$HN$1:$HN$10,Data1!$HN$30:$HN$72</definedName>
    <definedName name="A129182078X_Data">Data1!$HN$30:$HN$72</definedName>
    <definedName name="A129182078X_Latest">Data1!$HN$72</definedName>
    <definedName name="A129182082R">Data1!$HU$1:$HU$10,Data1!$HU$30:$HU$72</definedName>
    <definedName name="A129182082R_Data">Data1!$HU$30:$HU$72</definedName>
    <definedName name="A129182082R_Latest">Data1!$HU$72</definedName>
    <definedName name="A129182086X">Data1!$HX$1:$HX$10,Data1!$HX$30:$HX$72</definedName>
    <definedName name="A129182086X_Data">Data1!$HX$30:$HX$72</definedName>
    <definedName name="A129182086X_Latest">Data1!$HX$72</definedName>
    <definedName name="A129182090R">Data1!$HY$1:$HY$10,Data1!$HY$30:$HY$72</definedName>
    <definedName name="A129182090R_Data">Data1!$HY$30:$HY$72</definedName>
    <definedName name="A129182090R_Latest">Data1!$HY$72</definedName>
    <definedName name="A129182094X">Data1!$HC$1:$HC$10,Data1!$HC$30:$HC$72</definedName>
    <definedName name="A129182094X_Data">Data1!$HC$30:$HC$72</definedName>
    <definedName name="A129182094X_Latest">Data1!$HC$72</definedName>
    <definedName name="A129182098J">Data1!$HF$1:$HF$10,Data1!$HF$37:$HF$72</definedName>
    <definedName name="A129182098J_Data">Data1!$HF$37:$HF$72</definedName>
    <definedName name="A129182098J_Latest">Data1!$HF$72</definedName>
    <definedName name="A129182102L">Data1!$GW$1:$GW$10,Data1!$GW$30:$GW$72</definedName>
    <definedName name="A129182102L_Data">Data1!$GW$30:$GW$72</definedName>
    <definedName name="A129182102L_Latest">Data1!$GW$72</definedName>
    <definedName name="A129182106W">Data1!$GY$1:$GY$10,Data1!$GY$30:$GY$72</definedName>
    <definedName name="A129182106W_Data">Data1!$GY$30:$GY$72</definedName>
    <definedName name="A129182106W_Latest">Data1!$GY$72</definedName>
    <definedName name="A129182110L">Data1!$GZ$1:$GZ$10,Data1!$GZ$30:$GZ$72</definedName>
    <definedName name="A129182110L_Data">Data1!$GZ$30:$GZ$72</definedName>
    <definedName name="A129182110L_Latest">Data1!$GZ$72</definedName>
    <definedName name="A129182114W">Data1!$HE$1:$HE$10,Data1!$HE$37:$HE$72</definedName>
    <definedName name="A129182114W_Data">Data1!$HE$37:$HE$72</definedName>
    <definedName name="A129182114W_Latest">Data1!$HE$72</definedName>
    <definedName name="A129182118F">Data1!$HQ$1:$HQ$10,Data1!$HQ$30:$HQ$72</definedName>
    <definedName name="A129182118F_Data">Data1!$HQ$30:$HQ$72</definedName>
    <definedName name="A129182118F_Latest">Data1!$HQ$72</definedName>
    <definedName name="A129182122W">Data1!$HR$1:$HR$10,Data1!$HR$30:$HR$72</definedName>
    <definedName name="A129182122W_Data">Data1!$HR$30:$HR$72</definedName>
    <definedName name="A129182122W_Latest">Data1!$HR$72</definedName>
    <definedName name="A129182126F">Data1!$HG$1:$HG$10,Data1!$HG$37:$HG$72</definedName>
    <definedName name="A129182126F_Data">Data1!$HG$37:$HG$72</definedName>
    <definedName name="A129182126F_Latest">Data1!$HG$72</definedName>
    <definedName name="A129182130W">Data1!$HO$1:$HO$10,Data1!$HO$30:$HO$72</definedName>
    <definedName name="A129182130W_Data">Data1!$HO$30:$HO$72</definedName>
    <definedName name="A129182130W_Latest">Data1!$HO$72</definedName>
    <definedName name="A129182134F">Data1!$HV$1:$HV$10,Data1!$HV$30:$HV$72</definedName>
    <definedName name="A129182134F_Data">Data1!$HV$30:$HV$72</definedName>
    <definedName name="A129182134F_Latest">Data1!$HV$72</definedName>
    <definedName name="A129182138R">Data1!$BE$1:$BE$10,Data1!$BE$30:$BE$72</definedName>
    <definedName name="A129182138R_Data">Data1!$BE$30:$BE$72</definedName>
    <definedName name="A129182138R_Latest">Data1!$BE$72</definedName>
    <definedName name="A129182142F">Data1!$AQ$1:$AQ$10,Data1!$AQ$37:$AQ$72</definedName>
    <definedName name="A129182142F_Data">Data1!$AQ$37:$AQ$72</definedName>
    <definedName name="A129182142F_Latest">Data1!$AQ$72</definedName>
    <definedName name="A129182146R">Data1!$AX$1:$AX$10,Data1!$AX$30:$AX$72</definedName>
    <definedName name="A129182146R_Data">Data1!$AX$30:$AX$72</definedName>
    <definedName name="A129182146R_Latest">Data1!$AX$72</definedName>
    <definedName name="A129182150F">Data1!$BA$1:$BA$10,Data1!$BA$30:$BA$72</definedName>
    <definedName name="A129182150F_Data">Data1!$BA$30:$BA$72</definedName>
    <definedName name="A129182150F_Latest">Data1!$BA$72</definedName>
    <definedName name="A129182154R">Data1!$AR$1:$AR$10,Data1!$AR$37:$AR$72</definedName>
    <definedName name="A129182154R_Data">Data1!$AR$37:$AR$72</definedName>
    <definedName name="A129182154R_Latest">Data1!$AR$72</definedName>
    <definedName name="A129182158X">Data1!$AT$1:$AT$10,Data1!$AT$37:$AT$72</definedName>
    <definedName name="A129182158X_Data">Data1!$AT$37:$AT$72</definedName>
    <definedName name="A129182158X_Latest">Data1!$AT$72</definedName>
    <definedName name="A129182162R">Data1!$AL$1:$AL$10,Data1!$AL$30:$AL$72</definedName>
    <definedName name="A129182162R_Data">Data1!$AL$30:$AL$72</definedName>
    <definedName name="A129182162R_Latest">Data1!$AL$72</definedName>
    <definedName name="A129182166X">Data1!$AP$1:$AP$10,Data1!$AP$37:$AP$72</definedName>
    <definedName name="A129182166X_Data">Data1!$AP$37:$AP$72</definedName>
    <definedName name="A129182166X_Latest">Data1!$AP$72</definedName>
    <definedName name="A129182170R">Data1!$BB$1:$BB$10,Data1!$BB$30:$BB$72</definedName>
    <definedName name="A129182170R_Data">Data1!$BB$30:$BB$72</definedName>
    <definedName name="A129182170R_Latest">Data1!$BB$72</definedName>
    <definedName name="A129182174X">Data1!$AF$1:$AF$10,Data1!$AF$30:$AF$72</definedName>
    <definedName name="A129182174X_Data">Data1!$AF$30:$AF$72</definedName>
    <definedName name="A129182174X_Latest">Data1!$AF$72</definedName>
    <definedName name="A129182178J">Data1!$AI$1:$AI$10,Data1!$AI$16:$AI$72</definedName>
    <definedName name="A129182178J_Data">Data1!$AI$16:$AI$72</definedName>
    <definedName name="A129182178J_Latest">Data1!$AI$72</definedName>
    <definedName name="A129182182X">Data1!$AJ$1:$AJ$10,Data1!$AJ$16:$AJ$72</definedName>
    <definedName name="A129182182X_Data">Data1!$AJ$16:$AJ$72</definedName>
    <definedName name="A129182182X_Latest">Data1!$AJ$72</definedName>
    <definedName name="A129182186J">Data1!$AS$1:$AS$10,Data1!$AS$37:$AS$72</definedName>
    <definedName name="A129182186J_Data">Data1!$AS$37:$AS$72</definedName>
    <definedName name="A129182186J_Latest">Data1!$AS$72</definedName>
    <definedName name="A129182190X">Data1!$AU$1:$AU$10,Data1!$AU$30:$AU$72</definedName>
    <definedName name="A129182190X_Data">Data1!$AU$30:$AU$72</definedName>
    <definedName name="A129182190X_Latest">Data1!$AU$72</definedName>
    <definedName name="A129182194J">Data1!$AV$1:$AV$10,Data1!$AV$30:$AV$72</definedName>
    <definedName name="A129182194J_Data">Data1!$AV$30:$AV$72</definedName>
    <definedName name="A129182194J_Latest">Data1!$AV$72</definedName>
    <definedName name="A129182198T">Data1!$BC$1:$BC$10,Data1!$BC$30:$BC$72</definedName>
    <definedName name="A129182198T_Data">Data1!$BC$30:$BC$72</definedName>
    <definedName name="A129182198T_Latest">Data1!$BC$72</definedName>
    <definedName name="A129182202W">Data1!$BF$1:$BF$10,Data1!$BF$30:$BF$72</definedName>
    <definedName name="A129182202W_Data">Data1!$BF$30:$BF$72</definedName>
    <definedName name="A129182202W_Latest">Data1!$BF$72</definedName>
    <definedName name="A129182206F">Data1!$BG$1:$BG$10,Data1!$BG$30:$BG$72</definedName>
    <definedName name="A129182206F_Data">Data1!$BG$30:$BG$72</definedName>
    <definedName name="A129182206F_Latest">Data1!$BG$72</definedName>
    <definedName name="A129182210W">Data1!$AK$1:$AK$10,Data1!$AK$30:$AK$72</definedName>
    <definedName name="A129182210W_Data">Data1!$AK$30:$AK$72</definedName>
    <definedName name="A129182210W_Latest">Data1!$AK$72</definedName>
    <definedName name="A129182214F">Data1!$AN$1:$AN$10,Data1!$AN$37:$AN$72</definedName>
    <definedName name="A129182214F_Data">Data1!$AN$37:$AN$72</definedName>
    <definedName name="A129182214F_Latest">Data1!$AN$72</definedName>
    <definedName name="A129182218R">Data1!$AE$1:$AE$10,Data1!$AE$30:$AE$72</definedName>
    <definedName name="A129182218R_Data">Data1!$AE$30:$AE$72</definedName>
    <definedName name="A129182218R_Latest">Data1!$AE$72</definedName>
    <definedName name="A129182222F">Data1!$AG$1:$AG$10,Data1!$AG$30:$AG$72</definedName>
    <definedName name="A129182222F_Data">Data1!$AG$30:$AG$72</definedName>
    <definedName name="A129182222F_Latest">Data1!$AG$72</definedName>
    <definedName name="A129182226R">Data1!$AH$1:$AH$10,Data1!$AH$30:$AH$72</definedName>
    <definedName name="A129182226R_Data">Data1!$AH$30:$AH$72</definedName>
    <definedName name="A129182226R_Latest">Data1!$AH$72</definedName>
    <definedName name="A129182230F">Data1!$AM$1:$AM$10,Data1!$AM$37:$AM$72</definedName>
    <definedName name="A129182230F_Data">Data1!$AM$37:$AM$72</definedName>
    <definedName name="A129182230F_Latest">Data1!$AM$72</definedName>
    <definedName name="A129182234R">Data1!$AY$1:$AY$10,Data1!$AY$30:$AY$72</definedName>
    <definedName name="A129182234R_Data">Data1!$AY$30:$AY$72</definedName>
    <definedName name="A129182234R_Latest">Data1!$AY$72</definedName>
    <definedName name="A129182238X">Data1!$AZ$1:$AZ$10,Data1!$AZ$30:$AZ$72</definedName>
    <definedName name="A129182238X_Data">Data1!$AZ$30:$AZ$72</definedName>
    <definedName name="A129182238X_Latest">Data1!$AZ$72</definedName>
    <definedName name="A129182242R">Data1!$AO$1:$AO$10,Data1!$AO$37:$AO$72</definedName>
    <definedName name="A129182242R_Data">Data1!$AO$37:$AO$72</definedName>
    <definedName name="A129182242R_Latest">Data1!$AO$72</definedName>
    <definedName name="A129182246X">Data1!$AW$1:$AW$10,Data1!$AW$30:$AW$72</definedName>
    <definedName name="A129182246X_Data">Data1!$AW$30:$AW$72</definedName>
    <definedName name="A129182246X_Latest">Data1!$AW$72</definedName>
    <definedName name="A129182250R">Data1!$BD$1:$BD$10,Data1!$BD$30:$BD$72</definedName>
    <definedName name="A129182250R_Data">Data1!$BD$30:$BD$72</definedName>
    <definedName name="A129182250R_Latest">Data1!$BD$72</definedName>
    <definedName name="A129182254X">Data1!$DK$1:$DK$10,Data1!$DK$30:$DK$72</definedName>
    <definedName name="A129182254X_Data">Data1!$DK$30:$DK$72</definedName>
    <definedName name="A129182254X_Latest">Data1!$DK$72</definedName>
    <definedName name="A129182258J">Data1!$CW$1:$CW$10,Data1!$CW$37:$CW$72</definedName>
    <definedName name="A129182258J_Data">Data1!$CW$37:$CW$72</definedName>
    <definedName name="A129182258J_Latest">Data1!$CW$72</definedName>
    <definedName name="A129182262X">Data1!$DD$1:$DD$10,Data1!$DD$30:$DD$72</definedName>
    <definedName name="A129182262X_Data">Data1!$DD$30:$DD$72</definedName>
    <definedName name="A129182262X_Latest">Data1!$DD$72</definedName>
    <definedName name="A129182266J">Data1!$DG$1:$DG$10,Data1!$DG$30:$DG$72</definedName>
    <definedName name="A129182266J_Data">Data1!$DG$30:$DG$72</definedName>
    <definedName name="A129182266J_Latest">Data1!$DG$72</definedName>
    <definedName name="A129182270X">Data1!$CX$1:$CX$10,Data1!$CX$37:$CX$72</definedName>
    <definedName name="A129182270X_Data">Data1!$CX$37:$CX$72</definedName>
    <definedName name="A129182270X_Latest">Data1!$CX$72</definedName>
    <definedName name="A129182274J">Data1!$CZ$1:$CZ$10,Data1!$CZ$37:$CZ$72</definedName>
    <definedName name="A129182274J_Data">Data1!$CZ$37:$CZ$72</definedName>
    <definedName name="A129182274J_Latest">Data1!$CZ$72</definedName>
    <definedName name="A129182278T">Data1!$CR$1:$CR$10,Data1!$CR$30:$CR$72</definedName>
    <definedName name="A129182278T_Data">Data1!$CR$30:$CR$72</definedName>
    <definedName name="A129182278T_Latest">Data1!$CR$72</definedName>
    <definedName name="A129182282J">Data1!$CV$1:$CV$10,Data1!$CV$37:$CV$72</definedName>
    <definedName name="A129182282J_Data">Data1!$CV$37:$CV$72</definedName>
    <definedName name="A129182282J_Latest">Data1!$CV$72</definedName>
    <definedName name="A129182286T">Data1!$DH$1:$DH$10,Data1!$DH$30:$DH$72</definedName>
    <definedName name="A129182286T_Data">Data1!$DH$30:$DH$72</definedName>
    <definedName name="A129182286T_Latest">Data1!$DH$72</definedName>
    <definedName name="A129182290J">Data1!$CL$1:$CL$10,Data1!$CL$30:$CL$72</definedName>
    <definedName name="A129182290J_Data">Data1!$CL$30:$CL$72</definedName>
    <definedName name="A129182290J_Latest">Data1!$CL$72</definedName>
    <definedName name="A129182294T">Data1!$CO$1:$CO$10,Data1!$CO$16:$CO$72</definedName>
    <definedName name="A129182294T_Data">Data1!$CO$16:$CO$72</definedName>
    <definedName name="A129182294T_Latest">Data1!$CO$72</definedName>
    <definedName name="A129182298A">Data1!$CP$1:$CP$10,Data1!$CP$16:$CP$72</definedName>
    <definedName name="A129182298A_Data">Data1!$CP$16:$CP$72</definedName>
    <definedName name="A129182298A_Latest">Data1!$CP$72</definedName>
    <definedName name="A129182302F">Data1!$CY$1:$CY$10,Data1!$CY$37:$CY$72</definedName>
    <definedName name="A129182302F_Data">Data1!$CY$37:$CY$72</definedName>
    <definedName name="A129182302F_Latest">Data1!$CY$72</definedName>
    <definedName name="A129182306R">Data1!$DA$1:$DA$10,Data1!$DA$30:$DA$72</definedName>
    <definedName name="A129182306R_Data">Data1!$DA$30:$DA$72</definedName>
    <definedName name="A129182306R_Latest">Data1!$DA$72</definedName>
    <definedName name="A129182310F">Data1!$DB$1:$DB$10,Data1!$DB$30:$DB$72</definedName>
    <definedName name="A129182310F_Data">Data1!$DB$30:$DB$72</definedName>
    <definedName name="A129182310F_Latest">Data1!$DB$72</definedName>
    <definedName name="A129182314R">Data1!$DI$1:$DI$10,Data1!$DI$30:$DI$72</definedName>
    <definedName name="A129182314R_Data">Data1!$DI$30:$DI$72</definedName>
    <definedName name="A129182314R_Latest">Data1!$DI$72</definedName>
    <definedName name="A129182318X">Data1!$DL$1:$DL$10,Data1!$DL$30:$DL$72</definedName>
    <definedName name="A129182318X_Data">Data1!$DL$30:$DL$72</definedName>
    <definedName name="A129182318X_Latest">Data1!$DL$72</definedName>
    <definedName name="A129182322R">Data1!$DM$1:$DM$10,Data1!$DM$30:$DM$72</definedName>
    <definedName name="A129182322R_Data">Data1!$DM$30:$DM$72</definedName>
    <definedName name="A129182322R_Latest">Data1!$DM$72</definedName>
    <definedName name="A129182326X">Data1!$CQ$1:$CQ$10,Data1!$CQ$30:$CQ$72</definedName>
    <definedName name="A129182326X_Data">Data1!$CQ$30:$CQ$72</definedName>
    <definedName name="A129182326X_Latest">Data1!$CQ$72</definedName>
    <definedName name="A129182330R">Data1!$CT$1:$CT$10,Data1!$CT$37:$CT$72</definedName>
    <definedName name="A129182330R_Data">Data1!$CT$37:$CT$72</definedName>
    <definedName name="A129182330R_Latest">Data1!$CT$72</definedName>
    <definedName name="A129182334X">Data1!$CK$1:$CK$10,Data1!$CK$30:$CK$72</definedName>
    <definedName name="A129182334X_Data">Data1!$CK$30:$CK$72</definedName>
    <definedName name="A129182334X_Latest">Data1!$CK$72</definedName>
    <definedName name="A129182338J">Data1!$CM$1:$CM$10,Data1!$CM$30:$CM$72</definedName>
    <definedName name="A129182338J_Data">Data1!$CM$30:$CM$72</definedName>
    <definedName name="A129182338J_Latest">Data1!$CM$72</definedName>
    <definedName name="A129182342X">Data1!$CN$1:$CN$10,Data1!$CN$30:$CN$72</definedName>
    <definedName name="A129182342X_Data">Data1!$CN$30:$CN$72</definedName>
    <definedName name="A129182342X_Latest">Data1!$CN$72</definedName>
    <definedName name="A129182346J">Data1!$CS$1:$CS$10,Data1!$CS$37:$CS$72</definedName>
    <definedName name="A129182346J_Data">Data1!$CS$37:$CS$72</definedName>
    <definedName name="A129182346J_Latest">Data1!$CS$72</definedName>
    <definedName name="A129182350X">Data1!$DE$1:$DE$10,Data1!$DE$30:$DE$72</definedName>
    <definedName name="A129182350X_Data">Data1!$DE$30:$DE$72</definedName>
    <definedName name="A129182350X_Latest">Data1!$DE$72</definedName>
    <definedName name="A129182354J">Data1!$DF$1:$DF$10,Data1!$DF$30:$DF$72</definedName>
    <definedName name="A129182354J_Data">Data1!$DF$30:$DF$72</definedName>
    <definedName name="A129182354J_Latest">Data1!$DF$72</definedName>
    <definedName name="A129182358T">Data1!$CU$1:$CU$10,Data1!$CU$37:$CU$72</definedName>
    <definedName name="A129182358T_Data">Data1!$CU$37:$CU$72</definedName>
    <definedName name="A129182358T_Latest">Data1!$CU$72</definedName>
    <definedName name="A129182362J">Data1!$DC$1:$DC$10,Data1!$DC$30:$DC$72</definedName>
    <definedName name="A129182362J_Data">Data1!$DC$30:$DC$72</definedName>
    <definedName name="A129182362J_Latest">Data1!$DC$72</definedName>
    <definedName name="A129182366T">Data1!$DJ$1:$DJ$10,Data1!$DJ$30:$DJ$72</definedName>
    <definedName name="A129182366T_Data">Data1!$DJ$30:$DJ$72</definedName>
    <definedName name="A129182366T_Latest">Data1!$DJ$72</definedName>
    <definedName name="A129182370J">Data1!$EN$1:$EN$10,Data1!$EN$30:$EN$72</definedName>
    <definedName name="A129182370J_Data">Data1!$EN$30:$EN$72</definedName>
    <definedName name="A129182370J_Latest">Data1!$EN$72</definedName>
    <definedName name="A129182374T">Data1!$DZ$1:$DZ$10,Data1!$DZ$37:$DZ$72</definedName>
    <definedName name="A129182374T_Data">Data1!$DZ$37:$DZ$72</definedName>
    <definedName name="A129182374T_Latest">Data1!$DZ$72</definedName>
    <definedName name="A129182378A">Data1!$EG$1:$EG$10,Data1!$EG$30:$EG$72</definedName>
    <definedName name="A129182378A_Data">Data1!$EG$30:$EG$72</definedName>
    <definedName name="A129182378A_Latest">Data1!$EG$72</definedName>
    <definedName name="A129182382T">Data1!$EJ$1:$EJ$10,Data1!$EJ$30:$EJ$72</definedName>
    <definedName name="A129182382T_Data">Data1!$EJ$30:$EJ$72</definedName>
    <definedName name="A129182382T_Latest">Data1!$EJ$72</definedName>
    <definedName name="A129182386A">Data1!$EA$1:$EA$10,Data1!$EA$37:$EA$72</definedName>
    <definedName name="A129182386A_Data">Data1!$EA$37:$EA$72</definedName>
    <definedName name="A129182386A_Latest">Data1!$EA$72</definedName>
    <definedName name="A129182390T">Data1!$EC$1:$EC$10,Data1!$EC$37:$EC$72</definedName>
    <definedName name="A129182390T_Data">Data1!$EC$37:$EC$72</definedName>
    <definedName name="A129182390T_Latest">Data1!$EC$72</definedName>
    <definedName name="A129182394A">Data1!$DU$1:$DU$10,Data1!$DU$30:$DU$72</definedName>
    <definedName name="A129182394A_Data">Data1!$DU$30:$DU$72</definedName>
    <definedName name="A129182394A_Latest">Data1!$DU$72</definedName>
    <definedName name="A129182398K">Data1!$DY$1:$DY$10,Data1!$DY$37:$DY$72</definedName>
    <definedName name="A129182398K_Data">Data1!$DY$37:$DY$72</definedName>
    <definedName name="A129182398K_Latest">Data1!$DY$72</definedName>
    <definedName name="A129182402R">Data1!$EK$1:$EK$10,Data1!$EK$30:$EK$72</definedName>
    <definedName name="A129182402R_Data">Data1!$EK$30:$EK$72</definedName>
    <definedName name="A129182402R_Latest">Data1!$EK$72</definedName>
    <definedName name="A129182406X">Data1!$DO$1:$DO$10,Data1!$DO$30:$DO$72</definedName>
    <definedName name="A129182406X_Data">Data1!$DO$30:$DO$72</definedName>
    <definedName name="A129182406X_Latest">Data1!$DO$72</definedName>
    <definedName name="A129182410R">Data1!$DR$1:$DR$10,Data1!$DR$16:$DR$72</definedName>
    <definedName name="A129182410R_Data">Data1!$DR$16:$DR$72</definedName>
    <definedName name="A129182410R_Latest">Data1!$DR$72</definedName>
    <definedName name="A129182414X">Data1!$DS$1:$DS$10,Data1!$DS$16:$DS$72</definedName>
    <definedName name="A129182414X_Data">Data1!$DS$16:$DS$72</definedName>
    <definedName name="A129182414X_Latest">Data1!$DS$72</definedName>
    <definedName name="A129182418J">Data1!$EB$1:$EB$10,Data1!$EB$37:$EB$72</definedName>
    <definedName name="A129182418J_Data">Data1!$EB$37:$EB$72</definedName>
    <definedName name="A129182418J_Latest">Data1!$EB$72</definedName>
    <definedName name="A129182422X">Data1!$ED$1:$ED$10,Data1!$ED$30:$ED$72</definedName>
    <definedName name="A129182422X_Data">Data1!$ED$30:$ED$72</definedName>
    <definedName name="A129182422X_Latest">Data1!$ED$72</definedName>
    <definedName name="A129182426J">Data1!$EE$1:$EE$10,Data1!$EE$30:$EE$72</definedName>
    <definedName name="A129182426J_Data">Data1!$EE$30:$EE$72</definedName>
    <definedName name="A129182426J_Latest">Data1!$EE$72</definedName>
    <definedName name="A129182430X">Data1!$EL$1:$EL$10,Data1!$EL$30:$EL$72</definedName>
    <definedName name="A129182430X_Data">Data1!$EL$30:$EL$72</definedName>
    <definedName name="A129182430X_Latest">Data1!$EL$72</definedName>
    <definedName name="A129182434J">Data1!$EO$1:$EO$10,Data1!$EO$30:$EO$72</definedName>
    <definedName name="A129182434J_Data">Data1!$EO$30:$EO$72</definedName>
    <definedName name="A129182434J_Latest">Data1!$EO$72</definedName>
    <definedName name="A129182438T">Data1!$EP$1:$EP$10,Data1!$EP$30:$EP$72</definedName>
    <definedName name="A129182438T_Data">Data1!$EP$30:$EP$72</definedName>
    <definedName name="A129182438T_Latest">Data1!$EP$72</definedName>
    <definedName name="A129182442J">Data1!$DT$1:$DT$10,Data1!$DT$30:$DT$72</definedName>
    <definedName name="A129182442J_Data">Data1!$DT$30:$DT$72</definedName>
    <definedName name="A129182442J_Latest">Data1!$DT$72</definedName>
    <definedName name="A129182446T">Data1!$DW$1:$DW$10,Data1!$DW$37:$DW$72</definedName>
    <definedName name="A129182446T_Data">Data1!$DW$37:$DW$72</definedName>
    <definedName name="A129182446T_Latest">Data1!$DW$72</definedName>
    <definedName name="A129182450J">Data1!$DN$1:$DN$10,Data1!$DN$30:$DN$72</definedName>
    <definedName name="A129182450J_Data">Data1!$DN$30:$DN$72</definedName>
    <definedName name="A129182450J_Latest">Data1!$DN$72</definedName>
    <definedName name="A129182454T">Data1!$DP$1:$DP$10,Data1!$DP$30:$DP$72</definedName>
    <definedName name="A129182454T_Data">Data1!$DP$30:$DP$72</definedName>
    <definedName name="A129182454T_Latest">Data1!$DP$72</definedName>
    <definedName name="A129182458A">Data1!$DQ$1:$DQ$10,Data1!$DQ$30:$DQ$72</definedName>
    <definedName name="A129182458A_Data">Data1!$DQ$30:$DQ$72</definedName>
    <definedName name="A129182458A_Latest">Data1!$DQ$72</definedName>
    <definedName name="A129182462T">Data1!$DV$1:$DV$10,Data1!$DV$37:$DV$72</definedName>
    <definedName name="A129182462T_Data">Data1!$DV$37:$DV$72</definedName>
    <definedName name="A129182462T_Latest">Data1!$DV$72</definedName>
    <definedName name="A129182466A">Data1!$EH$1:$EH$10,Data1!$EH$30:$EH$72</definedName>
    <definedName name="A129182466A_Data">Data1!$EH$30:$EH$72</definedName>
    <definedName name="A129182466A_Latest">Data1!$EH$72</definedName>
    <definedName name="A129182470T">Data1!$EI$1:$EI$10,Data1!$EI$30:$EI$72</definedName>
    <definedName name="A129182470T_Data">Data1!$EI$30:$EI$72</definedName>
    <definedName name="A129182470T_Latest">Data1!$EI$72</definedName>
    <definedName name="A129182474A">Data1!$DX$1:$DX$10,Data1!$DX$37:$DX$72</definedName>
    <definedName name="A129182474A_Data">Data1!$DX$37:$DX$72</definedName>
    <definedName name="A129182474A_Latest">Data1!$DX$72</definedName>
    <definedName name="A129182478K">Data1!$EF$1:$EF$10,Data1!$EF$30:$EF$72</definedName>
    <definedName name="A129182478K_Data">Data1!$EF$30:$EF$72</definedName>
    <definedName name="A129182478K_Latest">Data1!$EF$72</definedName>
    <definedName name="A129182482A">Data1!$EM$1:$EM$10,Data1!$EM$30:$EM$72</definedName>
    <definedName name="A129182482A_Data">Data1!$EM$30:$EM$72</definedName>
    <definedName name="A129182482A_Latest">Data1!$EM$72</definedName>
    <definedName name="A129182486K">Data1!$AB$1:$AB$10,Data1!$AB$13:$AB$72</definedName>
    <definedName name="A129182486K_Data">Data1!$AB$13:$AB$72</definedName>
    <definedName name="A129182486K_Latest">Data1!$AB$72</definedName>
    <definedName name="A129182490A">Data1!$N$1:$N$10,Data1!$N$37:$N$72</definedName>
    <definedName name="A129182490A_Data">Data1!$N$37:$N$72</definedName>
    <definedName name="A129182490A_Latest">Data1!$N$72</definedName>
    <definedName name="A129182494K">Data1!$U$1:$U$10,Data1!$U$30:$U$72</definedName>
    <definedName name="A129182494K_Data">Data1!$U$30:$U$72</definedName>
    <definedName name="A129182494K_Latest">Data1!$U$72</definedName>
    <definedName name="A129182498V">Data1!$X$1:$X$10,Data1!$X$13:$X$72</definedName>
    <definedName name="A129182498V_Data">Data1!$X$13:$X$72</definedName>
    <definedName name="A129182498V_Latest">Data1!$X$72</definedName>
    <definedName name="A129182502X">Data1!$O$1:$O$10,Data1!$O$37:$O$72</definedName>
    <definedName name="A129182502X_Data">Data1!$O$37:$O$72</definedName>
    <definedName name="A129182502X_Latest">Data1!$O$72</definedName>
    <definedName name="A129182506J">Data1!$Q$1:$Q$10,Data1!$Q$37:$Q$72</definedName>
    <definedName name="A129182506J_Data">Data1!$Q$37:$Q$72</definedName>
    <definedName name="A129182506J_Latest">Data1!$Q$72</definedName>
    <definedName name="A129182510X">Data1!$I$1:$I$10,Data1!$I$12:$I$72</definedName>
    <definedName name="A129182510X_Data">Data1!$I$12:$I$72</definedName>
    <definedName name="A129182510X_Latest">Data1!$I$72</definedName>
    <definedName name="A129182514J">Data1!$M$1:$M$10,Data1!$M$37:$M$72</definedName>
    <definedName name="A129182514J_Data">Data1!$M$37:$M$72</definedName>
    <definedName name="A129182514J_Latest">Data1!$M$72</definedName>
    <definedName name="A129182518T">Data1!$Y$1:$Y$10,Data1!$Y$30:$Y$72</definedName>
    <definedName name="A129182518T_Data">Data1!$Y$30:$Y$72</definedName>
    <definedName name="A129182518T_Latest">Data1!$Y$72</definedName>
    <definedName name="A129182522J">Data1!$C$1:$C$10,Data1!$C$12:$C$72</definedName>
    <definedName name="A129182522J_Data">Data1!$C$12:$C$72</definedName>
    <definedName name="A129182522J_Latest">Data1!$C$72</definedName>
    <definedName name="A129182526T">Data1!$F$1:$F$10,Data1!$F$12:$F$72</definedName>
    <definedName name="A129182526T_Data">Data1!$F$12:$F$72</definedName>
    <definedName name="A129182526T_Latest">Data1!$F$72</definedName>
    <definedName name="A129182530J">Data1!$G$1:$G$10,Data1!$G$12:$G$72</definedName>
    <definedName name="A129182530J_Data">Data1!$G$12:$G$72</definedName>
    <definedName name="A129182530J_Latest">Data1!$G$72</definedName>
    <definedName name="A129182534T">Data1!$P$1:$P$10,Data1!$P$37:$P$72</definedName>
    <definedName name="A129182534T_Data">Data1!$P$37:$P$72</definedName>
    <definedName name="A129182534T_Latest">Data1!$P$72</definedName>
    <definedName name="A129182538A">Data1!$R$1:$R$10,Data1!$R$30:$R$72</definedName>
    <definedName name="A129182538A_Data">Data1!$R$30:$R$72</definedName>
    <definedName name="A129182538A_Latest">Data1!$R$72</definedName>
    <definedName name="A129182542T">Data1!$S$1:$S$10,Data1!$S$12:$S$72</definedName>
    <definedName name="A129182542T_Data">Data1!$S$12:$S$72</definedName>
    <definedName name="A129182542T_Latest">Data1!$S$72</definedName>
    <definedName name="A129182546A">Data1!$Z$1:$Z$10,Data1!$Z$30:$Z$72</definedName>
    <definedName name="A129182546A_Data">Data1!$Z$30:$Z$72</definedName>
    <definedName name="A129182546A_Latest">Data1!$Z$72</definedName>
    <definedName name="A129182550T">Data1!$AC$1:$AC$10,Data1!$AC$30:$AC$72</definedName>
    <definedName name="A129182550T_Data">Data1!$AC$30:$AC$72</definedName>
    <definedName name="A129182550T_Latest">Data1!$AC$72</definedName>
    <definedName name="A129182554A">Data1!$AD$1:$AD$10,Data1!$AD$30:$AD$72</definedName>
    <definedName name="A129182554A_Data">Data1!$AD$30:$AD$72</definedName>
    <definedName name="A129182554A_Latest">Data1!$AD$72</definedName>
    <definedName name="A129182558K">Data1!$H$1:$H$10,Data1!$H$13:$H$72</definedName>
    <definedName name="A129182558K_Data">Data1!$H$13:$H$72</definedName>
    <definedName name="A129182558K_Latest">Data1!$H$72</definedName>
    <definedName name="A129182562A">Data1!$K$1:$K$10,Data1!$K$37:$K$72</definedName>
    <definedName name="A129182562A_Data">Data1!$K$37:$K$72</definedName>
    <definedName name="A129182562A_Latest">Data1!$K$72</definedName>
    <definedName name="A129182566K">Data1!$B$1:$B$10,Data1!$B$12:$B$72</definedName>
    <definedName name="A129182566K_Data">Data1!$B$12:$B$72</definedName>
    <definedName name="A129182566K_Latest">Data1!$B$72</definedName>
    <definedName name="A129182570A">Data1!$D$1:$D$10,Data1!$D$13:$D$72</definedName>
    <definedName name="A129182570A_Data">Data1!$D$13:$D$72</definedName>
    <definedName name="A129182570A_Latest">Data1!$D$72</definedName>
    <definedName name="A129182574K">Data1!$E$1:$E$10,Data1!$E$12:$E$72</definedName>
    <definedName name="A129182574K_Data">Data1!$E$12:$E$72</definedName>
    <definedName name="A129182574K_Latest">Data1!$E$72</definedName>
    <definedName name="A129182578V">Data1!$J$1:$J$10,Data1!$J$37:$J$72</definedName>
    <definedName name="A129182578V_Data">Data1!$J$37:$J$72</definedName>
    <definedName name="A129182578V_Latest">Data1!$J$72</definedName>
    <definedName name="A129182582K">Data1!$V$1:$V$10,Data1!$V$30:$V$72</definedName>
    <definedName name="A129182582K_Data">Data1!$V$30:$V$72</definedName>
    <definedName name="A129182582K_Latest">Data1!$V$72</definedName>
    <definedName name="A129182586V">Data1!$W$1:$W$10,Data1!$W$12:$W$72</definedName>
    <definedName name="A129182586V_Data">Data1!$W$12:$W$72</definedName>
    <definedName name="A129182586V_Latest">Data1!$W$72</definedName>
    <definedName name="A129182590K">Data1!$L$1:$L$10,Data1!$L$37:$L$72</definedName>
    <definedName name="A129182590K_Data">Data1!$L$37:$L$72</definedName>
    <definedName name="A129182590K_Latest">Data1!$L$72</definedName>
    <definedName name="A129182594V">Data1!$T$1:$T$10,Data1!$T$13:$T$72</definedName>
    <definedName name="A129182594V_Data">Data1!$T$13:$T$72</definedName>
    <definedName name="A129182594V_Latest">Data1!$T$72</definedName>
    <definedName name="A129182598C">Data1!$AA$1:$AA$10,Data1!$AA$12:$AA$72</definedName>
    <definedName name="A129182598C_Data">Data1!$AA$12:$AA$72</definedName>
    <definedName name="A129182598C_Latest">Data1!$AA$72</definedName>
    <definedName name="Date_Range">Data1!$A$2:$A$10,Data1!$A$12:$A$72</definedName>
    <definedName name="Date_Range_Data">Data1!$A$12:$A$72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M58" i="6" l="1"/>
  <c r="AL58" i="6"/>
  <c r="AK58" i="6"/>
  <c r="AJ58" i="6"/>
  <c r="AI58" i="6"/>
  <c r="AH58" i="6"/>
  <c r="AG58" i="6"/>
  <c r="AF58" i="6"/>
  <c r="AE58" i="6"/>
  <c r="AD58" i="6"/>
  <c r="AC58" i="6"/>
  <c r="AB58" i="6"/>
  <c r="AA58" i="6"/>
  <c r="Z58" i="6"/>
  <c r="Y58" i="6"/>
  <c r="X58" i="6"/>
  <c r="W58" i="6"/>
  <c r="V58" i="6"/>
  <c r="U58" i="6"/>
  <c r="T58" i="6"/>
  <c r="S58" i="6"/>
  <c r="R58" i="6"/>
  <c r="Q58" i="6"/>
  <c r="P58" i="6"/>
  <c r="O58" i="6"/>
  <c r="N58" i="6"/>
  <c r="M58" i="6"/>
  <c r="L58" i="6"/>
  <c r="K58" i="6"/>
  <c r="J58" i="6"/>
  <c r="I58" i="6"/>
  <c r="H58" i="6"/>
  <c r="G58" i="6"/>
  <c r="F58" i="6"/>
  <c r="E23" i="6" s="1" a="1"/>
  <c r="E23" i="6" s="1"/>
  <c r="E58" i="6"/>
  <c r="D58" i="6"/>
  <c r="C23" i="6" s="1" a="1"/>
  <c r="C23" i="6" s="1"/>
  <c r="AJ56" i="6"/>
  <c r="AF56" i="6"/>
  <c r="AB56" i="6"/>
  <c r="X56" i="6"/>
  <c r="T56" i="6"/>
  <c r="P56" i="6"/>
  <c r="L56" i="6"/>
  <c r="H56" i="6"/>
  <c r="D56" i="6"/>
  <c r="AM54" i="6"/>
  <c r="AL54" i="6"/>
  <c r="AK54" i="6"/>
  <c r="AJ54" i="6"/>
  <c r="AI54" i="6"/>
  <c r="AH54" i="6"/>
  <c r="AG54" i="6"/>
  <c r="AF54" i="6"/>
  <c r="AE54" i="6"/>
  <c r="AD54" i="6"/>
  <c r="AC54" i="6"/>
  <c r="AB54" i="6"/>
  <c r="AA54" i="6"/>
  <c r="Z54" i="6"/>
  <c r="Y54" i="6"/>
  <c r="X54" i="6"/>
  <c r="W54" i="6"/>
  <c r="V54" i="6"/>
  <c r="U54" i="6"/>
  <c r="T54" i="6"/>
  <c r="S54" i="6"/>
  <c r="R54" i="6"/>
  <c r="Q54" i="6"/>
  <c r="P54" i="6"/>
  <c r="O54" i="6"/>
  <c r="N54" i="6"/>
  <c r="M54" i="6"/>
  <c r="L54" i="6"/>
  <c r="K54" i="6"/>
  <c r="J54" i="6"/>
  <c r="I54" i="6"/>
  <c r="H54" i="6"/>
  <c r="G54" i="6"/>
  <c r="F54" i="6"/>
  <c r="E54" i="6"/>
  <c r="D19" i="6" s="1" a="1"/>
  <c r="D19" i="6" s="1"/>
  <c r="D54" i="6"/>
  <c r="AM53" i="6"/>
  <c r="AL53" i="6"/>
  <c r="AK53" i="6"/>
  <c r="AJ53" i="6"/>
  <c r="AI53" i="6"/>
  <c r="AH53" i="6"/>
  <c r="AG53" i="6"/>
  <c r="AF53" i="6"/>
  <c r="AE53" i="6"/>
  <c r="AD53" i="6"/>
  <c r="AC53" i="6"/>
  <c r="AB53" i="6"/>
  <c r="AA53" i="6"/>
  <c r="Z53" i="6"/>
  <c r="Y53" i="6"/>
  <c r="X53" i="6"/>
  <c r="W53" i="6"/>
  <c r="V53" i="6"/>
  <c r="U53" i="6"/>
  <c r="T53" i="6"/>
  <c r="S53" i="6"/>
  <c r="R53" i="6"/>
  <c r="Q53" i="6"/>
  <c r="P53" i="6"/>
  <c r="O53" i="6"/>
  <c r="N53" i="6"/>
  <c r="M53" i="6"/>
  <c r="L53" i="6"/>
  <c r="K53" i="6"/>
  <c r="J53" i="6"/>
  <c r="I53" i="6"/>
  <c r="H53" i="6"/>
  <c r="G53" i="6"/>
  <c r="F53" i="6"/>
  <c r="E53" i="6"/>
  <c r="D18" i="6" s="1" a="1"/>
  <c r="D18" i="6" s="1"/>
  <c r="D53" i="6"/>
  <c r="AM52" i="6"/>
  <c r="AL52" i="6"/>
  <c r="AK52" i="6"/>
  <c r="AJ52" i="6"/>
  <c r="AI52" i="6"/>
  <c r="AH52" i="6"/>
  <c r="AG52" i="6"/>
  <c r="AF52" i="6"/>
  <c r="AE52" i="6"/>
  <c r="AD52" i="6"/>
  <c r="AC52" i="6"/>
  <c r="AB52" i="6"/>
  <c r="AA52" i="6"/>
  <c r="Z52" i="6"/>
  <c r="Y52" i="6"/>
  <c r="X52" i="6"/>
  <c r="W52" i="6"/>
  <c r="V52" i="6"/>
  <c r="U52" i="6"/>
  <c r="T52" i="6"/>
  <c r="S52" i="6"/>
  <c r="R52" i="6"/>
  <c r="Q52" i="6"/>
  <c r="P52" i="6"/>
  <c r="O52" i="6"/>
  <c r="N52" i="6"/>
  <c r="M52" i="6"/>
  <c r="L52" i="6"/>
  <c r="K52" i="6"/>
  <c r="J52" i="6"/>
  <c r="I52" i="6"/>
  <c r="H52" i="6"/>
  <c r="G52" i="6"/>
  <c r="F52" i="6"/>
  <c r="E52" i="6"/>
  <c r="D17" i="6" s="1" a="1"/>
  <c r="D17" i="6" s="1"/>
  <c r="D52" i="6"/>
  <c r="AM50" i="6"/>
  <c r="AL50" i="6"/>
  <c r="AK50" i="6"/>
  <c r="AJ50" i="6"/>
  <c r="AI50" i="6"/>
  <c r="AH50" i="6"/>
  <c r="AG50" i="6"/>
  <c r="AF50" i="6"/>
  <c r="AE50" i="6"/>
  <c r="AD50" i="6"/>
  <c r="AC50" i="6"/>
  <c r="AB50" i="6"/>
  <c r="AA50" i="6"/>
  <c r="Z50" i="6"/>
  <c r="Y50" i="6"/>
  <c r="X50" i="6"/>
  <c r="W50" i="6"/>
  <c r="V50" i="6"/>
  <c r="U50" i="6"/>
  <c r="T50" i="6"/>
  <c r="S50" i="6"/>
  <c r="R50" i="6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D15" i="6" s="1" a="1"/>
  <c r="D15" i="6" s="1"/>
  <c r="D50" i="6"/>
  <c r="AM49" i="6"/>
  <c r="AL49" i="6"/>
  <c r="AK49" i="6"/>
  <c r="AJ49" i="6"/>
  <c r="AI49" i="6"/>
  <c r="AH49" i="6"/>
  <c r="AG49" i="6"/>
  <c r="AF49" i="6"/>
  <c r="AE49" i="6"/>
  <c r="AD49" i="6"/>
  <c r="AC49" i="6"/>
  <c r="AB49" i="6"/>
  <c r="AA49" i="6"/>
  <c r="Z49" i="6"/>
  <c r="Y49" i="6"/>
  <c r="X49" i="6"/>
  <c r="W49" i="6"/>
  <c r="V49" i="6"/>
  <c r="U49" i="6"/>
  <c r="T49" i="6"/>
  <c r="S49" i="6"/>
  <c r="R49" i="6"/>
  <c r="Q49" i="6"/>
  <c r="P49" i="6"/>
  <c r="O49" i="6"/>
  <c r="N49" i="6"/>
  <c r="M49" i="6"/>
  <c r="L49" i="6"/>
  <c r="K49" i="6"/>
  <c r="J49" i="6"/>
  <c r="I49" i="6"/>
  <c r="H49" i="6"/>
  <c r="G49" i="6"/>
  <c r="F49" i="6"/>
  <c r="E49" i="6"/>
  <c r="D14" i="6" s="1" a="1"/>
  <c r="D14" i="6" s="1"/>
  <c r="D49" i="6"/>
  <c r="AM48" i="6"/>
  <c r="AL48" i="6"/>
  <c r="AK48" i="6"/>
  <c r="AJ48" i="6"/>
  <c r="AI48" i="6"/>
  <c r="AH48" i="6"/>
  <c r="AG48" i="6"/>
  <c r="AF48" i="6"/>
  <c r="AE48" i="6"/>
  <c r="AD48" i="6"/>
  <c r="AC48" i="6"/>
  <c r="AB48" i="6"/>
  <c r="AA48" i="6"/>
  <c r="Z48" i="6"/>
  <c r="Y48" i="6"/>
  <c r="X48" i="6"/>
  <c r="W48" i="6"/>
  <c r="V48" i="6"/>
  <c r="U48" i="6"/>
  <c r="T48" i="6"/>
  <c r="S48" i="6"/>
  <c r="R48" i="6"/>
  <c r="Q48" i="6"/>
  <c r="P48" i="6"/>
  <c r="O48" i="6"/>
  <c r="N48" i="6"/>
  <c r="M48" i="6"/>
  <c r="L48" i="6"/>
  <c r="K48" i="6"/>
  <c r="J48" i="6"/>
  <c r="I48" i="6"/>
  <c r="H48" i="6"/>
  <c r="G48" i="6"/>
  <c r="F48" i="6"/>
  <c r="E48" i="6"/>
  <c r="D13" i="6" s="1" a="1"/>
  <c r="D13" i="6" s="1"/>
  <c r="D48" i="6"/>
  <c r="F38" i="6"/>
  <c r="K23" i="6" s="1" a="1"/>
  <c r="K23" i="6" s="1"/>
  <c r="E38" i="6"/>
  <c r="D38" i="6"/>
  <c r="C38" i="6"/>
  <c r="C32" i="6"/>
  <c r="C33" i="6" s="1"/>
  <c r="C34" i="6" s="1"/>
  <c r="C35" i="6" s="1"/>
  <c r="C36" i="6" s="1"/>
  <c r="C31" i="6"/>
  <c r="C30" i="6"/>
  <c r="C29" i="6"/>
  <c r="J23" i="6"/>
  <c r="J23" i="6" a="1"/>
  <c r="I23" i="6"/>
  <c r="I23" i="6" a="1"/>
  <c r="H23" i="6"/>
  <c r="H23" i="6" a="1"/>
  <c r="D23" i="6"/>
  <c r="D23" i="6" a="1"/>
  <c r="H21" i="6"/>
  <c r="H21" i="6" a="1"/>
  <c r="C21" i="6"/>
  <c r="C21" i="6" a="1"/>
  <c r="J19" i="6"/>
  <c r="J19" i="6" a="1"/>
  <c r="I19" i="6"/>
  <c r="I19" i="6" a="1"/>
  <c r="H19" i="6"/>
  <c r="H19" i="6" a="1"/>
  <c r="E19" i="6"/>
  <c r="E19" i="6" a="1"/>
  <c r="C19" i="6"/>
  <c r="C19" i="6" a="1"/>
  <c r="J18" i="6"/>
  <c r="J18" i="6" a="1"/>
  <c r="I18" i="6"/>
  <c r="I18" i="6" a="1"/>
  <c r="H18" i="6"/>
  <c r="H18" i="6" a="1"/>
  <c r="E18" i="6"/>
  <c r="E18" i="6" a="1"/>
  <c r="C18" i="6"/>
  <c r="C18" i="6" a="1"/>
  <c r="J17" i="6"/>
  <c r="J17" i="6" a="1"/>
  <c r="I17" i="6"/>
  <c r="I17" i="6" a="1"/>
  <c r="H17" i="6"/>
  <c r="H17" i="6" a="1"/>
  <c r="E17" i="6" a="1"/>
  <c r="E17" i="6" s="1"/>
  <c r="C17" i="6"/>
  <c r="C17" i="6" a="1"/>
  <c r="J15" i="6"/>
  <c r="J15" i="6" a="1"/>
  <c r="I15" i="6"/>
  <c r="I15" i="6" a="1"/>
  <c r="H15" i="6"/>
  <c r="H15" i="6" a="1"/>
  <c r="E15" i="6"/>
  <c r="E15" i="6" a="1"/>
  <c r="C15" i="6" a="1"/>
  <c r="C15" i="6" s="1"/>
  <c r="J14" i="6"/>
  <c r="J14" i="6" a="1"/>
  <c r="I14" i="6"/>
  <c r="I14" i="6" a="1"/>
  <c r="H14" i="6"/>
  <c r="H14" i="6" a="1"/>
  <c r="E14" i="6" a="1"/>
  <c r="E14" i="6" s="1"/>
  <c r="C14" i="6" a="1"/>
  <c r="C14" i="6" s="1"/>
  <c r="J13" i="6"/>
  <c r="J13" i="6" a="1"/>
  <c r="I13" i="6"/>
  <c r="I13" i="6" a="1"/>
  <c r="H13" i="6"/>
  <c r="H13" i="6" a="1"/>
  <c r="E13" i="6" a="1"/>
  <c r="E13" i="6" s="1"/>
  <c r="C13" i="6" a="1"/>
  <c r="C13" i="6" s="1"/>
  <c r="A8" i="6"/>
  <c r="B7" i="6"/>
  <c r="B6" i="6"/>
  <c r="B5" i="6"/>
  <c r="B25" i="5"/>
  <c r="F13" i="6" l="1" a="1"/>
  <c r="F13" i="6" s="1"/>
  <c r="K13" i="6" a="1"/>
  <c r="K13" i="6" s="1"/>
  <c r="F14" i="6" a="1"/>
  <c r="F14" i="6" s="1"/>
  <c r="K14" i="6" a="1"/>
  <c r="K14" i="6" s="1"/>
  <c r="F15" i="6" a="1"/>
  <c r="F15" i="6" s="1"/>
  <c r="K15" i="6" a="1"/>
  <c r="K15" i="6" s="1"/>
  <c r="F17" i="6" a="1"/>
  <c r="F17" i="6" s="1"/>
  <c r="K17" i="6" a="1"/>
  <c r="K17" i="6" s="1"/>
  <c r="F18" i="6" a="1"/>
  <c r="F18" i="6" s="1"/>
  <c r="K18" i="6" a="1"/>
  <c r="K18" i="6" s="1"/>
  <c r="F19" i="6" a="1"/>
  <c r="F19" i="6" s="1"/>
  <c r="K19" i="6" a="1"/>
  <c r="K19" i="6" s="1"/>
  <c r="F23" i="6" a="1"/>
  <c r="F23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HA18" authorId="0" shapeId="0" xr:uid="{00000000-0006-0000-0100-000002000000}">
      <text>
        <r>
          <rPr>
            <sz val="9"/>
            <color indexed="81"/>
            <rFont val="Tahoma"/>
            <family val="2"/>
          </rPr>
          <t>not available for publication but included in totals where applicable, unless otherwise indicated</t>
        </r>
      </text>
    </comment>
    <comment ref="HB18" authorId="0" shapeId="0" xr:uid="{00000000-0006-0000-0100-000003000000}">
      <text>
        <r>
          <rPr>
            <sz val="9"/>
            <color indexed="81"/>
            <rFont val="Tahoma"/>
            <family val="2"/>
          </rPr>
          <t>not available for publication but included in totals where applicable, unless otherwise indicated</t>
        </r>
      </text>
    </comment>
    <comment ref="ID18" authorId="0" shapeId="0" xr:uid="{00000000-0006-0000-0100-000004000000}">
      <text>
        <r>
          <rPr>
            <sz val="9"/>
            <color indexed="81"/>
            <rFont val="Tahoma"/>
            <family val="2"/>
          </rPr>
          <t>not available for publication but included in totals where applicable, unless otherwise indicated</t>
        </r>
      </text>
    </comment>
    <comment ref="IE18" authorId="0" shapeId="0" xr:uid="{00000000-0006-0000-0100-000005000000}">
      <text>
        <r>
          <rPr>
            <sz val="9"/>
            <color indexed="81"/>
            <rFont val="Tahoma"/>
            <family val="2"/>
          </rPr>
          <t>not available for publication but included in totals where applicable, unless otherwise indicated</t>
        </r>
      </text>
    </comment>
    <comment ref="HA19" authorId="0" shapeId="0" xr:uid="{00000000-0006-0000-0100-000006000000}">
      <text>
        <r>
          <rPr>
            <sz val="9"/>
            <color indexed="81"/>
            <rFont val="Tahoma"/>
            <family val="2"/>
          </rPr>
          <t>not available for publication but included in totals where applicable, unless otherwise indicated</t>
        </r>
      </text>
    </comment>
    <comment ref="HB19" authorId="0" shapeId="0" xr:uid="{00000000-0006-0000-0100-000007000000}">
      <text>
        <r>
          <rPr>
            <sz val="9"/>
            <color indexed="81"/>
            <rFont val="Tahoma"/>
            <family val="2"/>
          </rPr>
          <t>not available for publication but included in totals where applicable, unless otherwise indicated</t>
        </r>
      </text>
    </comment>
    <comment ref="ID19" authorId="0" shapeId="0" xr:uid="{00000000-0006-0000-0100-000008000000}">
      <text>
        <r>
          <rPr>
            <sz val="9"/>
            <color indexed="81"/>
            <rFont val="Tahoma"/>
            <family val="2"/>
          </rPr>
          <t>not available for publication but included in totals where applicable, unless otherwise indicated</t>
        </r>
      </text>
    </comment>
    <comment ref="IE19" authorId="0" shapeId="0" xr:uid="{00000000-0006-0000-0100-000009000000}">
      <text>
        <r>
          <rPr>
            <sz val="9"/>
            <color indexed="81"/>
            <rFont val="Tahoma"/>
            <family val="2"/>
          </rPr>
          <t>not available for publication but included in totals where applicable, unless otherwise indicated</t>
        </r>
      </text>
    </comment>
    <comment ref="HA21" authorId="0" shapeId="0" xr:uid="{00000000-0006-0000-0100-00000A000000}">
      <text>
        <r>
          <rPr>
            <sz val="9"/>
            <color indexed="81"/>
            <rFont val="Tahoma"/>
            <family val="2"/>
          </rPr>
          <t>not available for publication but included in totals where applicable, unless otherwise indicated</t>
        </r>
      </text>
    </comment>
    <comment ref="HB21" authorId="0" shapeId="0" xr:uid="{00000000-0006-0000-0100-00000B000000}">
      <text>
        <r>
          <rPr>
            <sz val="9"/>
            <color indexed="81"/>
            <rFont val="Tahoma"/>
            <family val="2"/>
          </rPr>
          <t>not available for publication but included in totals where applicable, unless otherwise indicated</t>
        </r>
      </text>
    </comment>
    <comment ref="ID21" authorId="0" shapeId="0" xr:uid="{00000000-0006-0000-0100-00000C000000}">
      <text>
        <r>
          <rPr>
            <sz val="9"/>
            <color indexed="81"/>
            <rFont val="Tahoma"/>
            <family val="2"/>
          </rPr>
          <t>not available for publication but included in totals where applicable, unless otherwise indicated</t>
        </r>
      </text>
    </comment>
    <comment ref="IE21" authorId="0" shapeId="0" xr:uid="{00000000-0006-0000-0100-00000D000000}">
      <text>
        <r>
          <rPr>
            <sz val="9"/>
            <color indexed="81"/>
            <rFont val="Tahoma"/>
            <family val="2"/>
          </rPr>
          <t>not available for publication but included in totals where applicable, unless otherwise indicated</t>
        </r>
      </text>
    </comment>
    <comment ref="HA22" authorId="0" shapeId="0" xr:uid="{00000000-0006-0000-0100-00000E000000}">
      <text>
        <r>
          <rPr>
            <sz val="9"/>
            <color indexed="81"/>
            <rFont val="Tahoma"/>
            <family val="2"/>
          </rPr>
          <t>not available for publication but included in totals where applicable, unless otherwise indicated</t>
        </r>
      </text>
    </comment>
    <comment ref="HB22" authorId="0" shapeId="0" xr:uid="{00000000-0006-0000-0100-00000F000000}">
      <text>
        <r>
          <rPr>
            <sz val="9"/>
            <color indexed="81"/>
            <rFont val="Tahoma"/>
            <family val="2"/>
          </rPr>
          <t>not available for publication but included in totals where applicable, unless otherwise indicated</t>
        </r>
      </text>
    </comment>
    <comment ref="ID22" authorId="0" shapeId="0" xr:uid="{00000000-0006-0000-0100-000010000000}">
      <text>
        <r>
          <rPr>
            <sz val="9"/>
            <color indexed="81"/>
            <rFont val="Tahoma"/>
            <family val="2"/>
          </rPr>
          <t>not available for publication but included in totals where applicable, unless otherwise indicated</t>
        </r>
      </text>
    </comment>
    <comment ref="IE22" authorId="0" shapeId="0" xr:uid="{00000000-0006-0000-0100-000011000000}">
      <text>
        <r>
          <rPr>
            <sz val="9"/>
            <color indexed="81"/>
            <rFont val="Tahoma"/>
            <family val="2"/>
          </rPr>
          <t>not available for publication but included in totals where applicable, unless otherwise indicated</t>
        </r>
      </text>
    </comment>
    <comment ref="O45" authorId="0" shapeId="0" xr:uid="{29D97471-3157-40B2-AE05-4B521C5FF2A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45" authorId="0" shapeId="0" xr:uid="{4BBD8E3D-4215-4047-A011-3D3C06B42E0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45" authorId="0" shapeId="0" xr:uid="{BA4053BB-6C6F-435F-91E6-54D0D77D693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45" authorId="0" shapeId="0" xr:uid="{53B8ED72-39FD-427C-8687-F49E21F622EE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45" authorId="0" shapeId="0" xr:uid="{B5619A8C-9B5B-40DF-8560-E662B0CDF73F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45" authorId="0" shapeId="0" xr:uid="{904B93CB-F8A2-4CBE-9B33-5A2A42F8765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45" authorId="0" shapeId="0" xr:uid="{779BE2CB-F347-4C27-AD67-C6AB3B4C52A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45" authorId="0" shapeId="0" xr:uid="{1126AD41-E196-4FB5-BD45-56CF8B50C58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45" authorId="0" shapeId="0" xr:uid="{0C6440FA-6D98-42B6-A2D7-389E21B1552A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45" authorId="0" shapeId="0" xr:uid="{171A527B-4575-448A-8E1E-A42A0C599B3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45" authorId="0" shapeId="0" xr:uid="{06B6CC53-28C8-4911-BFED-3ABBCA54714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45" authorId="0" shapeId="0" xr:uid="{79F9E713-3E6E-4438-93BB-E1EC5079F58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45" authorId="0" shapeId="0" xr:uid="{BB0AC831-240B-40CE-B31F-FA21F53A6F1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45" authorId="0" shapeId="0" xr:uid="{9BA67DBD-6623-425D-9BE5-171FE12D6D39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45" authorId="0" shapeId="0" xr:uid="{A521400E-6743-419C-A9D7-2B9C266B709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45" authorId="0" shapeId="0" xr:uid="{60A3B498-8171-4B95-B1D8-00920866C31A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45" authorId="0" shapeId="0" xr:uid="{47F413A0-E1E6-4B85-8A0E-1242CBED98F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45" authorId="0" shapeId="0" xr:uid="{27AB71FF-2325-48A2-B4F7-E3BB7B4575BE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45" authorId="0" shapeId="0" xr:uid="{F0A05D3B-BD8D-466E-BE3B-1272F11F22D7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45" authorId="0" shapeId="0" xr:uid="{E01AC0E3-3FB4-417D-9022-872E7F3F59E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45" authorId="0" shapeId="0" xr:uid="{21EBB6BD-17AE-4D2A-A865-F9E6CCE7B10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45" authorId="0" shapeId="0" xr:uid="{8988ED2D-1EE9-4A7A-A377-0920F17ADFB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45" authorId="0" shapeId="0" xr:uid="{42AA9873-ED5E-4CA4-A25B-C918C5BE30D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45" authorId="0" shapeId="0" xr:uid="{4B910763-6081-4D94-9342-B523109C2CD6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45" authorId="0" shapeId="0" xr:uid="{A51952EE-8037-4BF9-98FF-DDE3A91F5A5F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45" authorId="0" shapeId="0" xr:uid="{71A1F102-733F-4C4F-9091-87FD099B114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45" authorId="0" shapeId="0" xr:uid="{8F534A1C-429D-4339-B275-597ADFFF00C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45" authorId="0" shapeId="0" xr:uid="{909013A3-3E46-4B04-9797-B120DDC9687C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45" authorId="0" shapeId="0" xr:uid="{17D43D0C-871B-4E07-A976-63DA8046B0D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45" authorId="0" shapeId="0" xr:uid="{2CBA743E-2DA5-4765-834A-E2E5134268D6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45" authorId="0" shapeId="0" xr:uid="{24BA2A1E-AF92-4908-992E-7BD7D62CE1B3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45" authorId="0" shapeId="0" xr:uid="{72A433E0-546B-4B50-8835-FAA2FDD0C14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45" authorId="0" shapeId="0" xr:uid="{A874EFA5-5760-4922-B297-21C5D116C40D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45" authorId="0" shapeId="0" xr:uid="{418F1393-92C9-47B8-BA7F-DF2FB3893166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45" authorId="0" shapeId="0" xr:uid="{CE9BE668-2B9A-40FA-B33F-C232FB6C834A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45" authorId="0" shapeId="0" xr:uid="{51142A99-520B-4E0D-93E4-4F79BE909657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46" authorId="0" shapeId="0" xr:uid="{98CD8DD1-F11F-4D0A-A525-12CC7455E3F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46" authorId="0" shapeId="0" xr:uid="{922796A6-5B6D-436F-AFC9-42E34B0A3DB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46" authorId="0" shapeId="0" xr:uid="{D2C7402E-D751-4B66-8B30-413B5E52F431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46" authorId="0" shapeId="0" xr:uid="{B2C31704-F8EA-4451-86F8-F71CD76D41DC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46" authorId="0" shapeId="0" xr:uid="{A20A60B8-F96B-468E-A0D0-F23A225C23F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46" authorId="0" shapeId="0" xr:uid="{B6B11ABA-FC2A-4263-8A8B-1EDF15844F02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46" authorId="0" shapeId="0" xr:uid="{9A63A241-80A7-4DB4-8A71-B149C48302F6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46" authorId="0" shapeId="0" xr:uid="{991F5E88-52FB-419B-8073-56D610E95FF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46" authorId="0" shapeId="0" xr:uid="{37D21B54-D3AD-4657-BCC1-4A58F298BE2D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46" authorId="0" shapeId="0" xr:uid="{9A5DC1AC-C71F-4EE4-B790-A9A1E67CFE9D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46" authorId="0" shapeId="0" xr:uid="{5B235869-C374-4B01-850A-615139ED436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46" authorId="0" shapeId="0" xr:uid="{A1510DC5-38B4-4472-9B59-AAB1AD290EC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46" authorId="0" shapeId="0" xr:uid="{50752959-6A68-450A-9F57-7DBFDD4A3A1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46" authorId="0" shapeId="0" xr:uid="{5A3443C0-2995-4A01-8A52-674BB1C74E71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46" authorId="0" shapeId="0" xr:uid="{A513DEB0-47DC-4745-8A37-1BD777CAC3B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46" authorId="0" shapeId="0" xr:uid="{FDCDF4E8-E888-47AF-8C04-295774F0AB4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46" authorId="0" shapeId="0" xr:uid="{8F46EF3C-83FD-438F-AE08-51F52630CF98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46" authorId="0" shapeId="0" xr:uid="{3BEDECEC-F2B5-42B8-A01F-DF4A8E68D3A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46" authorId="0" shapeId="0" xr:uid="{67A92966-307A-41F1-A9E1-2BD469B28DE2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46" authorId="0" shapeId="0" xr:uid="{45C9928F-24C5-45B6-B2FF-F946ADF7F2B2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46" authorId="0" shapeId="0" xr:uid="{504E2477-C12C-4F9F-9562-5C139DBB7B29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46" authorId="0" shapeId="0" xr:uid="{0CA57403-E6D5-4A32-B13F-EB08F1F0918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46" authorId="0" shapeId="0" xr:uid="{F7F50841-DDDC-4885-8534-7DF7BCB2833F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46" authorId="0" shapeId="0" xr:uid="{39C56C33-81DC-4D10-9D32-AD54F368CB69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46" authorId="0" shapeId="0" xr:uid="{601C6D81-09F1-43EB-9601-E3E8C727690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46" authorId="0" shapeId="0" xr:uid="{86735B42-5523-4391-8461-18CFCCF4F77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46" authorId="0" shapeId="0" xr:uid="{EE543404-6137-44CB-B976-75BF9BF7119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46" authorId="0" shapeId="0" xr:uid="{D87CA47F-3980-4BAB-8B2D-1908F49A893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46" authorId="0" shapeId="0" xr:uid="{E2EB8C5E-84BC-4144-9556-4268223C913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46" authorId="0" shapeId="0" xr:uid="{E852A0B8-D504-484E-88E2-9F8DAED8D22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46" authorId="0" shapeId="0" xr:uid="{C92AA98B-7829-49D1-94EB-02755B3B3D9E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46" authorId="0" shapeId="0" xr:uid="{A2556741-C773-43D9-BF53-65A49B91B844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46" authorId="0" shapeId="0" xr:uid="{7E53CE92-DC78-4C7A-B24A-4C6FCCAA7B8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46" authorId="0" shapeId="0" xr:uid="{883405BB-67DC-4C5A-AB0C-BB9A0141C118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46" authorId="0" shapeId="0" xr:uid="{E37303D0-643E-4E03-B245-423305BB55B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46" authorId="0" shapeId="0" xr:uid="{95400D90-7A65-4D9D-807D-AC7E907EFF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47" authorId="0" shapeId="0" xr:uid="{87907200-B746-4659-9259-C8664005838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47" authorId="0" shapeId="0" xr:uid="{D84C5AAC-06E5-4CA3-8154-7FD98A1AE4E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47" authorId="0" shapeId="0" xr:uid="{C56B2674-1FA1-4B3D-A881-408ACFA8CF92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47" authorId="0" shapeId="0" xr:uid="{C1E135AA-AB9F-4CBA-86F7-CFFD03B1F2D3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47" authorId="0" shapeId="0" xr:uid="{577AE7ED-94B9-4914-954D-95DA34943C4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47" authorId="0" shapeId="0" xr:uid="{B7A15780-236A-4496-A37C-86399C9AABC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47" authorId="0" shapeId="0" xr:uid="{35DBB1A6-EFA5-4E50-853D-6586E9AD985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47" authorId="0" shapeId="0" xr:uid="{87B762E7-ED22-45E5-9B6C-1228AC6CF4A3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47" authorId="0" shapeId="0" xr:uid="{B03347E2-BC84-43BE-AA37-19B0E4BB4A6E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47" authorId="0" shapeId="0" xr:uid="{F23EC79D-96D2-497F-8C57-B4EB2FB6FAF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47" authorId="0" shapeId="0" xr:uid="{21F91D95-C56C-4635-84CF-BF640113185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47" authorId="0" shapeId="0" xr:uid="{FF93B390-0938-4105-8063-C1FFB9716D3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47" authorId="0" shapeId="0" xr:uid="{5EAC8DA0-1382-417E-BB85-A55A8C3C0A57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47" authorId="0" shapeId="0" xr:uid="{912F0359-45F4-4BEC-8D3D-43E4424F7B52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47" authorId="0" shapeId="0" xr:uid="{CABA6664-83B8-49E2-A65C-637ABD6B3346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47" authorId="0" shapeId="0" xr:uid="{7B858AFD-E375-4D40-B3A2-DA2E1B7AAD9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47" authorId="0" shapeId="0" xr:uid="{B1C5F4A6-75C9-41C9-86DE-63D37D4A6FA4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47" authorId="0" shapeId="0" xr:uid="{7B1D4744-7D85-4484-9221-8F2820A724EF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47" authorId="0" shapeId="0" xr:uid="{241BEBEF-64A7-4E15-BDF7-315279299BF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47" authorId="0" shapeId="0" xr:uid="{85831CE1-9F40-44CB-A87B-B8871BBA919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47" authorId="0" shapeId="0" xr:uid="{3EEFE009-C98F-4E9F-BA67-E7B7B681B63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47" authorId="0" shapeId="0" xr:uid="{B6DE8C92-8586-4316-BCA3-9AA3B64F4C8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47" authorId="0" shapeId="0" xr:uid="{7045C8CB-DBEA-483D-9D57-FBDD6E337D4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47" authorId="0" shapeId="0" xr:uid="{FE2814E3-EC35-4CDE-8699-FD9A1F2BEAAD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47" authorId="0" shapeId="0" xr:uid="{08032411-BF79-4045-89EE-2A3753CA569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47" authorId="0" shapeId="0" xr:uid="{5CDA865A-E626-4492-B7B2-9D73E8F4954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47" authorId="0" shapeId="0" xr:uid="{C14DB7C1-05AF-44EE-A683-A516C84165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47" authorId="0" shapeId="0" xr:uid="{EE4929A4-5106-43D4-BE02-180066FA5B43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47" authorId="0" shapeId="0" xr:uid="{34577967-BB4F-44CC-8520-57A10EAA31D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48" authorId="0" shapeId="0" xr:uid="{0C2C4F00-918B-4C84-AB56-E48AD9D1BE7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48" authorId="0" shapeId="0" xr:uid="{9C6AC80F-6369-4D78-A92B-FC12DE97BBD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48" authorId="0" shapeId="0" xr:uid="{207400C0-FD9C-49A1-9315-0168A99E5D48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48" authorId="0" shapeId="0" xr:uid="{4C6B9177-94AE-4B5B-8D28-FEAF6F3672C8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48" authorId="0" shapeId="0" xr:uid="{CC1564C4-B2DD-4BAC-8D43-44870524A21F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48" authorId="0" shapeId="0" xr:uid="{40982FCD-84E4-4D18-A554-4AEB6BC40B3D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48" authorId="0" shapeId="0" xr:uid="{40E67581-2739-4C90-86CB-F6A22F8DA74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48" authorId="0" shapeId="0" xr:uid="{C41F2A35-911A-4EA9-87FA-96963F90B5D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48" authorId="0" shapeId="0" xr:uid="{4E4CE020-5694-4DF7-8682-CB1776625EC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48" authorId="0" shapeId="0" xr:uid="{23F53F94-34D1-4A27-866F-267D977EB36C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48" authorId="0" shapeId="0" xr:uid="{A3E2626F-E4BD-4B26-B8D8-2887BFCEAE6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48" authorId="0" shapeId="0" xr:uid="{D5E81BD0-9794-4D6D-A4E2-33FE040CA97D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48" authorId="0" shapeId="0" xr:uid="{748C5BC3-DDE8-4FE5-AFB3-4156771ADF4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48" authorId="0" shapeId="0" xr:uid="{6A5D4A8C-0DB5-4E50-B858-E3C4C8AE7BE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48" authorId="0" shapeId="0" xr:uid="{25E77EB6-9D92-4377-9B31-02F62D3F4869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48" authorId="0" shapeId="0" xr:uid="{6B2618D7-2231-4CF8-935C-7E9F59400BD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48" authorId="0" shapeId="0" xr:uid="{10ECB94A-7410-4AA9-BAB9-D1F12ABD84CB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48" authorId="0" shapeId="0" xr:uid="{258688B9-31B1-44F2-88BD-9FC58BEDFB8D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48" authorId="0" shapeId="0" xr:uid="{7D00DA02-DC32-46BA-A0B2-3AE7C8599BFB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48" authorId="0" shapeId="0" xr:uid="{6537FC56-8E02-4366-9156-E2D386F1E1F6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48" authorId="0" shapeId="0" xr:uid="{17F3B835-1A4E-44EF-A8CD-12F4653F8D7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48" authorId="0" shapeId="0" xr:uid="{56E4F83B-794C-446E-8BD1-46D188A41D3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48" authorId="0" shapeId="0" xr:uid="{CB57780F-5FA0-4037-82AC-F19F6DB20A36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48" authorId="0" shapeId="0" xr:uid="{AAAF3A6D-0C93-47AC-ABB7-CAF4912A4AA9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48" authorId="0" shapeId="0" xr:uid="{1B1D132B-17E7-4DC0-A522-928DDCA95168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48" authorId="0" shapeId="0" xr:uid="{59C91937-6467-42E6-94F4-A91252284174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48" authorId="0" shapeId="0" xr:uid="{EA05EE76-956E-4C0B-B280-CEADA1355D3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48" authorId="0" shapeId="0" xr:uid="{70D3E5F6-C843-44BB-87A7-799CBCD0BAA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48" authorId="0" shapeId="0" xr:uid="{F5ADA600-AB4A-40C7-8F08-745C008B381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48" authorId="0" shapeId="0" xr:uid="{CB0FCD50-0348-47AD-B6D9-7C308CBA484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48" authorId="0" shapeId="0" xr:uid="{34476D35-2F81-4630-A88C-CDF473E1015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48" authorId="0" shapeId="0" xr:uid="{FC2EE1D6-A384-47AC-97DA-D7D258EB112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48" authorId="0" shapeId="0" xr:uid="{B7146F3A-9882-4483-BBAD-616F75CE67E7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48" authorId="0" shapeId="0" xr:uid="{46A89259-5596-457F-BA3B-87B84B3DCBFE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49" authorId="0" shapeId="0" xr:uid="{A3930876-4CCE-4813-9C13-46EFAFEFE8D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49" authorId="0" shapeId="0" xr:uid="{7EB266E1-555F-4C93-90E8-A5AD507C0C0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49" authorId="0" shapeId="0" xr:uid="{915434AD-11A3-4051-80A2-5C47E862F6BF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49" authorId="0" shapeId="0" xr:uid="{2A4AF42F-0A48-4878-8D3C-96BF95592A99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49" authorId="0" shapeId="0" xr:uid="{940EEF5E-E1BF-476A-AC55-0849FBDEABB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49" authorId="0" shapeId="0" xr:uid="{5DBB5345-D5C7-4977-BA3F-3B98B6FB366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49" authorId="0" shapeId="0" xr:uid="{7B70AD0F-35DF-4303-AAD3-405756ADF89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49" authorId="0" shapeId="0" xr:uid="{A2FC839C-4935-4538-8364-05FB481C1D0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49" authorId="0" shapeId="0" xr:uid="{C4944D11-4F36-471D-A961-8247624267B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49" authorId="0" shapeId="0" xr:uid="{A39BA9A9-42A2-4115-8933-2A4C0FDB07D7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49" authorId="0" shapeId="0" xr:uid="{F6BE4BB3-ED20-4730-AAAF-21DC48D1A7D3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49" authorId="0" shapeId="0" xr:uid="{45F09074-B4DF-4E71-95DC-DE77DE69297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49" authorId="0" shapeId="0" xr:uid="{21ED4A60-8186-43A2-B7DF-18CBCBB738E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49" authorId="0" shapeId="0" xr:uid="{680FD3F6-DEF5-46A3-A488-696266937002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49" authorId="0" shapeId="0" xr:uid="{7E61A750-9A6B-4BB0-85CC-888B8AB3869A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49" authorId="0" shapeId="0" xr:uid="{138F0A9F-F6C2-48CB-B76A-A32397F3EA1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49" authorId="0" shapeId="0" xr:uid="{73BD3F3E-9B7D-4CAF-BB8A-44EDBDEF0A7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49" authorId="0" shapeId="0" xr:uid="{9353F2EF-857F-4A55-852D-C4C8A16C39E4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49" authorId="0" shapeId="0" xr:uid="{C68E901B-6924-4818-BAA0-401A1473B649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49" authorId="0" shapeId="0" xr:uid="{0B95283D-C79D-42E5-9A83-4D6EC085836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49" authorId="0" shapeId="0" xr:uid="{2AA14BFD-F446-4FF3-AC56-B748B8A9AFD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49" authorId="0" shapeId="0" xr:uid="{9149F1D7-80E7-4DBC-BE7D-175F6D2A629E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49" authorId="0" shapeId="0" xr:uid="{8F955618-D21A-4A50-A06B-036B0D208B7B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49" authorId="0" shapeId="0" xr:uid="{0759D37E-4500-4F58-8152-51F86E48168C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49" authorId="0" shapeId="0" xr:uid="{A6D94C3B-3E62-458A-B487-53C4B788109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49" authorId="0" shapeId="0" xr:uid="{30AD8B45-72D7-453E-952F-B6FFFEB759E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49" authorId="0" shapeId="0" xr:uid="{4EE48EE6-DBFB-410C-B233-15D513AFC1A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49" authorId="0" shapeId="0" xr:uid="{1BA123DF-1A3F-4863-ABB9-27832EC9E68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49" authorId="0" shapeId="0" xr:uid="{07A35056-52BA-452D-8B0E-251037DD0FD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49" authorId="0" shapeId="0" xr:uid="{D9630B0A-B880-4AD5-8A5A-E24AF34C670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49" authorId="0" shapeId="0" xr:uid="{DF7151AE-4716-4636-9FFB-A9B5E818B7E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49" authorId="0" shapeId="0" xr:uid="{EDDFF95D-CE73-4375-A567-25987FA3A3F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49" authorId="0" shapeId="0" xr:uid="{1C4E8583-E9E4-4530-8101-691D51F162A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49" authorId="0" shapeId="0" xr:uid="{DD2FCB8B-5DC4-4ED0-92AD-B33400C161A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49" authorId="0" shapeId="0" xr:uid="{0DC70896-C9C2-46D1-9BD9-843F700C2D2C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49" authorId="0" shapeId="0" xr:uid="{18AB8839-E2A5-4E1A-8B04-04C9892C2EFC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50" authorId="0" shapeId="0" xr:uid="{791244EA-E595-4E0A-BEE0-CEA9BC97AC0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50" authorId="0" shapeId="0" xr:uid="{35182C14-7F14-48F2-B4F0-A9498BAEECE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50" authorId="0" shapeId="0" xr:uid="{8D2BF635-772C-42DA-9E07-8B702C00C426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50" authorId="0" shapeId="0" xr:uid="{08DB485B-3CA2-49A1-8755-C6CED4C66BD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50" authorId="0" shapeId="0" xr:uid="{A7C35F0B-BE68-4A1A-9D10-8076EB222D08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50" authorId="0" shapeId="0" xr:uid="{A72A1933-1C14-474F-A179-20F9D30319BC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50" authorId="0" shapeId="0" xr:uid="{E4514D78-B14B-4CBB-B2C9-2DCD7917A16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50" authorId="0" shapeId="0" xr:uid="{AC31A35C-E4C5-4CDB-BF96-814B8DCED919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50" authorId="0" shapeId="0" xr:uid="{D2A2A2AE-E62F-4DBA-A5AA-365E3AE15BCF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50" authorId="0" shapeId="0" xr:uid="{F5622A57-7DA2-4BDC-ABD4-0D0455F3179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50" authorId="0" shapeId="0" xr:uid="{46E40819-2369-4BF3-A2B6-0394F5B174C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50" authorId="0" shapeId="0" xr:uid="{63EA37F0-7C3A-4755-8086-A7B20377C4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50" authorId="0" shapeId="0" xr:uid="{89993742-D841-4F81-A088-E40971C8671F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50" authorId="0" shapeId="0" xr:uid="{DC6D2E47-C5E7-4A21-96FA-5C3E584CDE4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50" authorId="0" shapeId="0" xr:uid="{F2F34F6D-E075-4569-A57F-57BC05AA13E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50" authorId="0" shapeId="0" xr:uid="{5E1F243B-CF63-457D-A595-7FF3410C1E3D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50" authorId="0" shapeId="0" xr:uid="{EC6C3305-96E9-4ADF-B41D-6761C1A6747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50" authorId="0" shapeId="0" xr:uid="{2C13459B-D685-4FE8-9854-4F1B954AE15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50" authorId="0" shapeId="0" xr:uid="{AB1B479E-00AD-4524-B4AE-8636B6D28E0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50" authorId="0" shapeId="0" xr:uid="{F2EDF771-4585-42FC-A497-1220A6B9D596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50" authorId="0" shapeId="0" xr:uid="{EA9F7AC3-45F1-4A3B-9F99-13BDF01B0E96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50" authorId="0" shapeId="0" xr:uid="{E9932294-E70E-40B3-B11C-7426CAF3E6D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50" authorId="0" shapeId="0" xr:uid="{B84D4067-75E0-4C88-93E8-E2E5A011A8A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50" authorId="0" shapeId="0" xr:uid="{7E70193A-B87A-416E-9B12-533F2B5ECED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50" authorId="0" shapeId="0" xr:uid="{BF658280-6A87-4BC1-84F5-9C9C3EA39DB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50" authorId="0" shapeId="0" xr:uid="{301511B6-B287-4DA0-8945-D09D362E4A52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50" authorId="0" shapeId="0" xr:uid="{6303B0F9-6106-4D50-93B2-CE36BBDE7069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50" authorId="0" shapeId="0" xr:uid="{9CC3BED1-DDFA-4DC8-95B4-8D3AEDD0E21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50" authorId="0" shapeId="0" xr:uid="{F5DFFA32-D700-4CC2-9B17-709C8F035A7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50" authorId="0" shapeId="0" xr:uid="{CE8EAD7D-810C-4A35-8CDA-98E85B38E09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50" authorId="0" shapeId="0" xr:uid="{405238FB-9751-41BA-85FD-B282F81BDA0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50" authorId="0" shapeId="0" xr:uid="{46393ECC-B38B-49DB-861B-67F16D52501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50" authorId="0" shapeId="0" xr:uid="{B11D90AF-5F8A-4669-8A74-84A6D92917D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50" authorId="0" shapeId="0" xr:uid="{AE42F2B2-D735-438E-9976-4D27D0A6792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50" authorId="0" shapeId="0" xr:uid="{EFF469CC-E890-42D9-BB97-39983A37CB3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50" authorId="0" shapeId="0" xr:uid="{4B88A351-0E74-45C3-BD1F-0C56001E36C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50" authorId="0" shapeId="0" xr:uid="{56303064-B3D1-4E91-8B00-8D17ED58AFB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51" authorId="0" shapeId="0" xr:uid="{CDCD4A7B-7B55-4F1E-B247-9D35A8301AC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51" authorId="0" shapeId="0" xr:uid="{79C3DAEF-697F-4074-915B-9FF60478D88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51" authorId="0" shapeId="0" xr:uid="{A9D73191-3CF2-4E63-8938-582355BF8D9A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51" authorId="0" shapeId="0" xr:uid="{5F3FF6B1-1350-46CB-97B2-F59CA901346F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51" authorId="0" shapeId="0" xr:uid="{7E0762E6-D47E-46A6-AED4-1D0550DCEDB1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51" authorId="0" shapeId="0" xr:uid="{47AC32C5-10DD-48E2-B27B-A2191DFA433F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51" authorId="0" shapeId="0" xr:uid="{49B60A42-D14C-4F0F-AEF0-C457586ECCD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51" authorId="0" shapeId="0" xr:uid="{01FC0879-14CA-4546-A44B-9A55B0C07A7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51" authorId="0" shapeId="0" xr:uid="{0EE5E213-FCA0-4038-AD22-394C1BBD383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51" authorId="0" shapeId="0" xr:uid="{0E1A8680-B1FF-43E6-A7CA-68AD78E13C1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51" authorId="0" shapeId="0" xr:uid="{FB24D350-A500-40EF-94E5-F6942D026BA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51" authorId="0" shapeId="0" xr:uid="{FD481BA8-179D-400D-BE7B-D219BF78AEE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51" authorId="0" shapeId="0" xr:uid="{3EB2D0B9-DF25-448C-B724-9F1B284867F4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51" authorId="0" shapeId="0" xr:uid="{7E6366A0-6087-4DB4-8403-CB4E228F9E98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51" authorId="0" shapeId="0" xr:uid="{C71DC96D-7272-4D4D-9F3E-10563C237F8B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51" authorId="0" shapeId="0" xr:uid="{AB7CB87F-198F-4925-914E-CBD17CFB30D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51" authorId="0" shapeId="0" xr:uid="{92F7202F-D47E-4A19-BE30-D65E7D3004B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51" authorId="0" shapeId="0" xr:uid="{E2452ACC-A88F-49A7-9C8A-993E8D1737C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51" authorId="0" shapeId="0" xr:uid="{DBE0A580-8AFC-415B-8175-DAFD5930F46F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51" authorId="0" shapeId="0" xr:uid="{319DDC4C-9EE8-4999-9238-C2ED0F20087A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51" authorId="0" shapeId="0" xr:uid="{B36F74E0-C1D9-4506-A950-0B1E918D0C7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51" authorId="0" shapeId="0" xr:uid="{222ED8E8-F97C-44AB-86AF-5521A054967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51" authorId="0" shapeId="0" xr:uid="{4375E7E0-B7CC-41FC-96AE-E16C30D4603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51" authorId="0" shapeId="0" xr:uid="{6BB68957-F091-4104-8BD7-A87EC52F10A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51" authorId="0" shapeId="0" xr:uid="{9E488101-5F01-46DF-9A5A-8E20D22A6EF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51" authorId="0" shapeId="0" xr:uid="{15D07AD4-517F-4269-9461-C7718B7C4813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51" authorId="0" shapeId="0" xr:uid="{1AB22E45-4B8E-48E7-986E-D7E91DC0ED7E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52" authorId="0" shapeId="0" xr:uid="{9184D9DD-212E-461E-A9B2-D731F6DDF1B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52" authorId="0" shapeId="0" xr:uid="{232CBD72-FF9C-4834-A34C-B3727821F1D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52" authorId="0" shapeId="0" xr:uid="{A42892BC-813B-4F36-9D19-D3353DE28F8F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52" authorId="0" shapeId="0" xr:uid="{2765217C-E72D-42F8-89EF-2644F896D5D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52" authorId="0" shapeId="0" xr:uid="{5FC93479-BF0E-4C0C-8074-868CEA71CE9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52" authorId="0" shapeId="0" xr:uid="{0A3C1830-2B89-4DA3-BB8E-D321805E72F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52" authorId="0" shapeId="0" xr:uid="{7316A2CB-CC15-4F9D-812B-7B12526FCD6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52" authorId="0" shapeId="0" xr:uid="{4117CFAF-F412-459B-A5A6-99CD65A3912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52" authorId="0" shapeId="0" xr:uid="{BE631452-B716-405B-868E-8297A825B603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52" authorId="0" shapeId="0" xr:uid="{B12359BA-680F-4483-A731-659DF954880A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52" authorId="0" shapeId="0" xr:uid="{8FCD5538-1A3D-43B7-BF73-28527A970B6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52" authorId="0" shapeId="0" xr:uid="{3B2909DC-F806-47DE-984F-C815BB145F3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52" authorId="0" shapeId="0" xr:uid="{C68623A4-DCAE-4479-A47D-0E556945DEA8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52" authorId="0" shapeId="0" xr:uid="{FC8C044D-D35F-416A-BF33-85BACF065132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52" authorId="0" shapeId="0" xr:uid="{844569DF-46C6-4CD5-A998-8360981A125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52" authorId="0" shapeId="0" xr:uid="{A29016E0-DD3D-4DBF-A012-759C1C5A515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52" authorId="0" shapeId="0" xr:uid="{1878CCCB-0648-4979-82BA-0A53471C3FF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52" authorId="0" shapeId="0" xr:uid="{1E20BB8C-4BF8-4546-BFD9-F0E23CACE38C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52" authorId="0" shapeId="0" xr:uid="{058C2078-9CEB-43BE-8191-854BF924846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52" authorId="0" shapeId="0" xr:uid="{7B727FDF-D071-4D79-9717-B98B30B4A1D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52" authorId="0" shapeId="0" xr:uid="{F5FB991E-5FAF-48CB-9AF8-952ED785E881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52" authorId="0" shapeId="0" xr:uid="{B3D31C83-40A7-4E33-9478-DE0C10847703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52" authorId="0" shapeId="0" xr:uid="{DF6ACC76-3199-4369-9697-17478B196F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52" authorId="0" shapeId="0" xr:uid="{B07E0C29-E44F-491E-980D-68414CA129D4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52" authorId="0" shapeId="0" xr:uid="{A42DF5DE-2EFF-4FE7-9382-0C14C5E5D8A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52" authorId="0" shapeId="0" xr:uid="{68E6BCBF-EAF8-4A86-88B4-D4A960F2E76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52" authorId="0" shapeId="0" xr:uid="{4B122A06-E0C7-4EC8-8381-78171A8E25C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52" authorId="0" shapeId="0" xr:uid="{F41DF0DB-5777-4831-BA84-073FFF90E67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52" authorId="0" shapeId="0" xr:uid="{AA70FDC2-8398-4DD9-9812-0B8437356A4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52" authorId="0" shapeId="0" xr:uid="{B945E52F-6918-4D75-A828-0BBE52AE97F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53" authorId="0" shapeId="0" xr:uid="{46F72C0E-E6D4-4A8C-99F0-D82D6766F27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53" authorId="0" shapeId="0" xr:uid="{7518B402-2807-4220-889A-67A181C5C34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53" authorId="0" shapeId="0" xr:uid="{EDDA5143-3118-486C-A704-7BE78F506FBA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53" authorId="0" shapeId="0" xr:uid="{43B65353-1A3B-41A4-974E-39950D4F15F7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53" authorId="0" shapeId="0" xr:uid="{2AA6FB97-73A9-4A37-B78D-98C5A64639B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53" authorId="0" shapeId="0" xr:uid="{0C40A644-E8D5-44BA-A87B-9FF5F4872CA6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53" authorId="0" shapeId="0" xr:uid="{E0415EE2-B061-4B05-8C42-B3B1E99E54F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53" authorId="0" shapeId="0" xr:uid="{B302AE88-1E9B-4421-BBFA-A20F60ACEB6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53" authorId="0" shapeId="0" xr:uid="{4E5D25FB-9EA2-464F-98F2-DCAA0B9885AF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53" authorId="0" shapeId="0" xr:uid="{F6515050-84B1-4D88-BFE8-3601BC10C4D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53" authorId="0" shapeId="0" xr:uid="{FC22274B-FE9C-46CA-88C5-151D50A59F5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53" authorId="0" shapeId="0" xr:uid="{4C5AF76A-A218-4845-BD5F-D60FB98D48F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53" authorId="0" shapeId="0" xr:uid="{DC926BC6-2144-4AAC-888F-9DA3FC750C6F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53" authorId="0" shapeId="0" xr:uid="{E0CDDFDC-2191-49B8-B61C-6717E16789D8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53" authorId="0" shapeId="0" xr:uid="{31ED67E9-E175-4E0D-85C2-4E9897077DF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53" authorId="0" shapeId="0" xr:uid="{7B2B1F9E-507A-4A90-AEB2-45C51EDB9A8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53" authorId="0" shapeId="0" xr:uid="{D1E2277E-6E7C-41C2-9AC7-2DFBF36CA64C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53" authorId="0" shapeId="0" xr:uid="{4AA0BCEE-78DA-4FB5-93B4-84823FF9CA51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53" authorId="0" shapeId="0" xr:uid="{AC68C411-2908-4837-BC42-F2E97D82017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53" authorId="0" shapeId="0" xr:uid="{1C9FA086-C091-40CF-A02A-DB0BB63BBAB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53" authorId="0" shapeId="0" xr:uid="{176636B6-BEBC-4BFA-BDF7-50B673D7482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53" authorId="0" shapeId="0" xr:uid="{CA95037B-488A-4087-94AE-66353578DD9E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53" authorId="0" shapeId="0" xr:uid="{44D3ECAC-1B12-410B-8F28-AD4E45C04CDE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53" authorId="0" shapeId="0" xr:uid="{1F2D647B-193B-433E-9995-779AD506382E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53" authorId="0" shapeId="0" xr:uid="{6DCC5E3E-7732-4816-8EA2-FB5A8E6134E8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53" authorId="0" shapeId="0" xr:uid="{A9E8E6D5-6F1D-49B5-995C-C530AED6A0D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53" authorId="0" shapeId="0" xr:uid="{371D96B3-29F3-4997-91DB-B2D04BA3692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53" authorId="0" shapeId="0" xr:uid="{CA046626-CE29-400B-94E2-AC1D252963B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53" authorId="0" shapeId="0" xr:uid="{2FC50E6B-8615-4086-8950-F62984EB981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53" authorId="0" shapeId="0" xr:uid="{757981D9-6F4F-413C-974B-8CDB3847CF6F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53" authorId="0" shapeId="0" xr:uid="{47DA5A2B-92F8-41CB-B0AC-3B1F26F5C4A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53" authorId="0" shapeId="0" xr:uid="{3B96C105-1E83-4880-8BC3-C016BC654818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53" authorId="0" shapeId="0" xr:uid="{8736A96C-2029-4A6A-8046-74E452B0C331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53" authorId="0" shapeId="0" xr:uid="{8D64C114-DF24-46F3-823A-740D535DFDF9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54" authorId="0" shapeId="0" xr:uid="{D442C81A-912E-4F0E-B584-E784814F52D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54" authorId="0" shapeId="0" xr:uid="{A0FF6AE4-52C5-48CA-92B8-77C6D26432C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54" authorId="0" shapeId="0" xr:uid="{48DACC08-A0D1-4DB9-9BEB-E660C2A6D37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54" authorId="0" shapeId="0" xr:uid="{B841CBC4-021E-4101-BA96-8C39008829B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54" authorId="0" shapeId="0" xr:uid="{1BA3AE57-3D03-4203-83FD-200B06FD64DA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54" authorId="0" shapeId="0" xr:uid="{7C445362-179A-4950-AC80-A04B245749DD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54" authorId="0" shapeId="0" xr:uid="{D528A452-9510-48F0-B415-A75B87D245B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54" authorId="0" shapeId="0" xr:uid="{161FFF17-A567-4B74-A924-861A1DF5EE7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54" authorId="0" shapeId="0" xr:uid="{75D59F08-1A59-4CB1-8F44-F7EFE940E9C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54" authorId="0" shapeId="0" xr:uid="{A2BECC13-F892-48CC-B030-E76833025C8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54" authorId="0" shapeId="0" xr:uid="{C21661F5-FFFD-4616-8900-95692B121AA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54" authorId="0" shapeId="0" xr:uid="{4D888676-A148-4617-ABC3-F56BD270F75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54" authorId="0" shapeId="0" xr:uid="{773A3FAE-A50D-47C7-AD68-4C7C9A75187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54" authorId="0" shapeId="0" xr:uid="{B3D28277-F8FF-4F74-A815-917A4CCF35B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54" authorId="0" shapeId="0" xr:uid="{76018E1A-BA71-4DCC-AD99-854A73C8064B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54" authorId="0" shapeId="0" xr:uid="{46B5FAAD-5BEF-4D56-98FF-6072557A3F3A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54" authorId="0" shapeId="0" xr:uid="{1712C7C7-8B03-41C5-A7DD-470D1CA7444C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54" authorId="0" shapeId="0" xr:uid="{A30208AC-9FE3-4A54-A976-4AD61AD0390A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54" authorId="0" shapeId="0" xr:uid="{77258078-3425-408B-8ED8-D6735E677BE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54" authorId="0" shapeId="0" xr:uid="{7D30D7E6-2B54-47FA-85FE-F2DCD8714D5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54" authorId="0" shapeId="0" xr:uid="{CA24A380-DC23-4A33-AF9A-A9E431B41E6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54" authorId="0" shapeId="0" xr:uid="{BB321DD0-D9F4-4AD5-8E4A-9483D92ECA7A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54" authorId="0" shapeId="0" xr:uid="{93924642-8AA4-410A-B181-6C34FA77B782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54" authorId="0" shapeId="0" xr:uid="{D853B1FE-561A-4356-ADFC-D84DFF02068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54" authorId="0" shapeId="0" xr:uid="{CFDA9E70-947F-4789-B4A6-B472247D834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54" authorId="0" shapeId="0" xr:uid="{4C5BE453-A979-4DA2-8B1B-C4550B844CC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54" authorId="0" shapeId="0" xr:uid="{936F7EE8-68B1-435B-B3D5-9E7B210DEC7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54" authorId="0" shapeId="0" xr:uid="{B947F975-D23F-4654-8393-970C2D89F12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54" authorId="0" shapeId="0" xr:uid="{141C8CEF-5860-4516-A8D9-468FD1B771D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54" authorId="0" shapeId="0" xr:uid="{BED8DE2F-1064-4916-944D-26E308DD0A9E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54" authorId="0" shapeId="0" xr:uid="{FFA69CB9-AF35-426A-BFEE-BB9A6CB8E8A7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55" authorId="0" shapeId="0" xr:uid="{18DEBDE8-C7FF-4A67-83EC-9DB471044E5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55" authorId="0" shapeId="0" xr:uid="{FA8ED948-241E-4B0F-BD49-262B7589B54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55" authorId="0" shapeId="0" xr:uid="{A8B36952-8A3D-4DCD-8658-0574D0A8398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55" authorId="0" shapeId="0" xr:uid="{C9457805-B551-4571-9EE4-6AF01F93E268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55" authorId="0" shapeId="0" xr:uid="{53AA01D9-208A-4E8B-9FBA-B4F7D815E31C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55" authorId="0" shapeId="0" xr:uid="{69F54991-AA22-4378-A7BC-6EAAF249192C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55" authorId="0" shapeId="0" xr:uid="{ADFC1414-A5C6-4A80-8888-A45BFC69D33A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55" authorId="0" shapeId="0" xr:uid="{8E5DDA5B-C6A9-4577-BBCD-527DF7551612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55" authorId="0" shapeId="0" xr:uid="{325195A0-DBAA-4D9E-AF0B-DB38F33218D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55" authorId="0" shapeId="0" xr:uid="{CFC631C0-61B8-4CC0-A888-186E56EB2DD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55" authorId="0" shapeId="0" xr:uid="{DD2879E9-264D-4281-B215-3EF382477CD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55" authorId="0" shapeId="0" xr:uid="{1E105897-E299-4A53-9BD0-1C57DB7661B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55" authorId="0" shapeId="0" xr:uid="{B34B1DAB-2796-4B9D-965F-6911CB54FFB6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55" authorId="0" shapeId="0" xr:uid="{9FFD7177-A0FA-4530-AB68-FFF65718B66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55" authorId="0" shapeId="0" xr:uid="{1A63A990-35B1-4714-8E36-22CA73E1472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55" authorId="0" shapeId="0" xr:uid="{A2B37B75-7D5A-4658-AE6C-22B9EDE50D08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55" authorId="0" shapeId="0" xr:uid="{0778054A-58B1-486D-B525-025B50FF1622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55" authorId="0" shapeId="0" xr:uid="{B7B30A71-7D70-4979-ABFC-5E231347481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55" authorId="0" shapeId="0" xr:uid="{6C864B70-802E-4039-A4B0-ADA6485123C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55" authorId="0" shapeId="0" xr:uid="{3E4A5E2A-CAD1-4E57-92AD-4B3E2CCF352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55" authorId="0" shapeId="0" xr:uid="{CCFDC4B1-4BF7-4068-81F2-5C1E82018129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55" authorId="0" shapeId="0" xr:uid="{E2352EE5-036F-401E-B93C-9B437188F61F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55" authorId="0" shapeId="0" xr:uid="{1E6335B4-BBC9-49B2-8482-BCD8D577708F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55" authorId="0" shapeId="0" xr:uid="{525FDA3F-EB83-41BD-B1E7-F0187E50830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55" authorId="0" shapeId="0" xr:uid="{B0210ED8-F864-4314-8FA9-29489D442F8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55" authorId="0" shapeId="0" xr:uid="{1CAD21AD-8B93-4014-B037-84692172746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55" authorId="0" shapeId="0" xr:uid="{3E899C2F-E40A-4CB1-824B-C5FD0C5C7E3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55" authorId="0" shapeId="0" xr:uid="{5824A888-88C4-4780-A1E1-E185ECBE5E8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55" authorId="0" shapeId="0" xr:uid="{B4DB58D8-8824-4F55-98AB-1AD33DC3DCFB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55" authorId="0" shapeId="0" xr:uid="{9245A883-10DB-4C53-9095-1C7DCA348CF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55" authorId="0" shapeId="0" xr:uid="{FB891AB0-BB86-4879-90CA-5029752C3A8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55" authorId="0" shapeId="0" xr:uid="{6F4F2B30-0C58-4B2B-A381-2C465B49A47A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55" authorId="0" shapeId="0" xr:uid="{A9628094-134B-4100-91E6-0089540BDBD9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55" authorId="0" shapeId="0" xr:uid="{5C30AAA0-670B-40A4-93E7-94AB791DC53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56" authorId="0" shapeId="0" xr:uid="{7B0B2995-B51F-4D97-B413-80028219281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56" authorId="0" shapeId="0" xr:uid="{D1934EDE-6E8C-483A-BDD1-14B825F6BB2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56" authorId="0" shapeId="0" xr:uid="{8F62FD02-23B8-44C4-8CF9-CF7F93A5D281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56" authorId="0" shapeId="0" xr:uid="{A55D31C8-1AE1-49F6-85A3-DAD6CCBD6F6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56" authorId="0" shapeId="0" xr:uid="{B49A5278-0E89-4FD1-AE29-4FB00ED1AB56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56" authorId="0" shapeId="0" xr:uid="{ED0DC350-B1E4-4BC2-9925-572C0AFAC599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56" authorId="0" shapeId="0" xr:uid="{45C6B4CD-9248-489F-A6B4-C948D832AC17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56" authorId="0" shapeId="0" xr:uid="{895A3939-D386-45F0-A885-85A5A940433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56" authorId="0" shapeId="0" xr:uid="{F9EE713E-3F8B-4484-BB6D-C5363F1990FA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56" authorId="0" shapeId="0" xr:uid="{7740734C-0E70-47CA-8634-9D817DE308D4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56" authorId="0" shapeId="0" xr:uid="{18AA6438-E0FC-4013-8B69-FE0E0D2D63D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56" authorId="0" shapeId="0" xr:uid="{AD5C8BC2-68E4-48AA-9DE3-5C6882C5764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56" authorId="0" shapeId="0" xr:uid="{C83DD215-E9BE-4B29-B21D-1748A743108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56" authorId="0" shapeId="0" xr:uid="{A7DBE8B3-DFE7-424A-BF92-549D71EADB9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56" authorId="0" shapeId="0" xr:uid="{11F993D6-BC84-48F0-ACF3-E6820E289E4B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56" authorId="0" shapeId="0" xr:uid="{DF15F5C9-5CAF-41E5-87B8-1D160828BFFA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56" authorId="0" shapeId="0" xr:uid="{CC0865F7-159C-44CA-8338-37ECE65E5AB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56" authorId="0" shapeId="0" xr:uid="{C9B73C40-9D3F-4017-85D0-3F701C35A24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56" authorId="0" shapeId="0" xr:uid="{4BF97B86-2201-456F-93CE-45D43B53451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56" authorId="0" shapeId="0" xr:uid="{1EB53F53-7277-4BE5-A1F7-BCF2978164A7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56" authorId="0" shapeId="0" xr:uid="{1756EA46-7A85-4215-BEB7-8CE8AB5094AC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56" authorId="0" shapeId="0" xr:uid="{3199E95C-A2DF-41E6-A367-C8B48FBDA5E8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56" authorId="0" shapeId="0" xr:uid="{82A5F108-8716-400A-A5A4-06144DDF03C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56" authorId="0" shapeId="0" xr:uid="{56A94A90-6A79-48B2-AF5E-FB61711D377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56" authorId="0" shapeId="0" xr:uid="{12CB8D78-C6A1-4DDA-9540-D91AD14A70B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56" authorId="0" shapeId="0" xr:uid="{8DA3B229-36EF-434B-A4E8-3B7F64FAF7F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56" authorId="0" shapeId="0" xr:uid="{5A068ACE-F68D-4299-B295-BE25415B228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56" authorId="0" shapeId="0" xr:uid="{0ACE6BB5-0498-4330-B641-A8C03D7E2E2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57" authorId="0" shapeId="0" xr:uid="{9C498C33-9686-4757-8402-A19ACFC0AB9A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57" authorId="0" shapeId="0" xr:uid="{619FD297-6097-4953-9CAE-D2E59AC732B9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57" authorId="0" shapeId="0" xr:uid="{A9DE8DC7-450D-4460-8ED1-152DAC8466C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57" authorId="0" shapeId="0" xr:uid="{D2BA28D4-46C8-4300-A390-CBF1744B62E2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57" authorId="0" shapeId="0" xr:uid="{3A2A6074-B852-455C-887D-64B1EB8E174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57" authorId="0" shapeId="0" xr:uid="{9B68C0FD-F3A3-443A-AD17-141E6C0F7A8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57" authorId="0" shapeId="0" xr:uid="{B48DFC9D-173C-4D1B-97C4-156A2CC376A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57" authorId="0" shapeId="0" xr:uid="{E0A35969-66B8-40C7-ADAE-D28241A95C43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57" authorId="0" shapeId="0" xr:uid="{8CACAF8B-83E4-42E3-9E3B-396E3C098E8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57" authorId="0" shapeId="0" xr:uid="{384C2AD6-1E44-46F0-884E-0C3C027E46B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57" authorId="0" shapeId="0" xr:uid="{1C48CB20-82B2-45DC-BEFC-B7263E2762A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57" authorId="0" shapeId="0" xr:uid="{232D02F6-EF31-42AA-B49C-4D51D2151E0A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57" authorId="0" shapeId="0" xr:uid="{C8D354C0-014B-4324-9554-6CF54407C544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57" authorId="0" shapeId="0" xr:uid="{B9C4F44E-3A3A-441D-88BB-22E23D65B419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57" authorId="0" shapeId="0" xr:uid="{6AB95662-9E00-4A92-8DA7-92B7257140C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57" authorId="0" shapeId="0" xr:uid="{AC13ECD4-06D3-4277-8EEE-1F0814F0593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57" authorId="0" shapeId="0" xr:uid="{2A355A1B-8176-459D-959A-3C18307C09CD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57" authorId="0" shapeId="0" xr:uid="{E95CB312-5D7A-4972-BCD4-4CE26E5C0BDD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57" authorId="0" shapeId="0" xr:uid="{E4F0C74C-8223-4630-8A40-A48F8C726586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57" authorId="0" shapeId="0" xr:uid="{D7BAC795-17C8-4E47-AD01-42E3A9E1E2E9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57" authorId="0" shapeId="0" xr:uid="{56BE97A6-B0EE-49DB-BAFC-F8B786838E6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57" authorId="0" shapeId="0" xr:uid="{F5F35570-421D-4687-B3CA-E5E00D1A7E0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57" authorId="0" shapeId="0" xr:uid="{62943069-9A8D-4FE2-8AEE-9D7B1EA0978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57" authorId="0" shapeId="0" xr:uid="{B877CD62-5255-41AD-ACB0-D9A1C083D1E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57" authorId="0" shapeId="0" xr:uid="{3814C61A-1F25-4E88-A22D-85B5435284A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57" authorId="0" shapeId="0" xr:uid="{AFCB3778-8D55-446D-86DC-A3782ADF2D2E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57" authorId="0" shapeId="0" xr:uid="{5D46C988-A00A-489C-90ED-8AA41C808748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57" authorId="0" shapeId="0" xr:uid="{15C53D88-F5C1-454E-9B23-22600AE136F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58" authorId="0" shapeId="0" xr:uid="{D591D139-53B3-4173-A9DC-CEFF396F70C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58" authorId="0" shapeId="0" xr:uid="{62C68185-C1EC-47EE-BD4A-BECE5834741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58" authorId="0" shapeId="0" xr:uid="{864DFA42-AEF3-40F0-B21E-427021849C3F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58" authorId="0" shapeId="0" xr:uid="{B402AE20-60F6-4674-8E2E-361FAA2D37F9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58" authorId="0" shapeId="0" xr:uid="{76480D5F-EBE2-43C5-AFF6-62015AD7B18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58" authorId="0" shapeId="0" xr:uid="{12C2454C-4CB2-4EB3-A49E-E50B25ECCDC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58" authorId="0" shapeId="0" xr:uid="{6B4FA4F9-62FF-4254-B056-C4C243977B4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58" authorId="0" shapeId="0" xr:uid="{7EC228B7-780D-406E-A5F9-BFDE0775687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58" authorId="0" shapeId="0" xr:uid="{7E403BE6-9CFB-4506-9A01-7B7337507E0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58" authorId="0" shapeId="0" xr:uid="{6793AB32-CE0E-4401-9209-B03F660D566A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58" authorId="0" shapeId="0" xr:uid="{38775FFF-B061-41C5-B219-7B8B6EEB28F2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58" authorId="0" shapeId="0" xr:uid="{D6E4BD66-15F8-4E2B-9887-9B9100A0405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58" authorId="0" shapeId="0" xr:uid="{93D0ADAB-953E-48AF-9CFF-0B8C8B998FB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58" authorId="0" shapeId="0" xr:uid="{4EE15A31-B919-4C5C-9C80-C1D0F24B2644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58" authorId="0" shapeId="0" xr:uid="{92239600-ABCF-4E7C-A42C-C022C3B3AC93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58" authorId="0" shapeId="0" xr:uid="{2C6A95D3-8A48-4788-B115-CDA2E3BDF3C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58" authorId="0" shapeId="0" xr:uid="{11846150-DF29-4D7E-9D82-F52426051C6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58" authorId="0" shapeId="0" xr:uid="{0D28D7F8-29F1-408B-99D7-C0A824E2737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58" authorId="0" shapeId="0" xr:uid="{94C6308A-5B01-4400-807A-A4257657AD2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58" authorId="0" shapeId="0" xr:uid="{EA97A537-EF16-4AE9-83B6-B80125A8891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58" authorId="0" shapeId="0" xr:uid="{A510CDCC-01B8-4073-B937-E7F55975DEA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58" authorId="0" shapeId="0" xr:uid="{8C53246B-9DF0-4F40-8B1B-1DC52680B6A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58" authorId="0" shapeId="0" xr:uid="{E9C78161-1FCD-4904-AD0C-1F3BE12E5BE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58" authorId="0" shapeId="0" xr:uid="{85F7585E-E689-4070-8302-9B412BA3822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58" authorId="0" shapeId="0" xr:uid="{4DE903E4-00BF-4BF0-8338-1477B788EF7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58" authorId="0" shapeId="0" xr:uid="{9C3957CF-4E7D-47EB-8875-6E56FF5769A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58" authorId="0" shapeId="0" xr:uid="{76480794-F688-4719-925F-12A43728583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58" authorId="0" shapeId="0" xr:uid="{130110C1-188B-41FD-ABFA-6BF8543837F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58" authorId="0" shapeId="0" xr:uid="{F3005E00-7190-4702-9364-1902695B69BA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58" authorId="0" shapeId="0" xr:uid="{C7EC3929-20D0-4C85-B334-11DAEF6B9E0E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58" authorId="0" shapeId="0" xr:uid="{FE642B26-2D2E-47A5-A090-D448E823163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59" authorId="0" shapeId="0" xr:uid="{A435EBBD-0D5B-4154-8501-CAC34B84CDB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59" authorId="0" shapeId="0" xr:uid="{4FCC9579-9ED9-4F01-BC93-6D7540424D8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59" authorId="0" shapeId="0" xr:uid="{AC3F709C-A403-453F-9D26-788DB5AFF70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59" authorId="0" shapeId="0" xr:uid="{EC883AFF-5CDA-40AF-8AAF-ACA886A0B3C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59" authorId="0" shapeId="0" xr:uid="{D0487518-84FC-4854-97F6-081469EE01D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59" authorId="0" shapeId="0" xr:uid="{C1F2E81A-CA55-4C2D-A932-EF091EF34B1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59" authorId="0" shapeId="0" xr:uid="{76B32E0C-2544-4CF9-8415-437A11DAD84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59" authorId="0" shapeId="0" xr:uid="{F2ED1BBC-053A-47E0-B1B8-FA7FE9302CBF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59" authorId="0" shapeId="0" xr:uid="{96FBC069-C958-4960-8B53-5AE40D79BFB8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59" authorId="0" shapeId="0" xr:uid="{F43C34C8-0679-4762-8B48-269D7F21D8A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59" authorId="0" shapeId="0" xr:uid="{2038F89D-6F14-46CF-86BD-1C6E2D24EB6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59" authorId="0" shapeId="0" xr:uid="{5B35FB51-D5C0-4520-B65D-02DD2ED8C5F9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59" authorId="0" shapeId="0" xr:uid="{F72CD93B-F5E8-4B99-A716-70EF01AEDA4F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59" authorId="0" shapeId="0" xr:uid="{D8947704-EA8A-4FE2-8D10-CC943BCDD3B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59" authorId="0" shapeId="0" xr:uid="{C44BEE64-4B8B-495C-96F6-88A550DADAF6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59" authorId="0" shapeId="0" xr:uid="{F4DAF35D-5FD9-491A-A8D7-F377808252C6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59" authorId="0" shapeId="0" xr:uid="{705FF7E9-5A04-4E63-896F-BF4FFF7B9D6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59" authorId="0" shapeId="0" xr:uid="{8AF263A9-13CA-4BCF-9385-68D30F8503BB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59" authorId="0" shapeId="0" xr:uid="{07618425-5B21-42A2-BEFB-7650AAA83569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59" authorId="0" shapeId="0" xr:uid="{D4445BD9-6873-41CC-8DFA-C92AD246EE28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59" authorId="0" shapeId="0" xr:uid="{81C0959C-C9AC-4E6D-9031-9B8FFD1C1EDF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59" authorId="0" shapeId="0" xr:uid="{C9EEF814-3E53-48ED-84E8-CF5577EBB29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59" authorId="0" shapeId="0" xr:uid="{86167815-D8EC-4D9B-94B7-0F66FB00534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59" authorId="0" shapeId="0" xr:uid="{083A4800-B101-4E44-9146-C26E2A024E5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59" authorId="0" shapeId="0" xr:uid="{4BF831F1-DF2B-41BB-BB47-07B98BC2EE6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59" authorId="0" shapeId="0" xr:uid="{9AC214B9-C5CD-4B60-AEEA-BE28375EDD6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59" authorId="0" shapeId="0" xr:uid="{C5349626-C977-4546-8A5D-1E9C0D6EA75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59" authorId="0" shapeId="0" xr:uid="{0472B73C-D074-4DDF-83BA-AAFF7414F9D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59" authorId="0" shapeId="0" xr:uid="{049613DF-97AB-431E-B8F0-691C01AA6C9E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59" authorId="0" shapeId="0" xr:uid="{785852BC-DE9B-4391-A420-BCFF63D5CDAE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59" authorId="0" shapeId="0" xr:uid="{3BD3C81C-2C22-41E1-A632-FC0F80C0C0E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60" authorId="0" shapeId="0" xr:uid="{D3392911-DF9F-4014-992F-9CAC157E61F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60" authorId="0" shapeId="0" xr:uid="{3430B445-DA79-4C46-9CAE-4A42DE7795D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60" authorId="0" shapeId="0" xr:uid="{5029DBFC-CC52-40C6-803F-CB45C12DC22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60" authorId="0" shapeId="0" xr:uid="{22F68DAE-9C10-49C2-8CB0-0A6DAD9E344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60" authorId="0" shapeId="0" xr:uid="{27590BFB-BFB1-420C-8084-BB4E3961720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60" authorId="0" shapeId="0" xr:uid="{ECB06AA9-D33F-40AA-8D7A-05A2994423C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60" authorId="0" shapeId="0" xr:uid="{1B6B79C4-A8CC-43D3-AE9C-19712C4CA5F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60" authorId="0" shapeId="0" xr:uid="{258D39ED-45C2-42ED-B0A6-FEC34B83DEAC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60" authorId="0" shapeId="0" xr:uid="{B2BBEC25-322B-41C2-BED0-CF34C8A6A4E7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60" authorId="0" shapeId="0" xr:uid="{F75ED157-3BC4-48DC-A60C-F0B4F50B674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60" authorId="0" shapeId="0" xr:uid="{B834838B-E9E3-4EEE-BF63-5623B8862192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60" authorId="0" shapeId="0" xr:uid="{6BECC2C3-4293-407A-8462-A598BB655BF6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60" authorId="0" shapeId="0" xr:uid="{079809DB-2669-4D8D-82C6-63E000834B1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60" authorId="0" shapeId="0" xr:uid="{68BAAE1C-E6C2-4F5A-AB3F-0104C6B93BA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60" authorId="0" shapeId="0" xr:uid="{3ED6B053-4F65-4597-9665-C8B7EEF01AF6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60" authorId="0" shapeId="0" xr:uid="{248A421D-44E8-44D1-B080-E8F6E921A4A2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60" authorId="0" shapeId="0" xr:uid="{CA0E7CFD-A286-4436-AFA3-F2A27DD78AE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60" authorId="0" shapeId="0" xr:uid="{0B61968D-B7B8-4502-8967-910B50083CC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60" authorId="0" shapeId="0" xr:uid="{F6DCB2CB-E189-4A3C-BCCA-90F2A5A4C432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60" authorId="0" shapeId="0" xr:uid="{561B10BA-1905-4AD6-B01D-8A4E02C55A6E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60" authorId="0" shapeId="0" xr:uid="{438A86A0-B2CA-4E10-989A-62B6253BFD14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60" authorId="0" shapeId="0" xr:uid="{13D803C5-CDBE-4743-A0D7-FED3990D2FE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60" authorId="0" shapeId="0" xr:uid="{ACA24023-D8F2-4C14-83ED-D8C47D3BA5A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60" authorId="0" shapeId="0" xr:uid="{EA0D680D-1F70-4F4C-8BDE-8DADBC122A3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60" authorId="0" shapeId="0" xr:uid="{82E310DD-C3E3-446F-AA24-AC51DDF1B64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60" authorId="0" shapeId="0" xr:uid="{4C2BB1BC-72FA-4BED-8E82-457871341CA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60" authorId="0" shapeId="0" xr:uid="{24F93EA0-C923-4EDB-A0DE-DA07595413B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61" authorId="0" shapeId="0" xr:uid="{6B32450C-0990-4E72-BEE3-AB7ED5BCC33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61" authorId="0" shapeId="0" xr:uid="{3520204E-7A75-4838-A716-173492EF0DD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61" authorId="0" shapeId="0" xr:uid="{38A14E83-221E-48A7-B0BA-CFCA9C394084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61" authorId="0" shapeId="0" xr:uid="{A4B53667-01E5-4D45-B92E-2A42F13AA979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61" authorId="0" shapeId="0" xr:uid="{3F1C5626-B484-4466-BD8D-CB3D50EA869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61" authorId="0" shapeId="0" xr:uid="{8742AEB2-9542-4DC0-823F-F1D1D361144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61" authorId="0" shapeId="0" xr:uid="{D96074B2-0141-4892-BC36-38A95D7CD99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61" authorId="0" shapeId="0" xr:uid="{1ACFE991-7907-4CC4-91AF-DE3E5CB67D2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61" authorId="0" shapeId="0" xr:uid="{001DD2C0-72B3-414F-A41C-2907B307E60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61" authorId="0" shapeId="0" xr:uid="{B7C890B0-7F1E-4688-9CBF-048E22908CB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61" authorId="0" shapeId="0" xr:uid="{80C47659-A5B1-4E19-80C2-49D48616138B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61" authorId="0" shapeId="0" xr:uid="{C922DA5D-238A-42F3-842E-589C3C402E1A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61" authorId="0" shapeId="0" xr:uid="{4971B534-512B-4D02-BD95-266CCFD6574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61" authorId="0" shapeId="0" xr:uid="{EDAB5D6B-5482-49BE-8B1C-30CD61DC9663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61" authorId="0" shapeId="0" xr:uid="{705819A4-4CF9-45AF-820E-3151E9FB111E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61" authorId="0" shapeId="0" xr:uid="{AE2B6177-25AC-4236-A21D-73D180952E8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61" authorId="0" shapeId="0" xr:uid="{91F58FAC-5C97-4884-B007-D77120AFB1B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61" authorId="0" shapeId="0" xr:uid="{62B9D932-75A3-4607-BA6A-5A684A8D564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61" authorId="0" shapeId="0" xr:uid="{346DE09C-C1A8-4D34-9F37-8FC9DC70BBD9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61" authorId="0" shapeId="0" xr:uid="{B1E014BB-AC9B-4746-9001-E73EA61321D6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61" authorId="0" shapeId="0" xr:uid="{6AD51DB2-4024-4B95-A86C-81CAAD471EC1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61" authorId="0" shapeId="0" xr:uid="{4B45DED0-F57B-4DF8-8519-7CE021B9E00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61" authorId="0" shapeId="0" xr:uid="{BC5D88A2-6A2C-4FA4-B666-4C09A891339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61" authorId="0" shapeId="0" xr:uid="{9101CD0F-16F9-4845-A0AD-84080DA55B2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61" authorId="0" shapeId="0" xr:uid="{15DACDCF-131F-4C15-BB7B-15ED47DF127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61" authorId="0" shapeId="0" xr:uid="{9A36EBB5-DDAB-46C8-B5DC-A8065D3A07F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61" authorId="0" shapeId="0" xr:uid="{918B475F-7824-4CF6-8EE0-E5EE58E6C39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62" authorId="0" shapeId="0" xr:uid="{72A0D618-A800-4C97-A95C-0EEDAEA353C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62" authorId="0" shapeId="0" xr:uid="{F10D505A-2EAA-489C-974A-713EECF4159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62" authorId="0" shapeId="0" xr:uid="{033CD3C9-A8C4-47BC-89AB-FF2DF002E482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62" authorId="0" shapeId="0" xr:uid="{E9ED012A-5164-4E9C-994C-2849E9B07842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62" authorId="0" shapeId="0" xr:uid="{275D5EA8-F440-4CA0-876D-22AA1E5518B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62" authorId="0" shapeId="0" xr:uid="{79D09993-608E-42E5-A2A0-2EB66FCDB81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62" authorId="0" shapeId="0" xr:uid="{531A1AA6-DC0D-4F69-8F57-7860F343E7FF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62" authorId="0" shapeId="0" xr:uid="{A1CA2811-97D0-4F95-9D0B-97496ACAF8D7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62" authorId="0" shapeId="0" xr:uid="{5B1F1585-F53C-433F-8F64-A8A04CA3644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62" authorId="0" shapeId="0" xr:uid="{8EFEFDF3-1712-4267-9F21-BC80B9224B1D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62" authorId="0" shapeId="0" xr:uid="{06C6389D-235B-46F4-A37B-B541B12F0B13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62" authorId="0" shapeId="0" xr:uid="{835609C2-D728-4BA3-897C-19AFB5E34DA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62" authorId="0" shapeId="0" xr:uid="{855C09FE-B323-4BDD-B8F4-E739E2282A2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62" authorId="0" shapeId="0" xr:uid="{960919D4-9EA6-4D81-B16D-130C3C5B34B6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62" authorId="0" shapeId="0" xr:uid="{D1CF5EAE-DBF7-4954-8F44-9C829A9B10C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62" authorId="0" shapeId="0" xr:uid="{F85B80DF-F699-4AE5-AB50-E615F41B0FE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62" authorId="0" shapeId="0" xr:uid="{39CB2DD1-7256-4C85-9D97-5706800EF35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62" authorId="0" shapeId="0" xr:uid="{1B52646F-D562-4904-B22C-0E80C1970477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62" authorId="0" shapeId="0" xr:uid="{B16904D3-83B2-4F5D-9575-7B1874459418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62" authorId="0" shapeId="0" xr:uid="{65E2D2BC-E52E-49A8-9A7C-D1B5A5368BF7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62" authorId="0" shapeId="0" xr:uid="{A93988D1-82EA-4490-B4AE-2075F1AB8262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62" authorId="0" shapeId="0" xr:uid="{E28ABD4A-928F-42E4-812A-BEC5781BEF4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62" authorId="0" shapeId="0" xr:uid="{71DFB3BD-271A-4BCC-9EBE-3E82FB1EF69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62" authorId="0" shapeId="0" xr:uid="{EDB17AC7-5AE4-452A-8976-DD83A7244FA1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62" authorId="0" shapeId="0" xr:uid="{B24463BB-BB1E-45D9-B140-FA5AA2F5354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62" authorId="0" shapeId="0" xr:uid="{3C2A9125-BAE4-48B6-9756-3EEB491AE8E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62" authorId="0" shapeId="0" xr:uid="{9B740B07-393F-4734-BF4A-6BD6626F702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62" authorId="0" shapeId="0" xr:uid="{9D46FC5F-33F6-48FC-97CC-CB0816CC640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63" authorId="0" shapeId="0" xr:uid="{5068882A-D621-4ABB-9FFE-599122EFD84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63" authorId="0" shapeId="0" xr:uid="{2B6D649C-F2EF-4496-B4AB-10001DDBD10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63" authorId="0" shapeId="0" xr:uid="{7FB626E6-70AE-452A-AB0F-8B30303048C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63" authorId="0" shapeId="0" xr:uid="{F5C2121E-9CEA-4EC5-95E2-7CFE9F6E051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63" authorId="0" shapeId="0" xr:uid="{5FF59DD5-0A94-4BE1-B680-BEFFEC23DBE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63" authorId="0" shapeId="0" xr:uid="{DF62FB44-A27C-4809-B554-7CF641B3CFF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63" authorId="0" shapeId="0" xr:uid="{0B3AFC3B-9624-490B-9A5F-B8AF24FE48D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63" authorId="0" shapeId="0" xr:uid="{F55B8635-8303-4229-A024-4494960EECD9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63" authorId="0" shapeId="0" xr:uid="{7ED5BAE4-B9C7-4127-8666-EDDD069F137F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63" authorId="0" shapeId="0" xr:uid="{5AE1A4DF-4CB1-42D3-8E6D-FF34A166C85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63" authorId="0" shapeId="0" xr:uid="{1D47D959-350F-4EF9-8BFA-6981150032FE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63" authorId="0" shapeId="0" xr:uid="{737CDF09-D77F-4840-B265-AFF2D6C3255B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63" authorId="0" shapeId="0" xr:uid="{D30D9EB0-C3D5-4228-9B96-282FC8B0357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63" authorId="0" shapeId="0" xr:uid="{428F0D23-E565-4E2F-A8EE-D08E054F70E1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63" authorId="0" shapeId="0" xr:uid="{BF091754-2216-4193-94C2-4062E9AD066E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63" authorId="0" shapeId="0" xr:uid="{31183FFB-6BF1-479D-9D7F-6A8636ECC6C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63" authorId="0" shapeId="0" xr:uid="{73CEBDF6-5224-4035-8CBB-86DF7B50705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63" authorId="0" shapeId="0" xr:uid="{FE1D9EEB-70D7-4D10-93D2-D95C777AAA3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63" authorId="0" shapeId="0" xr:uid="{F3B6DCFA-A418-4225-BE7D-A64B9A6B0B6D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63" authorId="0" shapeId="0" xr:uid="{944BFAD1-EDF3-406B-A861-FE7D465D6836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63" authorId="0" shapeId="0" xr:uid="{A3E9C346-B82F-4545-AD1A-24FD4A0549E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63" authorId="0" shapeId="0" xr:uid="{048DAC01-76CB-4C34-9D41-5D606E0DFB2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63" authorId="0" shapeId="0" xr:uid="{D02FFFE2-7188-425E-A7A4-4DC858775D4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63" authorId="0" shapeId="0" xr:uid="{BA8CEAB2-3EE9-4B02-A998-7A5526BC65C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63" authorId="0" shapeId="0" xr:uid="{24DFF67E-A727-494C-9322-5DF4BB63A2E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63" authorId="0" shapeId="0" xr:uid="{C5CAC91C-AF63-49E4-BB74-E44ED773BA4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64" authorId="0" shapeId="0" xr:uid="{6DC43F82-7F87-4B7E-9FAE-ABE0940AB5F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64" authorId="0" shapeId="0" xr:uid="{BD114014-8773-475A-861E-433E318039A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64" authorId="0" shapeId="0" xr:uid="{7350F27D-48A5-4B4B-8EBA-F8829300BE2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64" authorId="0" shapeId="0" xr:uid="{78578E42-CDC4-4211-9D53-41D0906D8D1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64" authorId="0" shapeId="0" xr:uid="{02EA51DD-5CA1-4DC1-B0F3-DA3D0021674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64" authorId="0" shapeId="0" xr:uid="{A376FD81-E05C-49F5-A82B-221381155F6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64" authorId="0" shapeId="0" xr:uid="{3CE62287-5B9D-4911-91DC-3F0FE7DDBF4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64" authorId="0" shapeId="0" xr:uid="{0924F1F0-BB70-4A2E-8D70-259F7D6155C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64" authorId="0" shapeId="0" xr:uid="{CB5EDDD9-4D89-4300-917D-CE1925114087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64" authorId="0" shapeId="0" xr:uid="{048AD401-B8D6-47B3-9A4A-74AA31651B94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64" authorId="0" shapeId="0" xr:uid="{BA96E6A9-ED9D-4800-99A4-970F19A8621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64" authorId="0" shapeId="0" xr:uid="{184AA045-E94D-43E8-A2AE-1E03ED88774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64" authorId="0" shapeId="0" xr:uid="{1DC4A773-3DE4-46FA-A749-1C352F02D38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64" authorId="0" shapeId="0" xr:uid="{1922D1A0-C405-4DA0-95CD-1AECA51F9F6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64" authorId="0" shapeId="0" xr:uid="{0C730A6E-30C8-48DE-8A6C-7987D973E14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64" authorId="0" shapeId="0" xr:uid="{2076842A-895B-4B09-9B44-710D3C19D8F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64" authorId="0" shapeId="0" xr:uid="{87DB3D41-1DBE-4623-8A34-3414BC2A822B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64" authorId="0" shapeId="0" xr:uid="{EF99F2C2-3CED-4F22-B9D6-9D841EEBC47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64" authorId="0" shapeId="0" xr:uid="{2E8CBB5C-5FCE-474A-8856-40D12D27D5A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64" authorId="0" shapeId="0" xr:uid="{A07F9BE0-4CBF-45D3-A155-77E8DD79428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64" authorId="0" shapeId="0" xr:uid="{03CA7E56-78BB-4FE4-947E-40B98D85CEE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64" authorId="0" shapeId="0" xr:uid="{D8C81A83-F47B-4E92-AE20-729BECC0D79A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64" authorId="0" shapeId="0" xr:uid="{C180357D-E1F4-4E41-BDE3-883DA98D00A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64" authorId="0" shapeId="0" xr:uid="{C511F4C2-44E0-43D9-8648-55261CDAB81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64" authorId="0" shapeId="0" xr:uid="{8B46BA15-01C4-430E-BA14-1684C996732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64" authorId="0" shapeId="0" xr:uid="{F844D84F-02BF-434C-8426-5E7F7083602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64" authorId="0" shapeId="0" xr:uid="{3FCC9765-2B2C-4E2F-A34A-04FDA03A9218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64" authorId="0" shapeId="0" xr:uid="{F51F1CC1-12A9-4303-9A25-752737A7846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64" authorId="0" shapeId="0" xr:uid="{AC5903BB-776F-4379-B218-E530ADB96974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64" authorId="0" shapeId="0" xr:uid="{378FA5BC-49E3-4B0B-83EF-CB951ED84852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64" authorId="0" shapeId="0" xr:uid="{8B270EC8-E3F5-400D-B441-421C7F64641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65" authorId="0" shapeId="0" xr:uid="{382B5A45-A537-469F-AE58-16848126B8F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65" authorId="0" shapeId="0" xr:uid="{2A5CD5D6-B859-490F-8885-6BF8B50B5BA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65" authorId="0" shapeId="0" xr:uid="{DB9E91B7-EF3B-49F4-AD1A-A737C91F2B2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65" authorId="0" shapeId="0" xr:uid="{EBA5FC32-9169-40B8-8BE5-462F6D4C2E4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65" authorId="0" shapeId="0" xr:uid="{0EEDB3AF-5C88-480B-9B35-0421D3EB06D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65" authorId="0" shapeId="0" xr:uid="{32043814-FD82-4FD3-AB6B-2ECAF2657E0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65" authorId="0" shapeId="0" xr:uid="{3CBB1584-8A10-4459-9A27-8D9D65F41936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65" authorId="0" shapeId="0" xr:uid="{4EDB9111-20D8-45EE-AAC0-3F58EE925B5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65" authorId="0" shapeId="0" xr:uid="{525609BC-281F-49E5-882C-5671B178165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65" authorId="0" shapeId="0" xr:uid="{B7CFD022-6434-492E-AA3C-9F10045FBB3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65" authorId="0" shapeId="0" xr:uid="{7C0B03F8-934E-4A3E-AB64-2D186E9E6E9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65" authorId="0" shapeId="0" xr:uid="{E2CE4F9B-B5B7-4733-8E86-70E02E06CB0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65" authorId="0" shapeId="0" xr:uid="{134A4E34-82B8-4162-8944-9B34604EF98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65" authorId="0" shapeId="0" xr:uid="{D7482FFA-DF37-409D-9709-9F198D450A18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65" authorId="0" shapeId="0" xr:uid="{BDA1694B-D96F-4C19-B151-554FA5C9661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65" authorId="0" shapeId="0" xr:uid="{87F961BF-AFB5-403A-8752-0C1110AEA3B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65" authorId="0" shapeId="0" xr:uid="{CA342390-3F9D-45EB-BBD4-F5B2CBACDE8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65" authorId="0" shapeId="0" xr:uid="{28E1BF12-11F5-448C-8DA1-4D00D376B771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65" authorId="0" shapeId="0" xr:uid="{BE4E5946-D532-4E3B-8AD6-D67304BAA6F3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65" authorId="0" shapeId="0" xr:uid="{7836C79A-F28F-4A80-A9D8-BDEDE057215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65" authorId="0" shapeId="0" xr:uid="{B08235D9-A724-4D3B-9E14-3C9B8E3A029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65" authorId="0" shapeId="0" xr:uid="{FB377BA3-1FFE-4585-A4E2-C04E3E5E0BB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65" authorId="0" shapeId="0" xr:uid="{F6E29D53-5BCE-4563-95D0-4D7496124DD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65" authorId="0" shapeId="0" xr:uid="{BE09A37E-7C66-4F57-B428-7471DA7090C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65" authorId="0" shapeId="0" xr:uid="{815FBD4E-6E21-417C-A73A-EF18624CDFB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65" authorId="0" shapeId="0" xr:uid="{8320039D-F1F2-443A-B516-B97851E721AA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65" authorId="0" shapeId="0" xr:uid="{3D69357B-B97E-43C2-BD52-05E663EB0917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65" authorId="0" shapeId="0" xr:uid="{34B26281-94ED-48A9-8BEC-39DCD1A17C6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66" authorId="0" shapeId="0" xr:uid="{C9DF15A1-3836-4516-84A6-03692A82810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66" authorId="0" shapeId="0" xr:uid="{767EF3AC-7CD2-4C77-A621-629AFE8EF54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66" authorId="0" shapeId="0" xr:uid="{8E61284B-F50D-4CCE-B67B-AE902E9A157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66" authorId="0" shapeId="0" xr:uid="{331EB818-30B3-491E-A1A5-950A4EF5580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66" authorId="0" shapeId="0" xr:uid="{D06C7310-748F-4B36-8870-354FC01B7D6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66" authorId="0" shapeId="0" xr:uid="{6695A1F7-4362-4F9B-8C5B-3AE2AB83FE13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66" authorId="0" shapeId="0" xr:uid="{3166FF5B-CFA6-4E7B-973F-5351541A4131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66" authorId="0" shapeId="0" xr:uid="{D14029B4-FEC6-4534-9982-7C7D22F7086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66" authorId="0" shapeId="0" xr:uid="{72046888-B15C-4F05-980D-7C0A37268E0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66" authorId="0" shapeId="0" xr:uid="{9AB950E2-A11D-4394-9F99-142675A8D93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66" authorId="0" shapeId="0" xr:uid="{3B5D852B-FE2B-4A0C-BAA1-1C4EE3860B4A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66" authorId="0" shapeId="0" xr:uid="{262DA188-7EA2-4DE3-BE07-598E0145F00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66" authorId="0" shapeId="0" xr:uid="{20C866B7-2878-4F77-9A25-C1FAB36EE93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66" authorId="0" shapeId="0" xr:uid="{B8D72825-66BF-4BA9-A526-9527C3CE345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66" authorId="0" shapeId="0" xr:uid="{6C2A63EB-1C72-43E8-8E09-0CC1E15CD49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66" authorId="0" shapeId="0" xr:uid="{2D9BD0FE-9B3A-4B3C-B849-4A755FB6A2C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66" authorId="0" shapeId="0" xr:uid="{5E89B6AF-2447-4432-AA14-25CB5761EA9D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66" authorId="0" shapeId="0" xr:uid="{3C5F1BB0-A67D-497B-8F33-B76A7D1A934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66" authorId="0" shapeId="0" xr:uid="{5C0B79A5-0518-4869-8D8A-FEF113A434F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66" authorId="0" shapeId="0" xr:uid="{AFA5996C-C886-4F51-B7CE-2E6CAFB3536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66" authorId="0" shapeId="0" xr:uid="{95670632-1D64-465B-B12D-02D43473657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66" authorId="0" shapeId="0" xr:uid="{C012B94A-C4ED-4539-BFA1-A63DE8AD0D2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66" authorId="0" shapeId="0" xr:uid="{81BBF77F-D3DB-4E5A-A07B-C9D8CF66C15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66" authorId="0" shapeId="0" xr:uid="{937422D9-E724-4713-8FB5-2D198F87823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66" authorId="0" shapeId="0" xr:uid="{20338481-F033-4917-ABD7-A343023A8A1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66" authorId="0" shapeId="0" xr:uid="{5E2E284A-405C-4BE0-9A81-B076C33A1C76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66" authorId="0" shapeId="0" xr:uid="{7216B84D-D74D-4BA5-980F-BEB503EE964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66" authorId="0" shapeId="0" xr:uid="{A7661A0F-C3CB-42FC-AF80-E86EED45A73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66" authorId="0" shapeId="0" xr:uid="{0398ACAD-76EE-411C-BC58-4E2FDDA827D2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66" authorId="0" shapeId="0" xr:uid="{4EEFC97B-B112-44AD-9603-1B0C86BC60F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66" authorId="0" shapeId="0" xr:uid="{8C4EED4E-21CD-4B89-8334-FC10389E29C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67" authorId="0" shapeId="0" xr:uid="{3C1B4562-3278-44A3-9D59-C1D6069652D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67" authorId="0" shapeId="0" xr:uid="{BDBFC176-0545-499C-909B-F5819F307DD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67" authorId="0" shapeId="0" xr:uid="{7C5C3F71-D437-432D-BDD8-24AF795EA02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67" authorId="0" shapeId="0" xr:uid="{74717764-2D16-4DFB-BCF5-DC9D02F1F31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67" authorId="0" shapeId="0" xr:uid="{0826D9BB-40F8-4AE6-B616-E05E38A9897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67" authorId="0" shapeId="0" xr:uid="{6BF0F5F0-810D-490A-97D7-9CB0B510B44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67" authorId="0" shapeId="0" xr:uid="{C0D3CC1B-215C-4A85-8497-825DE444BCA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67" authorId="0" shapeId="0" xr:uid="{8BD5925E-5A0D-4CCE-B3AA-849A47BD2EB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67" authorId="0" shapeId="0" xr:uid="{950B755D-9891-4727-9D04-86A5947B1BF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67" authorId="0" shapeId="0" xr:uid="{E438B187-BF62-4C66-AB58-4512AB244CDB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67" authorId="0" shapeId="0" xr:uid="{2A4F11D1-EBC9-480A-A5D2-90F31E7842A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67" authorId="0" shapeId="0" xr:uid="{888F4374-A98F-4B48-8EC2-87999D598CE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67" authorId="0" shapeId="0" xr:uid="{D8C7EFFA-4198-4ABD-83AF-BBDE6EF7BC7F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67" authorId="0" shapeId="0" xr:uid="{7D004AAD-0CCD-4E3F-94C7-6D010A812C1F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67" authorId="0" shapeId="0" xr:uid="{F08C5735-B29A-4F56-886D-53EA1FF96BD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67" authorId="0" shapeId="0" xr:uid="{5B8077F8-2B6D-4C1A-9D2B-105E91865018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67" authorId="0" shapeId="0" xr:uid="{5AB6CB1D-5AEE-4B36-8556-A6E3DC380A2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67" authorId="0" shapeId="0" xr:uid="{3030E2AF-85EB-40FB-B6AB-7EB34BF006CB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67" authorId="0" shapeId="0" xr:uid="{437F1B66-88FD-4925-8A2C-16CC3CF00B6C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67" authorId="0" shapeId="0" xr:uid="{4FDE361A-5ABF-4A92-81EC-672BB04CE9B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67" authorId="0" shapeId="0" xr:uid="{50EFA0F4-4628-40A0-9DF2-FB721F1AF216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67" authorId="0" shapeId="0" xr:uid="{1A528D6D-5F0B-445D-895B-80C3D3F0BB0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67" authorId="0" shapeId="0" xr:uid="{D3BAB03F-FDB2-44A2-BA2C-1C3DB4C1099A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67" authorId="0" shapeId="0" xr:uid="{A1F1190D-5831-4A72-8128-880C18F3102C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67" authorId="0" shapeId="0" xr:uid="{E1DF3E1F-A2A8-4E68-80CD-C3D4BAFC6AA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67" authorId="0" shapeId="0" xr:uid="{A567C8DC-AF9E-4E2F-A551-E8942F9040C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67" authorId="0" shapeId="0" xr:uid="{464292C7-44D6-475D-A477-05CE9D67AD7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67" authorId="0" shapeId="0" xr:uid="{C55DD52F-C113-4FED-A128-24995EECC7C2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67" authorId="0" shapeId="0" xr:uid="{743E18F4-9A7C-4291-88F8-74560F5E4C2A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67" authorId="0" shapeId="0" xr:uid="{34BA6694-2178-4DFD-B4A0-4424A3484B1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67" authorId="0" shapeId="0" xr:uid="{6014E013-1008-4881-A300-398358F94CF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67" authorId="0" shapeId="0" xr:uid="{B15ADEEF-6B37-4DCD-A43A-C3D4A22A188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67" authorId="0" shapeId="0" xr:uid="{EBDFC05A-6245-4700-84AB-A0F0784E0CE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67" authorId="0" shapeId="0" xr:uid="{24CF5CC3-6BF8-4798-9D55-50F5E1BD9849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67" authorId="0" shapeId="0" xr:uid="{55AB6DB4-C5E3-4729-96FA-1372DF7F7E1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67" authorId="0" shapeId="0" xr:uid="{6DB418C6-4E49-4F60-81CA-E0E4B346376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67" authorId="0" shapeId="0" xr:uid="{99B3E460-CF10-48C3-A094-E9E315444A68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67" authorId="0" shapeId="0" xr:uid="{D1335A44-5BB4-46A8-AB54-84CEE2DDF404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67" authorId="0" shapeId="0" xr:uid="{A363EEA6-8EEC-4155-A4B8-A392D068820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68" authorId="0" shapeId="0" xr:uid="{75247EC9-0A4B-4FF3-B88E-03C045BA2B6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68" authorId="0" shapeId="0" xr:uid="{06978DBD-E491-4EDA-892D-65AA0013AB6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68" authorId="0" shapeId="0" xr:uid="{5353B744-DB75-473D-8FDF-D3FAC512D36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68" authorId="0" shapeId="0" xr:uid="{D73EFFF3-0ACB-4C49-BAC9-AFAB54E571C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68" authorId="0" shapeId="0" xr:uid="{BFC3D55D-E976-445D-8FED-D2CD2FEC8E4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68" authorId="0" shapeId="0" xr:uid="{4FB3C3FF-098A-4DB0-A2DD-08D6AEBFAA0B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68" authorId="0" shapeId="0" xr:uid="{CAF26682-C671-4590-A57E-3CE713BA3919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68" authorId="0" shapeId="0" xr:uid="{9FA85199-63F8-413E-8833-0D44F67C13A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68" authorId="0" shapeId="0" xr:uid="{D61274E5-A0A8-4809-A5D1-263C9572B07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68" authorId="0" shapeId="0" xr:uid="{4C763284-8FDB-4A59-AFF0-F215619EF9E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68" authorId="0" shapeId="0" xr:uid="{04EE843E-6AEC-4D12-A73D-34D2ED6477E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68" authorId="0" shapeId="0" xr:uid="{9883CC0D-1C8E-46FB-A1CF-112516D9C32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68" authorId="0" shapeId="0" xr:uid="{6E601686-9237-4886-96BF-04A030D2EE9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68" authorId="0" shapeId="0" xr:uid="{7D1D2940-6959-4AC8-A0CE-3F0F402C349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68" authorId="0" shapeId="0" xr:uid="{E221147D-55E6-49D0-9109-0840C3639B36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68" authorId="0" shapeId="0" xr:uid="{E06F1202-8EC6-44CD-93C1-1B1D7DABBF16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68" authorId="0" shapeId="0" xr:uid="{49A09268-6E1A-4090-8FD3-B6B3D133174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68" authorId="0" shapeId="0" xr:uid="{2E8920AB-B61F-41E4-A157-B22DF5D0680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68" authorId="0" shapeId="0" xr:uid="{2A08DB4B-37E9-44A0-A411-9AF6455F212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68" authorId="0" shapeId="0" xr:uid="{66694E4A-14CA-437B-9391-99B88EF2CCB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68" authorId="0" shapeId="0" xr:uid="{FAC19F9D-64B9-49EF-8BA2-73632279BD3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68" authorId="0" shapeId="0" xr:uid="{EA64AB0D-1048-478F-A75B-DFF0930DBA8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68" authorId="0" shapeId="0" xr:uid="{4A25473D-3C6A-47FA-A10B-29EA90BE76C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68" authorId="0" shapeId="0" xr:uid="{D9270984-A3E0-4C78-8846-7C507885781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68" authorId="0" shapeId="0" xr:uid="{B65940B5-6B82-4CC3-9FAE-ED112602D222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68" authorId="0" shapeId="0" xr:uid="{F5E5E6CA-C29E-4C27-A328-AAC3AAA2A1A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68" authorId="0" shapeId="0" xr:uid="{6AEF1E67-B673-45E3-9AE9-1553FA0F54A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68" authorId="0" shapeId="0" xr:uid="{D8914AF5-A3A9-4B3D-9A73-611DAC4CEF2D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68" authorId="0" shapeId="0" xr:uid="{947323D8-499A-4AB4-9C1D-8CE55C66A664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68" authorId="0" shapeId="0" xr:uid="{4129E691-A00F-47EA-A32D-14A0264B149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69" authorId="0" shapeId="0" xr:uid="{27EFDB00-ED36-48F3-A1D7-9EDAC0D2502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69" authorId="0" shapeId="0" xr:uid="{CF22FD95-3FFC-4E34-A169-066D136B4E7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69" authorId="0" shapeId="0" xr:uid="{7395A88A-B60C-4210-8CD3-FC0ED84A7D6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69" authorId="0" shapeId="0" xr:uid="{CB1241DE-9089-4440-8582-BC845110F90D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69" authorId="0" shapeId="0" xr:uid="{67D7095F-D0A8-42EA-B50E-B1383E28FFE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69" authorId="0" shapeId="0" xr:uid="{C5433EB1-CF1A-4D1B-8236-10C6E9D6459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69" authorId="0" shapeId="0" xr:uid="{1F9C16D1-D4A9-43FD-88A4-2763F5B367B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69" authorId="0" shapeId="0" xr:uid="{2392985A-31E2-4488-8564-18D818A9EAD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69" authorId="0" shapeId="0" xr:uid="{6CCBEBC1-DA20-476F-AB7C-EDE2C40F060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69" authorId="0" shapeId="0" xr:uid="{0759094D-E399-4634-A584-98C4D3B5357C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69" authorId="0" shapeId="0" xr:uid="{F5DCDDF6-0368-48BD-AF9E-229F83929354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69" authorId="0" shapeId="0" xr:uid="{79F5DD56-E1D1-43B7-A053-51E55E246F4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69" authorId="0" shapeId="0" xr:uid="{5D485087-52D6-4E97-A848-162BD812887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69" authorId="0" shapeId="0" xr:uid="{B5C69EF5-B2F7-4E78-B579-4FB4F30ABED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69" authorId="0" shapeId="0" xr:uid="{6E93176E-4B0E-4DB5-9C70-CD63C27A2552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69" authorId="0" shapeId="0" xr:uid="{3635CD2F-A89B-4F01-A6EB-9729C3EEE00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69" authorId="0" shapeId="0" xr:uid="{0DAF05A9-DD8E-4D5A-BCCD-ED10BBA3D46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69" authorId="0" shapeId="0" xr:uid="{10BB4F31-54E8-4173-96CD-D223022DF45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69" authorId="0" shapeId="0" xr:uid="{731E562E-FC51-417C-8B59-6210DCF5405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69" authorId="0" shapeId="0" xr:uid="{B2FE47A2-85CF-4614-B6C9-9212900081A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69" authorId="0" shapeId="0" xr:uid="{447F8F5E-2E1F-4137-971A-62497226F0F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69" authorId="0" shapeId="0" xr:uid="{3F5634B7-62C8-41FA-BF51-ADFA76D53E2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69" authorId="0" shapeId="0" xr:uid="{CD1AD1E6-393E-46BE-9A39-B0DC06EF22B4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69" authorId="0" shapeId="0" xr:uid="{60D0D4ED-235D-45D5-A7E6-F9538EFFC7A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69" authorId="0" shapeId="0" xr:uid="{20D9CEE2-D23B-479D-A540-C82200EB9A53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69" authorId="0" shapeId="0" xr:uid="{9258344D-E525-40E8-B432-C681FE08922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69" authorId="0" shapeId="0" xr:uid="{CBC39118-EDF0-458A-BFFC-4521B5ED3A6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69" authorId="0" shapeId="0" xr:uid="{EE9EE9F4-8892-4291-96EA-81D1A20544A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69" authorId="0" shapeId="0" xr:uid="{15E138D1-4D85-4B83-8D76-1ADEB2128AB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69" authorId="0" shapeId="0" xr:uid="{34B66E87-F757-4146-A6E3-6C815363F7D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69" authorId="0" shapeId="0" xr:uid="{3BC5B43B-B1EB-45CE-B6EB-107E1DBBB0C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69" authorId="0" shapeId="0" xr:uid="{711A007F-089E-4A0C-A14D-5D090E80ACD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69" authorId="0" shapeId="0" xr:uid="{B6FBD9BF-C836-444E-AA56-6AB5F61BEB4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69" authorId="0" shapeId="0" xr:uid="{F0142399-3ACB-47C0-A16A-2186EA0C836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70" authorId="0" shapeId="0" xr:uid="{A860A28D-9516-4FF6-B53A-82E724FF469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70" authorId="0" shapeId="0" xr:uid="{F6A4C5D6-19CE-43F0-8FB3-F5432209A4C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70" authorId="0" shapeId="0" xr:uid="{CEA13112-44C8-4325-A3C1-667233CFFDD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70" authorId="0" shapeId="0" xr:uid="{9CCA048F-EDDD-45D3-A16E-C460BF8EC17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70" authorId="0" shapeId="0" xr:uid="{8F8BE118-746C-49AB-8997-A6D18B7D758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70" authorId="0" shapeId="0" xr:uid="{8C001F4B-D810-410B-BC46-86C6944E964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70" authorId="0" shapeId="0" xr:uid="{6674E78A-D886-4B1F-8A86-087458B70A56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70" authorId="0" shapeId="0" xr:uid="{BCED023B-D8C7-4596-8CA3-8636FE33A8FA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70" authorId="0" shapeId="0" xr:uid="{84B9D707-C39E-41B2-BEF6-FA0E10972B1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70" authorId="0" shapeId="0" xr:uid="{38B6108A-B08D-4098-B8DC-FFB8337EFCF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70" authorId="0" shapeId="0" xr:uid="{5EA4ADF7-853C-4303-8E91-79D77BBCF8D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70" authorId="0" shapeId="0" xr:uid="{D66F99B6-4917-4C2B-B539-D73A7158563B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70" authorId="0" shapeId="0" xr:uid="{255ABCFF-EB66-459A-BEEA-E934CCAF7302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70" authorId="0" shapeId="0" xr:uid="{D5DCEEC1-60DC-409D-9070-3F2D3773ABB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70" authorId="0" shapeId="0" xr:uid="{4821C2CF-1693-45F2-916D-57E3455D23B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70" authorId="0" shapeId="0" xr:uid="{058C7A33-14AB-4242-B8BE-73C1AABA007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70" authorId="0" shapeId="0" xr:uid="{59B336C9-BF38-4313-8109-CFBB37C4AE9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70" authorId="0" shapeId="0" xr:uid="{7EF00B29-6177-4051-B072-1C80690ACBFC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70" authorId="0" shapeId="0" xr:uid="{3803A92B-2720-47C0-80C8-19B1F250F6CC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70" authorId="0" shapeId="0" xr:uid="{818F21DC-A35E-459D-A001-356D43FC3B4A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70" authorId="0" shapeId="0" xr:uid="{A493B869-796C-4759-993D-5E546F11BFD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70" authorId="0" shapeId="0" xr:uid="{EAAD7B85-E5C0-4101-89ED-821F1A076E5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70" authorId="0" shapeId="0" xr:uid="{56F26665-CD5D-4510-A611-BDC22220214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70" authorId="0" shapeId="0" xr:uid="{99617065-5E5C-4558-AB3C-6D2DD2F4377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70" authorId="0" shapeId="0" xr:uid="{EC6578FD-0E3F-4928-AE3D-D590595570A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70" authorId="0" shapeId="0" xr:uid="{D21EC3B9-D749-45EA-A9A7-3352587AEF93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70" authorId="0" shapeId="0" xr:uid="{D734F402-C050-47C7-938F-9F0794830DDD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70" authorId="0" shapeId="0" xr:uid="{D7D9B456-567D-4F73-9ED7-05040256C93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71" authorId="0" shapeId="0" xr:uid="{12AEA35B-367F-44A4-850C-79A3545A95A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71" authorId="0" shapeId="0" xr:uid="{CE59DF2A-F90B-4C51-A0AB-5108B3DF07A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71" authorId="0" shapeId="0" xr:uid="{6E3E9F98-F800-4B00-9B73-A3B693B4ADC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71" authorId="0" shapeId="0" xr:uid="{0F0CB1E9-64DF-4F75-9BB5-8205066C221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71" authorId="0" shapeId="0" xr:uid="{607E13E3-7CC7-456E-AF14-61FE53ECA61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71" authorId="0" shapeId="0" xr:uid="{86E260F2-1700-45EB-A12A-15784840C59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71" authorId="0" shapeId="0" xr:uid="{BA8231BB-7A61-4B8E-B439-2EA871ADDDF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71" authorId="0" shapeId="0" xr:uid="{4C55EF4A-1DFE-429A-AA1F-F35D77B3937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71" authorId="0" shapeId="0" xr:uid="{91462602-667A-47CA-BDA3-6716A06FDC3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71" authorId="0" shapeId="0" xr:uid="{64416D71-AD99-4BA4-ABBC-F14FA78B2F12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71" authorId="0" shapeId="0" xr:uid="{D68FDE61-F174-460F-84C7-BE199F958EB2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71" authorId="0" shapeId="0" xr:uid="{81FCB08A-E884-4974-ABA1-E319974232C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71" authorId="0" shapeId="0" xr:uid="{03FB8F44-C432-460E-B130-2129CFFFC2B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71" authorId="0" shapeId="0" xr:uid="{E0E52225-8651-44EB-83EF-743C234059A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71" authorId="0" shapeId="0" xr:uid="{DD494AAB-D439-44F4-BD33-5EBF16638B6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71" authorId="0" shapeId="0" xr:uid="{0F3F33D2-2A36-467E-97D7-512DE9C6DB9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71" authorId="0" shapeId="0" xr:uid="{48B66CA3-8A80-4E84-8CF8-509C255CAB9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71" authorId="0" shapeId="0" xr:uid="{A02CC0B4-893B-4FEF-B473-42E37337DDC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71" authorId="0" shapeId="0" xr:uid="{0229E1B4-6070-48FF-A2DB-E2B47D8F56C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71" authorId="0" shapeId="0" xr:uid="{DDB67716-A937-4526-BEFE-EAD3D812213E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71" authorId="0" shapeId="0" xr:uid="{CA565A92-E172-40AB-BBE4-8E1879A55534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71" authorId="0" shapeId="0" xr:uid="{859D26D1-4181-43E3-91D9-426531EEAABA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71" authorId="0" shapeId="0" xr:uid="{315634D0-48E5-4F52-A69B-5F7706AA3A3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71" authorId="0" shapeId="0" xr:uid="{D0FE6EE3-43B1-42EC-926A-B678400616D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71" authorId="0" shapeId="0" xr:uid="{FDE5F14B-4F31-4E5D-84EE-5C7B4A83714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71" authorId="0" shapeId="0" xr:uid="{EBEBFB0D-D810-492A-BD48-41682DE4EBE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71" authorId="0" shapeId="0" xr:uid="{E9AB9106-591A-44B2-BABB-8B895829209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71" authorId="0" shapeId="0" xr:uid="{7407AF20-DFDE-4B2F-95AB-5C7654D857B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71" authorId="0" shapeId="0" xr:uid="{F433216F-9647-457D-93C5-4A4A16FAE9B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71" authorId="0" shapeId="0" xr:uid="{93C9AE41-7031-4099-A04F-77DA9B8809A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72" authorId="0" shapeId="0" xr:uid="{807AD77E-5F68-4553-8694-3A339C47528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72" authorId="0" shapeId="0" xr:uid="{95894610-FC02-43F3-AF89-EEE43E59EBD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72" authorId="0" shapeId="0" xr:uid="{A4E50A21-350E-4F49-8BD3-2C907B04417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72" authorId="0" shapeId="0" xr:uid="{2ADE9244-12B3-40B2-BBCA-D6B72EA8008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72" authorId="0" shapeId="0" xr:uid="{61717E84-EE6E-445F-8F8E-38A71E3144F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72" authorId="0" shapeId="0" xr:uid="{F88D93D0-F702-44A0-B8FC-B6EB6FDA159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72" authorId="0" shapeId="0" xr:uid="{4E5A6F3C-2075-4FB7-8835-C77C39364EC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72" authorId="0" shapeId="0" xr:uid="{4C656629-2F35-45F0-A03C-27DFA2C4B62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72" authorId="0" shapeId="0" xr:uid="{9416E127-07A7-49AD-919E-45A60DF0DC16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72" authorId="0" shapeId="0" xr:uid="{F84A1ACE-A53C-4532-9D88-465D89AFE3DD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72" authorId="0" shapeId="0" xr:uid="{6E463DF7-5680-4DF6-AD12-05CD210E8FB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72" authorId="0" shapeId="0" xr:uid="{AB7E2CB2-5CA5-4013-987E-8ACA14ACCD0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72" authorId="0" shapeId="0" xr:uid="{01842DEF-3240-4428-98BC-B38B08952E5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72" authorId="0" shapeId="0" xr:uid="{BE91EA9D-4B40-494B-93F1-5771C535D9C2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72" authorId="0" shapeId="0" xr:uid="{BAC26532-2C40-4251-BA5A-5C05C00C41A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72" authorId="0" shapeId="0" xr:uid="{05E9175D-5443-43FD-913C-7CF08AA2EA8A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72" authorId="0" shapeId="0" xr:uid="{D5E4F80C-D653-4038-B852-7DF2B3D4166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72" authorId="0" shapeId="0" xr:uid="{4EA2DF18-2A9C-4F16-9764-6FD4BD3C95B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72" authorId="0" shapeId="0" xr:uid="{367FDC72-1711-431A-92E4-2AE3C418DBC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72" authorId="0" shapeId="0" xr:uid="{177B049A-BBB8-471E-9046-38549CFBA88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72" authorId="0" shapeId="0" xr:uid="{C8BB6B89-BBBD-4FAB-8C01-1A4950E585E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72" authorId="0" shapeId="0" xr:uid="{D605271B-0658-408A-8C03-102C0969EEA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72" authorId="0" shapeId="0" xr:uid="{BA00ED16-A81A-49CC-853F-46165043025B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72" authorId="0" shapeId="0" xr:uid="{D81056EE-F06C-4BCD-94A6-5AA287BA606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I45" authorId="0" shapeId="0" xr:uid="{DF38BC01-AF13-42D1-86CD-E55A9FA6C94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45" authorId="0" shapeId="0" xr:uid="{E433910D-16EB-4223-8A08-681534C0384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45" authorId="0" shapeId="0" xr:uid="{B64EF48E-F676-46E1-8D88-1C30A22B171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45" authorId="0" shapeId="0" xr:uid="{578459C5-224B-407A-932F-2FAFDF6DDC1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46" authorId="0" shapeId="0" xr:uid="{7D85312A-41A5-40AE-B4F4-8D044E830DF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46" authorId="0" shapeId="0" xr:uid="{9D8B031A-48EA-4E1C-91A3-63D2C0D4F81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46" authorId="0" shapeId="0" xr:uid="{36531625-AFE1-4EF1-85A5-CD412ABBDC8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47" authorId="0" shapeId="0" xr:uid="{A107C621-7E8B-4150-B9A2-2079AB11237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47" authorId="0" shapeId="0" xr:uid="{112C7AED-B01E-4A8F-9B40-95D9F67D7C8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47" authorId="0" shapeId="0" xr:uid="{08093A13-D41C-4921-A236-A2A7F58FAA9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47" authorId="0" shapeId="0" xr:uid="{8E7B7C69-23F7-43F3-A96D-A49A60FB125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48" authorId="0" shapeId="0" xr:uid="{1DD36071-0877-44DA-9DDC-9681EAC76F2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48" authorId="0" shapeId="0" xr:uid="{53BD0781-6AA9-414B-A258-E3BCA2BC36E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48" authorId="0" shapeId="0" xr:uid="{70E41D27-A245-458C-BF78-23D14C64167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48" authorId="0" shapeId="0" xr:uid="{2F0EAC23-10FD-464B-9BCF-C1A1EE0CF13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49" authorId="0" shapeId="0" xr:uid="{CFB397A0-E4B4-48BA-BEA2-833E2CB7428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49" authorId="0" shapeId="0" xr:uid="{9720F332-DBDA-4EB0-A9C3-9FD49D860E9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49" authorId="0" shapeId="0" xr:uid="{883140B1-F9CC-49AB-B072-4C4BEEE47A7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49" authorId="0" shapeId="0" xr:uid="{15C89BB1-02A8-4631-9BCE-D4A522B8A96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50" authorId="0" shapeId="0" xr:uid="{E44EB819-7EAF-482D-A4E4-A192820F5AB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50" authorId="0" shapeId="0" xr:uid="{46811350-E5D5-45D4-8575-C17765CCAE8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50" authorId="0" shapeId="0" xr:uid="{87AC25D9-1E58-4254-BCD9-328017306C1C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50" authorId="0" shapeId="0" xr:uid="{5DBBEB52-13A6-4FFC-89B4-566CBA66E2D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51" authorId="0" shapeId="0" xr:uid="{BBB42751-D429-46C3-A8A8-16C7A7E0D22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51" authorId="0" shapeId="0" xr:uid="{525F8A9D-5334-4185-A5B2-52ECEAE0FF7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51" authorId="0" shapeId="0" xr:uid="{4BCAF64A-35B7-4699-A8F3-3B390ABA7CF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51" authorId="0" shapeId="0" xr:uid="{874ECA1C-7307-47FA-983C-68FC0E21156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52" authorId="0" shapeId="0" xr:uid="{E55D8285-DFBE-4B30-B854-45EAA753950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52" authorId="0" shapeId="0" xr:uid="{F1C6FE30-DBAF-4034-967B-2BFF967321D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53" authorId="0" shapeId="0" xr:uid="{A41B6E37-C876-49B9-8844-4D6911F2D16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53" authorId="0" shapeId="0" xr:uid="{EAC730EF-1CAD-43C9-AE6A-FE3ED3BF46A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53" authorId="0" shapeId="0" xr:uid="{815F7A31-013B-495B-9221-FD60AFD8B5CF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53" authorId="0" shapeId="0" xr:uid="{C0AD4761-5451-455A-BC26-3D8C3E66039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54" authorId="0" shapeId="0" xr:uid="{FC3DAC58-47D8-477F-B9AF-E8FC6B3D594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54" authorId="0" shapeId="0" xr:uid="{B320FA7D-BBD5-4257-8D02-07337EC64FB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54" authorId="0" shapeId="0" xr:uid="{21FA19E7-D174-41B9-8066-71A46BCFC87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54" authorId="0" shapeId="0" xr:uid="{DF4C4558-AF71-4D01-BE3F-BA32B8831CB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55" authorId="0" shapeId="0" xr:uid="{FD0C9AEC-D16A-4BCB-ADBD-80011E47AD0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55" authorId="0" shapeId="0" xr:uid="{0A3A8CC7-E93A-4E87-A93B-801C499A0C8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55" authorId="0" shapeId="0" xr:uid="{55550636-356A-4EE1-8C72-6BBFDA355D8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55" authorId="0" shapeId="0" xr:uid="{9B1DA520-A0A9-42DB-A957-17343A99750D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55" authorId="0" shapeId="0" xr:uid="{6030F85E-F1CD-4515-B7E0-A36C3C16929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56" authorId="0" shapeId="0" xr:uid="{1BDD52A2-423F-47CA-95D5-B6D582F3C4D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56" authorId="0" shapeId="0" xr:uid="{4040A4E5-440D-4F2E-88F8-70B4AC40BF6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56" authorId="0" shapeId="0" xr:uid="{03E413DA-1D0C-4394-91EC-750014A3EF6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56" authorId="0" shapeId="0" xr:uid="{47DCE8DE-632D-433E-9F3F-D98C9C624FF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56" authorId="0" shapeId="0" xr:uid="{4F2CF8B9-DBF8-483D-90D7-A9C4F8BB65F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57" authorId="0" shapeId="0" xr:uid="{B03DDA59-E649-4015-BEAA-6CB7E37119B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57" authorId="0" shapeId="0" xr:uid="{B5C1F046-1268-4E20-B0CF-D342CD4F4F3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57" authorId="0" shapeId="0" xr:uid="{9876E8A1-0C13-4D85-B3DC-33881E5D161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57" authorId="0" shapeId="0" xr:uid="{91DE4A34-1BDB-4F6C-BD31-4A5320088E33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58" authorId="0" shapeId="0" xr:uid="{DFCB9F12-6BBE-45CE-91CE-02F514025F2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58" authorId="0" shapeId="0" xr:uid="{2B537F70-B217-4572-9EF7-A6157AAE1BA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58" authorId="0" shapeId="0" xr:uid="{D91034A7-5020-4D35-B791-1EA42D1FC06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58" authorId="0" shapeId="0" xr:uid="{3390E5AD-0AC4-40AD-AC3E-BCF755967BF8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58" authorId="0" shapeId="0" xr:uid="{FFD58275-5685-40AF-98B6-11920FFEAF8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59" authorId="0" shapeId="0" xr:uid="{2FA43B34-ED1C-41D6-9D8B-4887C81BCC8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59" authorId="0" shapeId="0" xr:uid="{32EE1AED-3760-478F-987E-D2A76641DB64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59" authorId="0" shapeId="0" xr:uid="{568756BE-4D9A-4548-AA30-88470AC8E56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59" authorId="0" shapeId="0" xr:uid="{5A5D0AE2-CD16-4EB6-9183-F6A635A8E93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60" authorId="0" shapeId="0" xr:uid="{9564ED6E-EAF5-4727-8DD8-DDEE7F440EC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60" authorId="0" shapeId="0" xr:uid="{44DDB5D8-C4CF-4F50-8D04-DF377C70DFCC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61" authorId="0" shapeId="0" xr:uid="{1A870CF9-B56F-4254-833F-5C2B9F2062A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61" authorId="0" shapeId="0" xr:uid="{076C9A76-7969-4191-A46F-7B5F89EC281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61" authorId="0" shapeId="0" xr:uid="{FBE74FCF-EF66-4D40-938E-06E66D6BC99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61" authorId="0" shapeId="0" xr:uid="{996F64AB-58B5-4B17-9B39-5A9D4AC59061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62" authorId="0" shapeId="0" xr:uid="{99E7D3C2-F1D4-485D-80AB-BB655841EB8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62" authorId="0" shapeId="0" xr:uid="{2934F15D-D0ED-41FD-9990-02B32DFC961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62" authorId="0" shapeId="0" xr:uid="{05CDC1A2-77D2-4377-A488-854FCF53E2D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62" authorId="0" shapeId="0" xr:uid="{8D8C6DD2-870B-4DF3-997D-AEC0D0D98175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63" authorId="0" shapeId="0" xr:uid="{0DAD8939-3948-4CFB-9208-AA43BB365A6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63" authorId="0" shapeId="0" xr:uid="{20B4172B-2597-4003-8D5D-DA8DABD0561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63" authorId="0" shapeId="0" xr:uid="{2C6C518E-9756-46AC-8CFB-D55C48AF555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63" authorId="0" shapeId="0" xr:uid="{CB7FEBDE-7927-477D-80D1-8F1342C12055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64" authorId="0" shapeId="0" xr:uid="{6DB41E7A-1F4E-46C5-89D2-5879FFE6A25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64" authorId="0" shapeId="0" xr:uid="{52070038-F5D6-422C-A1B9-0964D00599B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64" authorId="0" shapeId="0" xr:uid="{64A0864C-A34A-499F-9B9E-6023B3B8DE6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64" authorId="0" shapeId="0" xr:uid="{42B6AB8A-642E-478C-80AB-E491E813D91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64" authorId="0" shapeId="0" xr:uid="{54B08A6F-59F0-4B57-83AE-2DB1AC10439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65" authorId="0" shapeId="0" xr:uid="{897B1DE2-16C1-4DDF-BC40-D14880CB542C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65" authorId="0" shapeId="0" xr:uid="{D93B92BB-B268-4E44-8CF3-4BC3F88749D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66" authorId="0" shapeId="0" xr:uid="{929523FC-DB0A-4950-8AC7-350409E1582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66" authorId="0" shapeId="0" xr:uid="{F75C1B2E-1375-4E55-8B65-4F0A381386F9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66" authorId="0" shapeId="0" xr:uid="{DA6AFD6A-287E-4C27-BE4F-E1E9B4EBC90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67" authorId="0" shapeId="0" xr:uid="{BCEF8055-B84A-4381-B1B0-A3FBEEB07BA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67" authorId="0" shapeId="0" xr:uid="{8B093696-D7FE-48D8-8D50-75ADB1D759E8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67" authorId="0" shapeId="0" xr:uid="{C888F480-80A7-4599-AAF7-8B1DDA3C97D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67" authorId="0" shapeId="0" xr:uid="{046FDBCA-16FC-415F-A77C-F29256129A77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67" authorId="0" shapeId="0" xr:uid="{7548F2EE-DAE1-4CBA-A2FF-F4429C07A022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67" authorId="0" shapeId="0" xr:uid="{AF24BEFA-971F-4EF9-8BF9-0DD73D261A2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68" authorId="0" shapeId="0" xr:uid="{E111DAD0-4275-42E4-8EA3-A55FE94585B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68" authorId="0" shapeId="0" xr:uid="{895BDC32-678B-401B-AB3F-D7ECAD6A689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68" authorId="0" shapeId="0" xr:uid="{3FB02449-0EB8-49DA-AF30-46FFDE1571C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68" authorId="0" shapeId="0" xr:uid="{7F2C40A6-7C90-4456-98D7-016F2E90D26E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68" authorId="0" shapeId="0" xr:uid="{BC0438E5-6DCB-4F9C-9301-B7DF81F1223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69" authorId="0" shapeId="0" xr:uid="{90AAD063-725F-4F72-8B5B-F54331BFACB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69" authorId="0" shapeId="0" xr:uid="{C9C1C1F6-70B1-47DB-AB64-4DAE28C7BED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69" authorId="0" shapeId="0" xr:uid="{387D3ADC-87BA-4263-B48C-698F5D9165D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69" authorId="0" shapeId="0" xr:uid="{8435ADCE-585F-4E5A-B83E-BCF34FC25258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69" authorId="0" shapeId="0" xr:uid="{2A46CF0F-D80F-44BF-ADE1-51CC1AC3B681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70" authorId="0" shapeId="0" xr:uid="{4D7604C0-E213-4163-BCB2-C12BC14B0542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70" authorId="0" shapeId="0" xr:uid="{394F50D0-7536-4442-A964-BA2A0994D3CC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70" authorId="0" shapeId="0" xr:uid="{88546905-A589-486C-B08D-70DCFD0DEA5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70" authorId="0" shapeId="0" xr:uid="{4B129EA6-9543-4F59-B052-CB3A69FDF69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71" authorId="0" shapeId="0" xr:uid="{D2E73EDC-F0BD-41D8-A413-E6492234317E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71" authorId="0" shapeId="0" xr:uid="{67A9A341-BFD2-4437-A0B8-8228AE89443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71" authorId="0" shapeId="0" xr:uid="{66D82BE5-B882-40E2-AD04-913BA909CBA9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71" authorId="0" shapeId="0" xr:uid="{DB20C95C-F82C-45B7-87A8-F483AEE89A8A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72" authorId="0" shapeId="0" xr:uid="{E6613249-59EF-438E-B160-D365CA6E78EB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72" authorId="0" shapeId="0" xr:uid="{71044970-B586-4B2B-8AB2-7C1AD377D38F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72" authorId="0" shapeId="0" xr:uid="{39C2FA83-D2B8-4A83-91A9-F0E3A2DAA5B6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<sst xmlns="http://schemas.openxmlformats.org/spreadsheetml/2006/main" count="4191" uniqueCount="598">
  <si>
    <t>Australia ;  All Families ;</t>
  </si>
  <si>
    <t>Australia ;  All Families ;  With dependants ;</t>
  </si>
  <si>
    <t>Australia ;  All Families ;  &gt; With children under 15 ;</t>
  </si>
  <si>
    <t>Australia ;  All Families ;  Without dependants ;</t>
  </si>
  <si>
    <t>Australia ;  &gt; Couple families ;</t>
  </si>
  <si>
    <t>Australia ;  &gt; Couple families ;  With dependants ;</t>
  </si>
  <si>
    <t>Australia ;  &gt; Couple families ;  &gt; With children under 15 ;</t>
  </si>
  <si>
    <t>Australia ;  &gt; Couple families ;  Without dependants ;</t>
  </si>
  <si>
    <t>Australia ;  &gt; Couple families ;  Opposite-sex couples ;</t>
  </si>
  <si>
    <t>Australia ;  &gt; Couple families ;  Opposite-sex couples ;  With dependants ;</t>
  </si>
  <si>
    <t>Australia ;  &gt; Couple families ;  Opposite-sex couples ;  &gt; With children under 15 ;</t>
  </si>
  <si>
    <t>Australia ;  &gt; Couple families ;  Opposite-sex couples ;  Without dependants ;</t>
  </si>
  <si>
    <t>Australia ;  &gt; Couple families ;  Same-sex couples ;</t>
  </si>
  <si>
    <t>Australia ;  &gt; Couple families ;  Same-sex couples ;  With dependants ;</t>
  </si>
  <si>
    <t>Australia ;  &gt; Couple families ;  Same-sex couples ;  &gt; With children under 15 ;</t>
  </si>
  <si>
    <t>Australia ;  &gt; Couple families ;  Same-sex couples ;  Without dependants ;</t>
  </si>
  <si>
    <t>Australia ;  &gt; One parent families ;</t>
  </si>
  <si>
    <t>Australia ;  &gt; One parent families ;  With dependants ;</t>
  </si>
  <si>
    <t>Australia ;  &gt; One parent families ;  &gt; With children under 15 ;</t>
  </si>
  <si>
    <t>Australia ;  &gt; One parent families ;  Without dependants ;</t>
  </si>
  <si>
    <t>Australia ;  &gt; One parent families ;  Single mothers ;</t>
  </si>
  <si>
    <t>Australia ;  &gt; One parent families ;  Single mothers ;  With dependants ;</t>
  </si>
  <si>
    <t>Australia ;  &gt; One parent families ;  Single mothers ;  &gt; With children under 15 ;</t>
  </si>
  <si>
    <t>Australia ;  &gt; One parent families ;  Single mothers ;  Without dependants ;</t>
  </si>
  <si>
    <t>Australia ;  &gt; One parent families ;  Single fathers ;</t>
  </si>
  <si>
    <t>Australia ;  &gt; One parent families ;  Single fathers ;  With dependants ;</t>
  </si>
  <si>
    <t>Australia ;  &gt; One parent families ;  Single fathers ;  &gt; With children under 15 ;</t>
  </si>
  <si>
    <t>Australia ;  &gt; One parent families ;  Single fathers ;  Without dependants ;</t>
  </si>
  <si>
    <t>Australia ;  &gt; Other families ;</t>
  </si>
  <si>
    <t>&gt; New South Wales ;  All Families ;</t>
  </si>
  <si>
    <t>&gt; New South Wales ;  All Families ;  With dependants ;</t>
  </si>
  <si>
    <t>&gt; New South Wales ;  All Families ;  &gt; With children under 15 ;</t>
  </si>
  <si>
    <t>&gt; New South Wales ;  All Families ;  Without dependants ;</t>
  </si>
  <si>
    <t>&gt; New South Wales ;  &gt; Couple families ;</t>
  </si>
  <si>
    <t>&gt; New South Wales ;  &gt; Couple families ;  With dependants ;</t>
  </si>
  <si>
    <t>&gt; New South Wales ;  &gt; Couple families ;  &gt; With children under 15 ;</t>
  </si>
  <si>
    <t>&gt; New South Wales ;  &gt; Couple families ;  Without dependants ;</t>
  </si>
  <si>
    <t>&gt; New South Wales ;  &gt; Couple families ;  Opposite-sex couples ;</t>
  </si>
  <si>
    <t>&gt; New South Wales ;  &gt; Couple families ;  Opposite-sex couples ;  With dependants ;</t>
  </si>
  <si>
    <t>&gt; New South Wales ;  &gt; Couple families ;  Opposite-sex couples ;  &gt; With children under 15 ;</t>
  </si>
  <si>
    <t>&gt; New South Wales ;  &gt; Couple families ;  Opposite-sex couples ;  Without dependants ;</t>
  </si>
  <si>
    <t>&gt; New South Wales ;  &gt; Couple families ;  Same-sex couples ;</t>
  </si>
  <si>
    <t>&gt; New South Wales ;  &gt; Couple families ;  Same-sex couples ;  With dependants ;</t>
  </si>
  <si>
    <t>&gt; New South Wales ;  &gt; Couple families ;  Same-sex couples ;  &gt; With children under 15 ;</t>
  </si>
  <si>
    <t>&gt; New South Wales ;  &gt; Couple families ;  Same-sex couples ;  Without dependants ;</t>
  </si>
  <si>
    <t>&gt; New South Wales ;  &gt; One parent families ;</t>
  </si>
  <si>
    <t>&gt; New South Wales ;  &gt; One parent families ;  With dependants ;</t>
  </si>
  <si>
    <t>&gt; New South Wales ;  &gt; One parent families ;  &gt; With children under 15 ;</t>
  </si>
  <si>
    <t>&gt; New South Wales ;  &gt; One parent families ;  Without dependants ;</t>
  </si>
  <si>
    <t>&gt; New South Wales ;  &gt; One parent families ;  Single mothers ;</t>
  </si>
  <si>
    <t>&gt; New South Wales ;  &gt; One parent families ;  Single mothers ;  With dependants ;</t>
  </si>
  <si>
    <t>&gt; New South Wales ;  &gt; One parent families ;  Single mothers ;  &gt; With children under 15 ;</t>
  </si>
  <si>
    <t>&gt; New South Wales ;  &gt; One parent families ;  Single mothers ;  Without dependants ;</t>
  </si>
  <si>
    <t>&gt; New South Wales ;  &gt; One parent families ;  Single fathers ;</t>
  </si>
  <si>
    <t>&gt; New South Wales ;  &gt; One parent families ;  Single fathers ;  With dependants ;</t>
  </si>
  <si>
    <t>&gt; New South Wales ;  &gt; One parent families ;  Single fathers ;  &gt; With children under 15 ;</t>
  </si>
  <si>
    <t>&gt; New South Wales ;  &gt; One parent families ;  Single fathers ;  Without dependants ;</t>
  </si>
  <si>
    <t>&gt; New South Wales ;  &gt; Other families ;</t>
  </si>
  <si>
    <t>&gt; Victoria ;  All Families ;</t>
  </si>
  <si>
    <t>&gt; Victoria ;  All Families ;  With dependants ;</t>
  </si>
  <si>
    <t>&gt; Victoria ;  All Families ;  &gt; With children under 15 ;</t>
  </si>
  <si>
    <t>&gt; Victoria ;  All Families ;  Without dependants ;</t>
  </si>
  <si>
    <t>&gt; Victoria ;  &gt; Couple families ;</t>
  </si>
  <si>
    <t>&gt; Victoria ;  &gt; Couple families ;  With dependants ;</t>
  </si>
  <si>
    <t>&gt; Victoria ;  &gt; Couple families ;  &gt; With children under 15 ;</t>
  </si>
  <si>
    <t>&gt; Victoria ;  &gt; Couple families ;  Without dependants ;</t>
  </si>
  <si>
    <t>&gt; Victoria ;  &gt; Couple families ;  Opposite-sex couples ;</t>
  </si>
  <si>
    <t>&gt; Victoria ;  &gt; Couple families ;  Opposite-sex couples ;  With dependants ;</t>
  </si>
  <si>
    <t>&gt; Victoria ;  &gt; Couple families ;  Opposite-sex couples ;  &gt; With children under 15 ;</t>
  </si>
  <si>
    <t>&gt; Victoria ;  &gt; Couple families ;  Opposite-sex couples ;  Without dependants ;</t>
  </si>
  <si>
    <t>&gt; Victoria ;  &gt; Couple families ;  Same-sex couples ;</t>
  </si>
  <si>
    <t>&gt; Victoria ;  &gt; Couple families ;  Same-sex couples ;  With dependants ;</t>
  </si>
  <si>
    <t>&gt; Victoria ;  &gt; Couple families ;  Same-sex couples ;  &gt; With children under 15 ;</t>
  </si>
  <si>
    <t>&gt; Victoria ;  &gt; Couple families ;  Same-sex couples ;  Without dependants ;</t>
  </si>
  <si>
    <t>&gt; Victoria ;  &gt; One parent families ;</t>
  </si>
  <si>
    <t>&gt; Victoria ;  &gt; One parent families ;  With dependants ;</t>
  </si>
  <si>
    <t>&gt; Victoria ;  &gt; One parent families ;  &gt; With children under 15 ;</t>
  </si>
  <si>
    <t>&gt; Victoria ;  &gt; One parent families ;  Without dependants ;</t>
  </si>
  <si>
    <t>&gt; Victoria ;  &gt; One parent families ;  Single mothers ;</t>
  </si>
  <si>
    <t>&gt; Victoria ;  &gt; One parent families ;  Single mothers ;  With dependants ;</t>
  </si>
  <si>
    <t>&gt; Victoria ;  &gt; One parent families ;  Single mothers ;  &gt; With children under 15 ;</t>
  </si>
  <si>
    <t>&gt; Victoria ;  &gt; One parent families ;  Single mothers ;  Without dependants ;</t>
  </si>
  <si>
    <t>&gt; Victoria ;  &gt; One parent families ;  Single fathers ;</t>
  </si>
  <si>
    <t>&gt; Victoria ;  &gt; One parent families ;  Single fathers ;  With dependants ;</t>
  </si>
  <si>
    <t>&gt; Victoria ;  &gt; One parent families ;  Single fathers ;  &gt; With children under 15 ;</t>
  </si>
  <si>
    <t>&gt; Victoria ;  &gt; One parent families ;  Single fathers ;  Without dependants ;</t>
  </si>
  <si>
    <t>&gt; Victoria ;  &gt; Other families ;</t>
  </si>
  <si>
    <t>&gt; Queensland ;  All Families ;</t>
  </si>
  <si>
    <t>&gt; Queensland ;  All Families ;  With dependants ;</t>
  </si>
  <si>
    <t>&gt; Queensland ;  All Families ;  &gt; With children under 15 ;</t>
  </si>
  <si>
    <t>&gt; Queensland ;  All Families ;  Without dependants ;</t>
  </si>
  <si>
    <t>&gt; Queensland ;  &gt; Couple families ;</t>
  </si>
  <si>
    <t>&gt; Queensland ;  &gt; Couple families ;  With dependants ;</t>
  </si>
  <si>
    <t>&gt; Queensland ;  &gt; Couple families ;  &gt; With children under 15 ;</t>
  </si>
  <si>
    <t>&gt; Queensland ;  &gt; Couple families ;  Without dependants ;</t>
  </si>
  <si>
    <t>&gt; Queensland ;  &gt; Couple families ;  Opposite-sex couples ;</t>
  </si>
  <si>
    <t>&gt; Queensland ;  &gt; Couple families ;  Opposite-sex couples ;  With dependants ;</t>
  </si>
  <si>
    <t>&gt; Queensland ;  &gt; Couple families ;  Opposite-sex couples ;  &gt; With children under 15 ;</t>
  </si>
  <si>
    <t>&gt; Queensland ;  &gt; Couple families ;  Opposite-sex couples ;  Without dependants ;</t>
  </si>
  <si>
    <t>&gt; Queensland ;  &gt; Couple families ;  Same-sex couples ;</t>
  </si>
  <si>
    <t>&gt; Queensland ;  &gt; Couple families ;  Same-sex couples ;  With dependants ;</t>
  </si>
  <si>
    <t>&gt; Queensland ;  &gt; Couple families ;  Same-sex couples ;  &gt; With children under 15 ;</t>
  </si>
  <si>
    <t>&gt; Queensland ;  &gt; Couple families ;  Same-sex couples ;  Without dependants ;</t>
  </si>
  <si>
    <t>&gt; Queensland ;  &gt; One parent families ;</t>
  </si>
  <si>
    <t>&gt; Queensland ;  &gt; One parent families ;  With dependants ;</t>
  </si>
  <si>
    <t>&gt; Queensland ;  &gt; One parent families ;  &gt; With children under 15 ;</t>
  </si>
  <si>
    <t>&gt; Queensland ;  &gt; One parent families ;  Without dependants ;</t>
  </si>
  <si>
    <t>&gt; Queensland ;  &gt; One parent families ;  Single mothers ;</t>
  </si>
  <si>
    <t>&gt; Queensland ;  &gt; One parent families ;  Single mothers ;  With dependants ;</t>
  </si>
  <si>
    <t>&gt; Queensland ;  &gt; One parent families ;  Single mothers ;  &gt; With children under 15 ;</t>
  </si>
  <si>
    <t>&gt; Queensland ;  &gt; One parent families ;  Single mothers ;  Without dependants ;</t>
  </si>
  <si>
    <t>&gt; Queensland ;  &gt; One parent families ;  Single fathers ;</t>
  </si>
  <si>
    <t>&gt; Queensland ;  &gt; One parent families ;  Single fathers ;  With dependants ;</t>
  </si>
  <si>
    <t>&gt; Queensland ;  &gt; One parent families ;  Single fathers ;  &gt; With children under 15 ;</t>
  </si>
  <si>
    <t>&gt; Queensland ;  &gt; One parent families ;  Single fathers ;  Without dependants ;</t>
  </si>
  <si>
    <t>&gt; Queensland ;  &gt; Other families ;</t>
  </si>
  <si>
    <t>&gt; South Australia ;  All Families ;</t>
  </si>
  <si>
    <t>&gt; South Australia ;  All Families ;  With dependants ;</t>
  </si>
  <si>
    <t>&gt; South Australia ;  All Families ;  &gt; With children under 15 ;</t>
  </si>
  <si>
    <t>&gt; South Australia ;  All Families ;  Without dependants ;</t>
  </si>
  <si>
    <t>&gt; South Australia ;  &gt; Couple families ;</t>
  </si>
  <si>
    <t>&gt; South Australia ;  &gt; Couple families ;  With dependants ;</t>
  </si>
  <si>
    <t>&gt; South Australia ;  &gt; Couple families ;  &gt; With children under 15 ;</t>
  </si>
  <si>
    <t>&gt; South Australia ;  &gt; Couple families ;  Without dependants ;</t>
  </si>
  <si>
    <t>&gt; South Australia ;  &gt; Couple families ;  Opposite-sex couples ;</t>
  </si>
  <si>
    <t>&gt; South Australia ;  &gt; Couple families ;  Opposite-sex couples ;  With dependants ;</t>
  </si>
  <si>
    <t>&gt; South Australia ;  &gt; Couple families ;  Opposite-sex couples ;  &gt; With children under 15 ;</t>
  </si>
  <si>
    <t>&gt; South Australia ;  &gt; Couple families ;  Opposite-sex couples ;  Without dependants ;</t>
  </si>
  <si>
    <t>&gt; South Australia ;  &gt; Couple families ;  Same-sex couples ;</t>
  </si>
  <si>
    <t>&gt; South Australia ;  &gt; Couple families ;  Same-sex couples ;  With dependants ;</t>
  </si>
  <si>
    <t>&gt; South Australia ;  &gt; Couple families ;  Same-sex couples ;  &gt; With children under 15 ;</t>
  </si>
  <si>
    <t>&gt; South Australia ;  &gt; Couple families ;  Same-sex couples ;  Without dependants ;</t>
  </si>
  <si>
    <t>&gt; South Australia ;  &gt; One parent families ;</t>
  </si>
  <si>
    <t>&gt; South Australia ;  &gt; One parent families ;  With dependants ;</t>
  </si>
  <si>
    <t>&gt; South Australia ;  &gt; One parent families ;  &gt; With children under 15 ;</t>
  </si>
  <si>
    <t>&gt; South Australia ;  &gt; One parent families ;  Without dependants ;</t>
  </si>
  <si>
    <t>&gt; South Australia ;  &gt; One parent families ;  Single mothers ;</t>
  </si>
  <si>
    <t>&gt; South Australia ;  &gt; One parent families ;  Single mothers ;  With dependants ;</t>
  </si>
  <si>
    <t>&gt; South Australia ;  &gt; One parent families ;  Single mothers ;  &gt; With children under 15 ;</t>
  </si>
  <si>
    <t>&gt; South Australia ;  &gt; One parent families ;  Single mothers ;  Without dependants ;</t>
  </si>
  <si>
    <t>&gt; South Australia ;  &gt; One parent families ;  Single fathers ;</t>
  </si>
  <si>
    <t>&gt; South Australia ;  &gt; One parent families ;  Single fathers ;  With dependants ;</t>
  </si>
  <si>
    <t>&gt; South Australia ;  &gt; One parent families ;  Single fathers ;  &gt; With children under 15 ;</t>
  </si>
  <si>
    <t>&gt; South Australia ;  &gt; One parent families ;  Single fathers ;  Without dependants ;</t>
  </si>
  <si>
    <t>&gt; South Australia ;  &gt; Other families ;</t>
  </si>
  <si>
    <t>&gt; Western Australia ;  All Families ;</t>
  </si>
  <si>
    <t>&gt; Western Australia ;  All Families ;  With dependants ;</t>
  </si>
  <si>
    <t>&gt; Western Australia ;  All Families ;  &gt; With children under 15 ;</t>
  </si>
  <si>
    <t>&gt; Western Australia ;  All Families ;  Without dependants ;</t>
  </si>
  <si>
    <t>&gt; Western Australia ;  &gt; Couple families ;</t>
  </si>
  <si>
    <t>&gt; Western Australia ;  &gt; Couple families ;  With dependants ;</t>
  </si>
  <si>
    <t>&gt; Western Australia ;  &gt; Couple families ;  &gt; With children under 15 ;</t>
  </si>
  <si>
    <t>&gt; Western Australia ;  &gt; Couple families ;  Without dependants ;</t>
  </si>
  <si>
    <t>&gt; Western Australia ;  &gt; Couple families ;  Opposite-sex couples ;</t>
  </si>
  <si>
    <t>&gt; Western Australia ;  &gt; Couple families ;  Opposite-sex couples ;  With dependants ;</t>
  </si>
  <si>
    <t>&gt; Western Australia ;  &gt; Couple families ;  Opposite-sex couples ;  &gt; With children under 15 ;</t>
  </si>
  <si>
    <t>&gt; Western Australia ;  &gt; Couple families ;  Opposite-sex couples ;  Without dependants ;</t>
  </si>
  <si>
    <t>&gt; Western Australia ;  &gt; Couple families ;  Same-sex couples ;</t>
  </si>
  <si>
    <t>&gt; Western Australia ;  &gt; Couple families ;  Same-sex couples ;  With dependants ;</t>
  </si>
  <si>
    <t>&gt; Western Australia ;  &gt; Couple families ;  Same-sex couples ;  &gt; With children under 15 ;</t>
  </si>
  <si>
    <t>&gt; Western Australia ;  &gt; Couple families ;  Same-sex couples ;  Without dependants ;</t>
  </si>
  <si>
    <t>&gt; Western Australia ;  &gt; One parent families ;</t>
  </si>
  <si>
    <t>&gt; Western Australia ;  &gt; One parent families ;  With dependants ;</t>
  </si>
  <si>
    <t>&gt; Western Australia ;  &gt; One parent families ;  &gt; With children under 15 ;</t>
  </si>
  <si>
    <t>&gt; Western Australia ;  &gt; One parent families ;  Without dependants ;</t>
  </si>
  <si>
    <t>&gt; Western Australia ;  &gt; One parent families ;  Single mothers ;</t>
  </si>
  <si>
    <t>&gt; Western Australia ;  &gt; One parent families ;  Single mothers ;  With dependants ;</t>
  </si>
  <si>
    <t>&gt; Western Australia ;  &gt; One parent families ;  Single mothers ;  &gt; With children under 15 ;</t>
  </si>
  <si>
    <t>&gt; Western Australia ;  &gt; One parent families ;  Single mothers ;  Without dependants ;</t>
  </si>
  <si>
    <t>&gt; Western Australia ;  &gt; One parent families ;  Single fathers ;</t>
  </si>
  <si>
    <t>&gt; Western Australia ;  &gt; One parent families ;  Single fathers ;  With dependants ;</t>
  </si>
  <si>
    <t>&gt; Western Australia ;  &gt; One parent families ;  Single fathers ;  &gt; With children under 15 ;</t>
  </si>
  <si>
    <t>&gt; Western Australia ;  &gt; One parent families ;  Single fathers ;  Without dependants ;</t>
  </si>
  <si>
    <t>&gt; Western Australia ;  &gt; Other families ;</t>
  </si>
  <si>
    <t>&gt; Tasmania ;  All Families ;</t>
  </si>
  <si>
    <t>&gt; Tasmania ;  All Families ;  With dependants ;</t>
  </si>
  <si>
    <t>&gt; Tasmania ;  All Families ;  &gt; With children under 15 ;</t>
  </si>
  <si>
    <t>&gt; Tasmania ;  All Families ;  Without dependants ;</t>
  </si>
  <si>
    <t>&gt; Tasmania ;  &gt; Couple families ;</t>
  </si>
  <si>
    <t>&gt; Tasmania ;  &gt; Couple families ;  With dependants ;</t>
  </si>
  <si>
    <t>&gt; Tasmania ;  &gt; Couple families ;  &gt; With children under 15 ;</t>
  </si>
  <si>
    <t>&gt; Tasmania ;  &gt; Couple families ;  Without dependants ;</t>
  </si>
  <si>
    <t>&gt; Tasmania ;  &gt; Couple families ;  Opposite-sex couples ;</t>
  </si>
  <si>
    <t>&gt; Tasmania ;  &gt; Couple families ;  Opposite-sex couples ;  With dependants ;</t>
  </si>
  <si>
    <t>&gt; Tasmania ;  &gt; Couple families ;  Opposite-sex couples ;  &gt; With children under 15 ;</t>
  </si>
  <si>
    <t>&gt; Tasmania ;  &gt; Couple families ;  Opposite-sex couples ;  Without dependants ;</t>
  </si>
  <si>
    <t>&gt; Tasmania ;  &gt; Couple families ;  Same-sex couples ;</t>
  </si>
  <si>
    <t>&gt; Tasmania ;  &gt; Couple families ;  Same-sex couples ;  With dependants ;</t>
  </si>
  <si>
    <t>&gt; Tasmania ;  &gt; Couple families ;  Same-sex couples ;  &gt; With children under 15 ;</t>
  </si>
  <si>
    <t>&gt; Tasmania ;  &gt; Couple families ;  Same-sex couples ;  Without dependants ;</t>
  </si>
  <si>
    <t>&gt; Tasmania ;  &gt; One parent families ;</t>
  </si>
  <si>
    <t>&gt; Tasmania ;  &gt; One parent families ;  With dependants ;</t>
  </si>
  <si>
    <t>&gt; Tasmania ;  &gt; One parent families ;  &gt; With children under 15 ;</t>
  </si>
  <si>
    <t>&gt; Tasmania ;  &gt; One parent families ;  Without dependants ;</t>
  </si>
  <si>
    <t>&gt; Tasmania ;  &gt; One parent families ;  Single mothers ;</t>
  </si>
  <si>
    <t>&gt; Tasmania ;  &gt; One parent families ;  Single mothers ;  With dependants ;</t>
  </si>
  <si>
    <t>&gt; Tasmania ;  &gt; One parent families ;  Single mothers ;  &gt; With children under 15 ;</t>
  </si>
  <si>
    <t>&gt; Tasmania ;  &gt; One parent families ;  Single mothers ;  Without dependants ;</t>
  </si>
  <si>
    <t>&gt; Tasmania ;  &gt; One parent families ;  Single fathers ;</t>
  </si>
  <si>
    <t>&gt; Tasmania ;  &gt; One parent families ;  Single fathers ;  With dependants ;</t>
  </si>
  <si>
    <t>&gt; Tasmania ;  &gt; One parent families ;  Single fathers ;  &gt; With children under 15 ;</t>
  </si>
  <si>
    <t>&gt; Tasmania ;  &gt; One parent families ;  Single fathers ;  Without dependants ;</t>
  </si>
  <si>
    <t>&gt; Tasmania ;  &gt; Other families ;</t>
  </si>
  <si>
    <t>&gt; Northern Territory ;  All Families ;</t>
  </si>
  <si>
    <t>&gt; Northern Territory ;  All Families ;  With dependants ;</t>
  </si>
  <si>
    <t>&gt; Northern Territory ;  All Families ;  &gt; With children under 15 ;</t>
  </si>
  <si>
    <t>&gt; Northern Territory ;  All Families ;  Without dependants ;</t>
  </si>
  <si>
    <t>&gt; Northern Territory ;  &gt; Couple families ;</t>
  </si>
  <si>
    <t>&gt; Northern Territory ;  &gt; Couple families ;  With dependants ;</t>
  </si>
  <si>
    <t>&gt; Northern Territory ;  &gt; Couple families ;  &gt; With children under 15 ;</t>
  </si>
  <si>
    <t>&gt; Northern Territory ;  &gt; Couple families ;  Without dependants ;</t>
  </si>
  <si>
    <t>&gt; Northern Territory ;  &gt; Couple families ;  Opposite-sex couples ;</t>
  </si>
  <si>
    <t>&gt; Northern Territory ;  &gt; Couple families ;  Opposite-sex couples ;  With dependants ;</t>
  </si>
  <si>
    <t>&gt; Northern Territory ;  &gt; Couple families ;  Opposite-sex couples ;  &gt; With children under 15 ;</t>
  </si>
  <si>
    <t>&gt; Northern Territory ;  &gt; Couple families ;  Opposite-sex couples ;  Without dependants ;</t>
  </si>
  <si>
    <t>&gt; Northern Territory ;  &gt; Couple families ;  Same-sex couples ;</t>
  </si>
  <si>
    <t>&gt; Northern Territory ;  &gt; Couple families ;  Same-sex couples ;  With dependants ;</t>
  </si>
  <si>
    <t>&gt; Northern Territory ;  &gt; Couple families ;  Same-sex couples ;  &gt; With children under 15 ;</t>
  </si>
  <si>
    <t>&gt; Northern Territory ;  &gt; Couple families ;  Same-sex couples ;  Without dependants ;</t>
  </si>
  <si>
    <t>&gt; Northern Territory ;  &gt; One parent families ;</t>
  </si>
  <si>
    <t>&gt; Northern Territory ;  &gt; One parent families ;  With dependants ;</t>
  </si>
  <si>
    <t>&gt; Northern Territory ;  &gt; One parent families ;  &gt; With children under 15 ;</t>
  </si>
  <si>
    <t>&gt; Northern Territory ;  &gt; One parent families ;  Without dependants ;</t>
  </si>
  <si>
    <t>&gt; Northern Territory ;  &gt; One parent families ;  Single mothers ;</t>
  </si>
  <si>
    <t>&gt; Northern Territory ;  &gt; One parent families ;  Single mothers ;  With dependants ;</t>
  </si>
  <si>
    <t>&gt; Northern Territory ;  &gt; One parent families ;  Single mothers ;  &gt; With children under 15 ;</t>
  </si>
  <si>
    <t>&gt; Northern Territory ;  &gt; One parent families ;  Single mothers ;  Without dependants ;</t>
  </si>
  <si>
    <t>&gt; Northern Territory ;  &gt; One parent families ;  Single fathers ;</t>
  </si>
  <si>
    <t>&gt; Northern Territory ;  &gt; One parent families ;  Single fathers ;  With dependants ;</t>
  </si>
  <si>
    <t>&gt; Northern Territory ;  &gt; One parent families ;  Single fathers ;  &gt; With children under 15 ;</t>
  </si>
  <si>
    <t>&gt; Northern Territory ;  &gt; One parent families ;  Single fathers ;  Without dependants ;</t>
  </si>
  <si>
    <t>&gt; Northern Territory ;  &gt; Other families ;</t>
  </si>
  <si>
    <t>&gt; Australian Capital Territory ;  All Families ;</t>
  </si>
  <si>
    <t>&gt; Australian Capital Territory ;  All Families ;  With dependants ;</t>
  </si>
  <si>
    <t>&gt; Australian Capital Territory ;  All Families ;  &gt; With children under 15 ;</t>
  </si>
  <si>
    <t>&gt; Australian Capital Territory ;  All Families ;  Without dependants ;</t>
  </si>
  <si>
    <t>&gt; Australian Capital Territory ;  &gt; Couple families ;</t>
  </si>
  <si>
    <t>&gt; Australian Capital Territory ;  &gt; Couple families ;  With dependants ;</t>
  </si>
  <si>
    <t>&gt; Australian Capital Territory ;  &gt; Couple families ;  &gt; With children under 15 ;</t>
  </si>
  <si>
    <t>&gt; Australian Capital Territory ;  &gt; Couple families ;  Without dependants ;</t>
  </si>
  <si>
    <t>&gt; Australian Capital Territory ;  &gt; Couple families ;  Opposite-sex couples ;</t>
  </si>
  <si>
    <t>&gt; Australian Capital Territory ;  &gt; Couple families ;  Opposite-sex couples ;  With dependants ;</t>
  </si>
  <si>
    <t>&gt; Australian Capital Territory ;  &gt; Couple families ;  Opposite-sex couples ;  &gt; With children under 15 ;</t>
  </si>
  <si>
    <t>&gt; Australian Capital Territory ;  &gt; Couple families ;  Opposite-sex couples ;  Without dependants ;</t>
  </si>
  <si>
    <t>&gt; Australian Capital Territory ;  &gt; Couple families ;  Same-sex couples ;</t>
  </si>
  <si>
    <t>&gt; Australian Capital Territory ;  &gt; Couple families ;  Same-sex couples ;  With dependants ;</t>
  </si>
  <si>
    <t>&gt; Australian Capital Territory ;  &gt; Couple families ;  Same-sex couples ;  &gt; With children under 15 ;</t>
  </si>
  <si>
    <t>&gt; Australian Capital Territory ;  &gt; Couple families ;  Same-sex couples ;  Without dependants ;</t>
  </si>
  <si>
    <t>&gt; Australian Capital Territory ;  &gt; One parent families ;</t>
  </si>
  <si>
    <t>&gt; Australian Capital Territory ;  &gt; One parent families ;  With dependants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</si>
  <si>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</si>
  <si>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</si>
  <si>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</si>
  <si>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</si>
  <si>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</si>
  <si>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</si>
  <si>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</si>
  <si>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</si>
  <si>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</si>
  <si>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</si>
  <si>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</si>
  <si>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</si>
  <si>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Month</t>
  </si>
  <si>
    <t>A129182566K</t>
  </si>
  <si>
    <t>A129182522J</t>
  </si>
  <si>
    <t>A129182570A</t>
  </si>
  <si>
    <t>A129182574K</t>
  </si>
  <si>
    <t>A129182526T</t>
  </si>
  <si>
    <t>A129182530J</t>
  </si>
  <si>
    <t>A129182558K</t>
  </si>
  <si>
    <t>A129182510X</t>
  </si>
  <si>
    <t>A129182578V</t>
  </si>
  <si>
    <t>A129182562A</t>
  </si>
  <si>
    <t>A129182590K</t>
  </si>
  <si>
    <t>A129182514J</t>
  </si>
  <si>
    <t>A129182490A</t>
  </si>
  <si>
    <t>A129182502X</t>
  </si>
  <si>
    <t>A129182534T</t>
  </si>
  <si>
    <t>A129182506J</t>
  </si>
  <si>
    <t>A129182538A</t>
  </si>
  <si>
    <t>A129182542T</t>
  </si>
  <si>
    <t>A129182594V</t>
  </si>
  <si>
    <t>A129182494K</t>
  </si>
  <si>
    <t>A129182582K</t>
  </si>
  <si>
    <t>A129182586V</t>
  </si>
  <si>
    <t>A129182498V</t>
  </si>
  <si>
    <t>A129182518T</t>
  </si>
  <si>
    <t>A129182546A</t>
  </si>
  <si>
    <t>A129182598C</t>
  </si>
  <si>
    <t>A129182486K</t>
  </si>
  <si>
    <t>A129182550T</t>
  </si>
  <si>
    <t>A129182554A</t>
  </si>
  <si>
    <t>A129182218R</t>
  </si>
  <si>
    <t>A129182174X</t>
  </si>
  <si>
    <t>A129182222F</t>
  </si>
  <si>
    <t>A129182226R</t>
  </si>
  <si>
    <t>A129182178J</t>
  </si>
  <si>
    <t>A129182182X</t>
  </si>
  <si>
    <t>A129182210W</t>
  </si>
  <si>
    <t>A129182162R</t>
  </si>
  <si>
    <t>A129182230F</t>
  </si>
  <si>
    <t>A129182214F</t>
  </si>
  <si>
    <t>A129182242R</t>
  </si>
  <si>
    <t>A129182166X</t>
  </si>
  <si>
    <t>A129182142F</t>
  </si>
  <si>
    <t>A129182154R</t>
  </si>
  <si>
    <t>A129182186J</t>
  </si>
  <si>
    <t>A129182158X</t>
  </si>
  <si>
    <t>A129182190X</t>
  </si>
  <si>
    <t>A129182194J</t>
  </si>
  <si>
    <t>A129182246X</t>
  </si>
  <si>
    <t>A129182146R</t>
  </si>
  <si>
    <t>A129182234R</t>
  </si>
  <si>
    <t>A129182238X</t>
  </si>
  <si>
    <t>A129182150F</t>
  </si>
  <si>
    <t>A129182170R</t>
  </si>
  <si>
    <t>A129182198T</t>
  </si>
  <si>
    <t>A129182250R</t>
  </si>
  <si>
    <t>A129182138R</t>
  </si>
  <si>
    <t>A129182202W</t>
  </si>
  <si>
    <t>A129182206F</t>
  </si>
  <si>
    <t>A129181754A</t>
  </si>
  <si>
    <t>A129181710X</t>
  </si>
  <si>
    <t>A129181758K</t>
  </si>
  <si>
    <t>A129181762A</t>
  </si>
  <si>
    <t>A129181714J</t>
  </si>
  <si>
    <t>A129181718T</t>
  </si>
  <si>
    <t>A129181746A</t>
  </si>
  <si>
    <t>A129181698V</t>
  </si>
  <si>
    <t>A129181766K</t>
  </si>
  <si>
    <t>A129181750T</t>
  </si>
  <si>
    <t>A129181778V</t>
  </si>
  <si>
    <t>A129181702X</t>
  </si>
  <si>
    <t>A129181678K</t>
  </si>
  <si>
    <t>A129181690A</t>
  </si>
  <si>
    <t>A129181722J</t>
  </si>
  <si>
    <t>A129181694K</t>
  </si>
  <si>
    <t>A129181726T</t>
  </si>
  <si>
    <t>A129181730J</t>
  </si>
  <si>
    <t>A129181782K</t>
  </si>
  <si>
    <t>A129181682A</t>
  </si>
  <si>
    <t>A129181770A</t>
  </si>
  <si>
    <t>A129181774K</t>
  </si>
  <si>
    <t>A129181686K</t>
  </si>
  <si>
    <t>A129181706J</t>
  </si>
  <si>
    <t>A129181734T</t>
  </si>
  <si>
    <t>A129181786V</t>
  </si>
  <si>
    <t>A129181674A</t>
  </si>
  <si>
    <t>A129181738A</t>
  </si>
  <si>
    <t>A129181742T</t>
  </si>
  <si>
    <t>A129182334X</t>
  </si>
  <si>
    <t>A129182290J</t>
  </si>
  <si>
    <t>A129182338J</t>
  </si>
  <si>
    <t>A129182342X</t>
  </si>
  <si>
    <t>A129182294T</t>
  </si>
  <si>
    <t>A129182298A</t>
  </si>
  <si>
    <t>A129182326X</t>
  </si>
  <si>
    <t>A129182278T</t>
  </si>
  <si>
    <t>A129182346J</t>
  </si>
  <si>
    <t>A129182330R</t>
  </si>
  <si>
    <t>A129182358T</t>
  </si>
  <si>
    <t>A129182282J</t>
  </si>
  <si>
    <t>A129182258J</t>
  </si>
  <si>
    <t>A129182270X</t>
  </si>
  <si>
    <t>A129182302F</t>
  </si>
  <si>
    <t>A129182274J</t>
  </si>
  <si>
    <t>A129182306R</t>
  </si>
  <si>
    <t>A129182310F</t>
  </si>
  <si>
    <t>A129182362J</t>
  </si>
  <si>
    <t>A129182262X</t>
  </si>
  <si>
    <t>A129182350X</t>
  </si>
  <si>
    <t>A129182354J</t>
  </si>
  <si>
    <t>A129182266J</t>
  </si>
  <si>
    <t>A129182286T</t>
  </si>
  <si>
    <t>A129182314R</t>
  </si>
  <si>
    <t>A129182366T</t>
  </si>
  <si>
    <t>A129182254X</t>
  </si>
  <si>
    <t>A129182318X</t>
  </si>
  <si>
    <t>A129182322R</t>
  </si>
  <si>
    <t>A129182450J</t>
  </si>
  <si>
    <t>A129182406X</t>
  </si>
  <si>
    <t>A129182454T</t>
  </si>
  <si>
    <t>A129182458A</t>
  </si>
  <si>
    <t>A129182410R</t>
  </si>
  <si>
    <t>A129182414X</t>
  </si>
  <si>
    <t>A129182442J</t>
  </si>
  <si>
    <t>A129182394A</t>
  </si>
  <si>
    <t>A129182462T</t>
  </si>
  <si>
    <t>A129182446T</t>
  </si>
  <si>
    <t>A129182474A</t>
  </si>
  <si>
    <t>A129182398K</t>
  </si>
  <si>
    <t>A129182374T</t>
  </si>
  <si>
    <t>A129182386A</t>
  </si>
  <si>
    <t>A129182418J</t>
  </si>
  <si>
    <t>A129182390T</t>
  </si>
  <si>
    <t>A129182422X</t>
  </si>
  <si>
    <t>A129182426J</t>
  </si>
  <si>
    <t>A129182478K</t>
  </si>
  <si>
    <t>A129182378A</t>
  </si>
  <si>
    <t>A129182466A</t>
  </si>
  <si>
    <t>A129182470T</t>
  </si>
  <si>
    <t>A129182382T</t>
  </si>
  <si>
    <t>A129182402R</t>
  </si>
  <si>
    <t>A129182430X</t>
  </si>
  <si>
    <t>A129182482A</t>
  </si>
  <si>
    <t>A129182370J</t>
  </si>
  <si>
    <t>A129182434J</t>
  </si>
  <si>
    <t>A129182438T</t>
  </si>
  <si>
    <t>A129181870K</t>
  </si>
  <si>
    <t>A129181826A</t>
  </si>
  <si>
    <t>A129181874V</t>
  </si>
  <si>
    <t>A129181878C</t>
  </si>
  <si>
    <t>A129181830T</t>
  </si>
  <si>
    <t>A129181834A</t>
  </si>
  <si>
    <t>A129181862K</t>
  </si>
  <si>
    <t>A129181814T</t>
  </si>
  <si>
    <t>A129181882V</t>
  </si>
  <si>
    <t>A129181866V</t>
  </si>
  <si>
    <t>A129181894C</t>
  </si>
  <si>
    <t>A129181818A</t>
  </si>
  <si>
    <t>A129181794V</t>
  </si>
  <si>
    <t>A129181806T</t>
  </si>
  <si>
    <t>A129181838K</t>
  </si>
  <si>
    <t>A129181810J</t>
  </si>
  <si>
    <t>A129181842A</t>
  </si>
  <si>
    <t>A129181846K</t>
  </si>
  <si>
    <t>A129181898L</t>
  </si>
  <si>
    <t>A129181798C</t>
  </si>
  <si>
    <t>A129181886C</t>
  </si>
  <si>
    <t>A129181890V</t>
  </si>
  <si>
    <t>A129181802J</t>
  </si>
  <si>
    <t>A129181822T</t>
  </si>
  <si>
    <t>A129181850A</t>
  </si>
  <si>
    <t>A129181902T</t>
  </si>
  <si>
    <t>A129181790K</t>
  </si>
  <si>
    <t>A129181854K</t>
  </si>
  <si>
    <t>A129181858V</t>
  </si>
  <si>
    <t>A129181986L</t>
  </si>
  <si>
    <t>A129181942K</t>
  </si>
  <si>
    <t>A129181990C</t>
  </si>
  <si>
    <t>A129181994L</t>
  </si>
  <si>
    <t>A129181946V</t>
  </si>
  <si>
    <t>A129181950K</t>
  </si>
  <si>
    <t>A129181978L</t>
  </si>
  <si>
    <t>A129181930A</t>
  </si>
  <si>
    <t>A129181998W</t>
  </si>
  <si>
    <t>A129181982C</t>
  </si>
  <si>
    <t>A129182010C</t>
  </si>
  <si>
    <t>A129181934K</t>
  </si>
  <si>
    <t>A129181910T</t>
  </si>
  <si>
    <t>A129181922A</t>
  </si>
  <si>
    <t>A129181954V</t>
  </si>
  <si>
    <t>A129181926K</t>
  </si>
  <si>
    <t>A129181958C</t>
  </si>
  <si>
    <t>A129181962V</t>
  </si>
  <si>
    <t>A129182014L</t>
  </si>
  <si>
    <t>A129181914A</t>
  </si>
  <si>
    <t>A129182002C</t>
  </si>
  <si>
    <t>A129182006L</t>
  </si>
  <si>
    <t>A129181918K</t>
  </si>
  <si>
    <t>A129181938V</t>
  </si>
  <si>
    <t>A129181966C</t>
  </si>
  <si>
    <t>A129182018W</t>
  </si>
  <si>
    <t>A129181906A</t>
  </si>
  <si>
    <t>A129181970V</t>
  </si>
  <si>
    <t>A129181974C</t>
  </si>
  <si>
    <t>A129182102L</t>
  </si>
  <si>
    <t>A129182058R</t>
  </si>
  <si>
    <t>A129182106W</t>
  </si>
  <si>
    <t>A129182110L</t>
  </si>
  <si>
    <t>A129182062F</t>
  </si>
  <si>
    <t>A129182066R</t>
  </si>
  <si>
    <t>A129182094X</t>
  </si>
  <si>
    <t>A129182046F</t>
  </si>
  <si>
    <t>A129182114W</t>
  </si>
  <si>
    <t>A129182098J</t>
  </si>
  <si>
    <t>A129182126F</t>
  </si>
  <si>
    <t>A129182050W</t>
  </si>
  <si>
    <t>A129182026W</t>
  </si>
  <si>
    <t>A129182038F</t>
  </si>
  <si>
    <t>A129182070F</t>
  </si>
  <si>
    <t>A129182042W</t>
  </si>
  <si>
    <t>A129182074R</t>
  </si>
  <si>
    <t>A129182078X</t>
  </si>
  <si>
    <t>A129182130W</t>
  </si>
  <si>
    <t>A129182030L</t>
  </si>
  <si>
    <t>A129182118F</t>
  </si>
  <si>
    <t>A129182122W</t>
  </si>
  <si>
    <t>A129182034W</t>
  </si>
  <si>
    <t>A129182054F</t>
  </si>
  <si>
    <t>A129182082R</t>
  </si>
  <si>
    <t>A129182134F</t>
  </si>
  <si>
    <t>A129182022L</t>
  </si>
  <si>
    <t>A129182086X</t>
  </si>
  <si>
    <t>A129182090R</t>
  </si>
  <si>
    <t>A129181638T</t>
  </si>
  <si>
    <t>A129181594A</t>
  </si>
  <si>
    <t>A129181642J</t>
  </si>
  <si>
    <t>A129181646T</t>
  </si>
  <si>
    <t>A129181598K</t>
  </si>
  <si>
    <t>A129181602R</t>
  </si>
  <si>
    <t>A129181630X</t>
  </si>
  <si>
    <t>A129181582T</t>
  </si>
  <si>
    <t>A129181650J</t>
  </si>
  <si>
    <t>A129181634J</t>
  </si>
  <si>
    <t>A129181662T</t>
  </si>
  <si>
    <t>A129181586A</t>
  </si>
  <si>
    <t>A129181562J</t>
  </si>
  <si>
    <t>A129181574T</t>
  </si>
  <si>
    <t>A129181606X</t>
  </si>
  <si>
    <t>A129181578A</t>
  </si>
  <si>
    <t>A129181610R</t>
  </si>
  <si>
    <t>A129181614X</t>
  </si>
  <si>
    <t>&gt; Australian Capital Territory ;  &gt; One parent families ;  &gt; With children under 15 ;</t>
  </si>
  <si>
    <t>&gt; Australian Capital Territory ;  &gt; One parent families ;  Without dependants ;</t>
  </si>
  <si>
    <t>&gt; Australian Capital Territory ;  &gt; One parent families ;  Single mothers ;</t>
  </si>
  <si>
    <t>&gt; Australian Capital Territory ;  &gt; One parent families ;  Single mothers ;  With dependants ;</t>
  </si>
  <si>
    <t>&gt; Australian Capital Territory ;  &gt; One parent families ;  Single mothers ;  &gt; With children under 15 ;</t>
  </si>
  <si>
    <t>&gt; Australian Capital Territory ;  &gt; One parent families ;  Single mothers ;  Without dependants ;</t>
  </si>
  <si>
    <t>&gt; Australian Capital Territory ;  &gt; One parent families ;  Single fathers ;</t>
  </si>
  <si>
    <t>&gt; Australian Capital Territory ;  &gt; One parent families ;  Single fathers ;  With dependants ;</t>
  </si>
  <si>
    <t>&gt; Australian Capital Territory ;  &gt; One parent families ;  Single fathers ;  &gt; With children under 15 ;</t>
  </si>
  <si>
    <t>&gt; Australian Capital Territory ;  &gt; One parent families ;  Single fathers ;  Without dependants ;</t>
  </si>
  <si>
    <t>&gt; Australian Capital Territory ;  &gt; Other families ;</t>
  </si>
  <si>
    <t>A129181666A</t>
  </si>
  <si>
    <t>A129181566T</t>
  </si>
  <si>
    <t>A129181654T</t>
  </si>
  <si>
    <t>A129181658A</t>
  </si>
  <si>
    <t>A129181570J</t>
  </si>
  <si>
    <t>A129181590T</t>
  </si>
  <si>
    <t>A129181618J</t>
  </si>
  <si>
    <t>A129181670T</t>
  </si>
  <si>
    <t>A129181558T</t>
  </si>
  <si>
    <t>A129181622X</t>
  </si>
  <si>
    <t>A129181626J</t>
  </si>
  <si>
    <t>Time Series Workbook</t>
  </si>
  <si>
    <t>6224.0.55.001 Labour Force Status of Families</t>
  </si>
  <si>
    <t>Table 1. Family Types</t>
  </si>
  <si>
    <t>E N Q U I R I E S</t>
  </si>
  <si>
    <t>Enquiries</t>
  </si>
  <si>
    <t>Data Item Description</t>
  </si>
  <si>
    <t>No. Obs.</t>
  </si>
  <si>
    <t>Freq.</t>
  </si>
  <si>
    <t>© Commonwealth of Australia  2022</t>
  </si>
  <si>
    <t>3,6,9,12</t>
  </si>
  <si>
    <t>3,6,7,9,11,12</t>
  </si>
  <si>
    <t>3,6,7,9,12</t>
  </si>
  <si>
    <t>Series C - Original estimation method</t>
  </si>
  <si>
    <t>Series D - Revised estimation method</t>
  </si>
  <si>
    <t>Released at 11:30 am (Canberra time) Tue 18 Oct 2022</t>
  </si>
  <si>
    <t>Contents</t>
  </si>
  <si>
    <t>Tables</t>
  </si>
  <si>
    <t>Table 1</t>
  </si>
  <si>
    <t>Table 1 - Family types, June 2022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</si>
  <si>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</si>
  <si>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</si>
  <si>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</si>
  <si>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Labour Force Status of Families, Jun 2022</t>
  </si>
  <si>
    <t>Summary</t>
  </si>
  <si>
    <t>Methodology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</si>
  <si>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</si>
  <si>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</si>
  <si>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Select a state or territory:</t>
  </si>
  <si>
    <t>Australia</t>
  </si>
  <si>
    <t>Time Series IDs</t>
  </si>
  <si>
    <t>All families</t>
  </si>
  <si>
    <t>Families with dependants aged 0-24 years</t>
  </si>
  <si>
    <t>Families with children aged 0-14 years</t>
  </si>
  <si>
    <t>Families without dependants</t>
  </si>
  <si>
    <t>'000</t>
  </si>
  <si>
    <t>Couple families</t>
  </si>
  <si>
    <t>Opposite-sex</t>
  </si>
  <si>
    <t>Same-sex</t>
  </si>
  <si>
    <t>One parent families</t>
  </si>
  <si>
    <t>Single mothers</t>
  </si>
  <si>
    <t>Single fathers</t>
  </si>
  <si>
    <t>Other families</t>
  </si>
  <si>
    <t>. .</t>
  </si>
  <si>
    <t>© Commonwealth of Australia 2022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</si>
  <si>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</si>
  <si>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</si>
  <si>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</si>
  <si>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</si>
  <si>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</si>
  <si>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</si>
  <si>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</si>
  <si>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</si>
  <si>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Aus</t>
  </si>
  <si>
    <t>NSW</t>
  </si>
  <si>
    <t>Vic</t>
  </si>
  <si>
    <t>Qld</t>
  </si>
  <si>
    <t>SA</t>
  </si>
  <si>
    <t>WA</t>
  </si>
  <si>
    <t>Tas</t>
  </si>
  <si>
    <t>NT</t>
  </si>
  <si>
    <t>ACT</t>
  </si>
  <si>
    <t>Series A - Dependants 0-20 years</t>
  </si>
  <si>
    <t>Series B - Dependants 0-24 years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</si>
</sst>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m\-yyyy"/>
    <numFmt numFmtId="165" formatCode="0.0;\-0.0;0.0;@"/>
    <numFmt numFmtId="166" formatCode="0.0"/>
    <numFmt numFmtId="167" formatCode="#,##0.0"/>
  </numFmts>
  <fonts count="34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sz val="8"/>
      <color rgb="FF0000FF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u/>
      <sz val="8"/>
      <color theme="10"/>
      <name val="Arial"/>
      <family val="2"/>
    </font>
    <font>
      <b/>
      <sz val="10"/>
      <name val="Tahoma"/>
      <family val="2"/>
    </font>
    <font>
      <sz val="8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7" fillId="0" borderId="0" applyNumberFormat="0" applyFill="0" applyBorder="0" applyAlignment="0" applyProtection="0"/>
    <xf numFmtId="0" fontId="12" fillId="0" borderId="0"/>
    <xf numFmtId="0" fontId="14" fillId="0" borderId="0"/>
    <xf numFmtId="0" fontId="15" fillId="0" borderId="0"/>
    <xf numFmtId="0" fontId="18" fillId="0" borderId="0"/>
    <xf numFmtId="0" fontId="25" fillId="0" borderId="0">
      <alignment horizontal="left"/>
    </xf>
    <xf numFmtId="0" fontId="14" fillId="0" borderId="0"/>
    <xf numFmtId="0" fontId="28" fillId="0" borderId="0">
      <alignment horizontal="center"/>
    </xf>
    <xf numFmtId="0" fontId="28" fillId="0" borderId="0">
      <alignment horizontal="center" vertical="center" wrapText="1"/>
    </xf>
    <xf numFmtId="0" fontId="12" fillId="0" borderId="0">
      <alignment horizontal="right"/>
    </xf>
    <xf numFmtId="0" fontId="9" fillId="0" borderId="0"/>
    <xf numFmtId="0" fontId="12" fillId="0" borderId="0">
      <alignment horizontal="left" vertical="center" wrapText="1"/>
    </xf>
  </cellStyleXfs>
  <cellXfs count="72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 applyAlignment="1"/>
    <xf numFmtId="164" fontId="2" fillId="0" borderId="0" xfId="0" applyNumberFormat="1" applyFont="1" applyAlignment="1"/>
    <xf numFmtId="164" fontId="1" fillId="0" borderId="0" xfId="0" applyNumberFormat="1" applyFont="1" applyAlignme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5" fontId="1" fillId="0" borderId="0" xfId="0" applyNumberFormat="1" applyFont="1" applyAlignment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7" fillId="0" borderId="0" xfId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8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2" fillId="0" borderId="0" xfId="0" applyFont="1"/>
    <xf numFmtId="0" fontId="13" fillId="0" borderId="0" xfId="2" applyFont="1" applyAlignment="1">
      <alignment horizontal="left" vertical="center"/>
    </xf>
    <xf numFmtId="0" fontId="14" fillId="0" borderId="0" xfId="3"/>
    <xf numFmtId="0" fontId="15" fillId="0" borderId="0" xfId="4"/>
    <xf numFmtId="0" fontId="17" fillId="0" borderId="0" xfId="4" applyFont="1" applyAlignment="1">
      <alignment horizontal="left"/>
    </xf>
    <xf numFmtId="0" fontId="19" fillId="0" borderId="0" xfId="5" applyFont="1" applyAlignment="1">
      <alignment horizontal="center"/>
    </xf>
    <xf numFmtId="0" fontId="20" fillId="0" borderId="0" xfId="4" applyFont="1" applyAlignment="1">
      <alignment horizontal="left"/>
    </xf>
    <xf numFmtId="0" fontId="23" fillId="0" borderId="0" xfId="4" applyFont="1" applyAlignment="1">
      <alignment horizontal="left"/>
    </xf>
    <xf numFmtId="0" fontId="24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0" fontId="13" fillId="3" borderId="0" xfId="2" applyFont="1" applyFill="1" applyAlignment="1">
      <alignment horizontal="left" vertical="center" indent="11"/>
    </xf>
    <xf numFmtId="1" fontId="27" fillId="3" borderId="1" xfId="6" applyNumberFormat="1" applyFont="1" applyFill="1" applyBorder="1" applyAlignment="1">
      <alignment horizontal="center" vertical="center" wrapText="1"/>
    </xf>
    <xf numFmtId="0" fontId="26" fillId="3" borderId="1" xfId="7" applyFont="1" applyFill="1" applyBorder="1" applyAlignment="1">
      <alignment vertical="center"/>
    </xf>
    <xf numFmtId="0" fontId="28" fillId="0" borderId="0" xfId="8">
      <alignment horizontal="center"/>
    </xf>
    <xf numFmtId="17" fontId="29" fillId="0" borderId="0" xfId="9" quotePrefix="1" applyNumberFormat="1" applyFont="1" applyAlignment="1">
      <alignment horizontal="right" wrapText="1"/>
    </xf>
    <xf numFmtId="0" fontId="30" fillId="4" borderId="3" xfId="7" applyFont="1" applyFill="1" applyBorder="1" applyAlignment="1">
      <alignment horizontal="center"/>
    </xf>
    <xf numFmtId="17" fontId="29" fillId="0" borderId="0" xfId="9" quotePrefix="1" applyNumberFormat="1" applyFont="1" applyAlignment="1">
      <alignment wrapText="1"/>
    </xf>
    <xf numFmtId="0" fontId="12" fillId="0" borderId="0" xfId="3" applyFont="1" applyAlignment="1">
      <alignment horizontal="right"/>
    </xf>
    <xf numFmtId="0" fontId="13" fillId="0" borderId="0" xfId="7" applyFont="1"/>
    <xf numFmtId="166" fontId="29" fillId="0" borderId="0" xfId="0" applyNumberFormat="1" applyFont="1" applyAlignment="1">
      <alignment horizontal="left"/>
    </xf>
    <xf numFmtId="167" fontId="29" fillId="0" borderId="0" xfId="10" applyNumberFormat="1" applyFont="1">
      <alignment horizontal="right"/>
    </xf>
    <xf numFmtId="166" fontId="12" fillId="0" borderId="0" xfId="0" applyNumberFormat="1" applyFont="1" applyAlignment="1">
      <alignment horizontal="left" indent="3"/>
    </xf>
    <xf numFmtId="167" fontId="12" fillId="0" borderId="0" xfId="10" applyNumberFormat="1">
      <alignment horizontal="right"/>
    </xf>
    <xf numFmtId="0" fontId="12" fillId="0" borderId="0" xfId="11" applyFont="1" applyAlignment="1">
      <alignment horizontal="left" indent="2"/>
    </xf>
    <xf numFmtId="167" fontId="20" fillId="0" borderId="0" xfId="7" applyNumberFormat="1" applyFont="1" applyAlignment="1">
      <alignment horizontal="right"/>
    </xf>
    <xf numFmtId="0" fontId="31" fillId="0" borderId="0" xfId="1" applyFont="1" applyAlignment="1">
      <alignment horizontal="left"/>
    </xf>
    <xf numFmtId="0" fontId="32" fillId="0" borderId="0" xfId="7" applyFont="1"/>
    <xf numFmtId="0" fontId="14" fillId="0" borderId="0" xfId="7"/>
    <xf numFmtId="0" fontId="10" fillId="0" borderId="0" xfId="0" applyFont="1"/>
    <xf numFmtId="3" fontId="33" fillId="0" borderId="0" xfId="7" applyNumberFormat="1" applyFont="1" applyAlignment="1">
      <alignment horizontal="right"/>
    </xf>
    <xf numFmtId="167" fontId="33" fillId="0" borderId="0" xfId="7" applyNumberFormat="1" applyFont="1" applyAlignment="1">
      <alignment horizontal="right"/>
    </xf>
    <xf numFmtId="0" fontId="29" fillId="0" borderId="0" xfId="8" applyFont="1" applyAlignment="1">
      <alignment horizontal="left"/>
    </xf>
    <xf numFmtId="167" fontId="12" fillId="0" borderId="0" xfId="12" applyNumberFormat="1" applyAlignment="1">
      <alignment horizontal="left" vertical="center"/>
    </xf>
    <xf numFmtId="165" fontId="1" fillId="0" borderId="0" xfId="0" applyNumberFormat="1" applyFont="1"/>
    <xf numFmtId="167" fontId="29" fillId="0" borderId="0" xfId="12" applyNumberFormat="1" applyFont="1" applyAlignment="1">
      <alignment horizontal="left" vertical="center"/>
    </xf>
    <xf numFmtId="0" fontId="4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16" fillId="0" borderId="0" xfId="4" applyFont="1" applyAlignment="1">
      <alignment horizontal="left"/>
    </xf>
    <xf numFmtId="0" fontId="21" fillId="0" borderId="2" xfId="4" applyFont="1" applyBorder="1" applyAlignment="1">
      <alignment horizontal="left"/>
    </xf>
    <xf numFmtId="0" fontId="19" fillId="0" borderId="0" xfId="5" applyFont="1"/>
    <xf numFmtId="17" fontId="30" fillId="4" borderId="4" xfId="9" quotePrefix="1" applyNumberFormat="1" applyFont="1" applyFill="1" applyBorder="1" applyAlignment="1">
      <alignment horizontal="center" wrapText="1"/>
    </xf>
    <xf numFmtId="17" fontId="30" fillId="4" borderId="5" xfId="9" quotePrefix="1" applyNumberFormat="1" applyFont="1" applyFill="1" applyBorder="1" applyAlignment="1">
      <alignment horizontal="center" wrapText="1"/>
    </xf>
    <xf numFmtId="17" fontId="30" fillId="4" borderId="6" xfId="9" quotePrefix="1" applyNumberFormat="1" applyFont="1" applyFill="1" applyBorder="1" applyAlignment="1">
      <alignment horizontal="center" wrapText="1"/>
    </xf>
    <xf numFmtId="0" fontId="30" fillId="4" borderId="4" xfId="7" applyFont="1" applyFill="1" applyBorder="1" applyAlignment="1">
      <alignment horizontal="center"/>
    </xf>
    <xf numFmtId="0" fontId="30" fillId="4" borderId="5" xfId="7" applyFont="1" applyFill="1" applyBorder="1" applyAlignment="1">
      <alignment horizontal="center"/>
    </xf>
    <xf numFmtId="0" fontId="30" fillId="4" borderId="6" xfId="7" applyFont="1" applyFill="1" applyBorder="1" applyAlignment="1">
      <alignment horizontal="center"/>
    </xf>
    <xf numFmtId="49" fontId="6" fillId="3" borderId="0" xfId="0" applyNumberFormat="1" applyFont="1" applyFill="1" applyAlignment="1">
      <alignment horizontal="left" vertical="top" wrapText="1" indent="11"/>
    </xf>
    <xf numFmtId="0" fontId="6" fillId="3" borderId="0" xfId="0" applyFont="1" applyFill="1" applyAlignment="1">
      <alignment horizontal="left" vertical="top" wrapText="1" indent="11"/>
    </xf>
    <xf numFmtId="0" fontId="26" fillId="3" borderId="1" xfId="6" applyFont="1" applyFill="1" applyBorder="1" applyAlignment="1">
      <alignment horizontal="left" vertical="center" indent="13"/>
    </xf>
  </cellXfs>
  <cellStyles count="13">
    <cellStyle name="Hyperlink" xfId="1" builtinId="8"/>
    <cellStyle name="Hyperlink 2" xfId="5" xr:uid="{86107ACC-FCF0-4040-B947-949567011491}"/>
    <cellStyle name="Normal" xfId="0" builtinId="0"/>
    <cellStyle name="Normal 10" xfId="3" xr:uid="{A523E3A2-5D55-4805-8527-C0364A14ECEF}"/>
    <cellStyle name="Normal 2" xfId="7" xr:uid="{9640F332-77B1-4160-B2D9-21C99E323821}"/>
    <cellStyle name="Normal 2 2 2" xfId="11" xr:uid="{1A74F1AE-082B-45CC-A530-8AB0633654CD}"/>
    <cellStyle name="Normal 2 4" xfId="4" xr:uid="{239C1DF9-2830-4763-A73A-30EF2A91F2CF}"/>
    <cellStyle name="Normal 3 5 4" xfId="2" xr:uid="{B352EEAA-3207-45C8-8B08-96F0000F3B3B}"/>
    <cellStyle name="Style1" xfId="6" xr:uid="{82E291A0-9C6E-4B27-A978-3D77ED054A5D}"/>
    <cellStyle name="Style4" xfId="8" xr:uid="{8CCED09A-80E6-466E-BE67-C14C49F9BC24}"/>
    <cellStyle name="Style5" xfId="9" xr:uid="{8817BB2A-286E-43B7-B71D-A7CCD4702973}"/>
    <cellStyle name="Style7 5" xfId="10" xr:uid="{5239AB5B-4A97-4DA8-9B31-ECBFDC9A947D}"/>
    <cellStyle name="Style9" xfId="12" xr:uid="{8C17DD3F-0C7B-41C5-BB56-88695ACFF60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E37AD85-80D4-45A0-AFB2-3F3414B951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B56267A-295F-4013-A317-CD0BAE850EA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about/contact-us" TargetMode="External"/><Relationship Id="rId3" Type="http://schemas.openxmlformats.org/officeDocument/2006/relationships/hyperlink" Target="http://www.abs.gov.au/ausstats/abs@.nsf/exnote/6333.0" TargetMode="External"/><Relationship Id="rId7" Type="http://schemas.openxmlformats.org/officeDocument/2006/relationships/hyperlink" Target="mailto:labour.statistics@abs.gov.au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labour-force-status-families-methodology/jun-2022" TargetMode="External"/><Relationship Id="rId5" Type="http://schemas.openxmlformats.org/officeDocument/2006/relationships/hyperlink" Target="https://www.abs.gov.au/statistics/labour/employment-and-unemployment/labour-force-status-families/latest-release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usstats/abs@.nsf/mf/6333.0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AB4D68-61D6-42C4-AF11-3E292C0BD5FA}">
  <dimension ref="A1:L25"/>
  <sheetViews>
    <sheetView showGridLines="0" tabSelected="1" workbookViewId="0">
      <pane ySplit="7" topLeftCell="A8" activePane="bottomLeft" state="frozen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12">
      <c r="A1" s="11"/>
      <c r="B1" s="11"/>
      <c r="C1" s="11"/>
      <c r="D1" s="11"/>
      <c r="E1" s="11"/>
    </row>
    <row r="2" spans="1:12">
      <c r="A2" s="11"/>
      <c r="B2" s="13" t="s">
        <v>535</v>
      </c>
      <c r="C2" s="12"/>
      <c r="D2" s="12"/>
      <c r="E2" s="12"/>
    </row>
    <row r="3" spans="1:12" ht="12" customHeight="1">
      <c r="A3" s="11"/>
      <c r="B3" s="12"/>
      <c r="C3" s="12"/>
      <c r="D3" s="12"/>
      <c r="E3" s="12"/>
    </row>
    <row r="4" spans="1:12">
      <c r="A4" s="11"/>
      <c r="B4" s="12"/>
      <c r="C4" s="12"/>
      <c r="D4" s="12"/>
      <c r="E4" s="12"/>
    </row>
    <row r="5" spans="1:12" ht="15.75">
      <c r="A5" s="11"/>
      <c r="B5" s="14" t="s">
        <v>536</v>
      </c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12" ht="15.75" customHeight="1">
      <c r="A6" s="11"/>
      <c r="B6" s="59" t="s">
        <v>537</v>
      </c>
      <c r="C6" s="59"/>
      <c r="D6" s="59"/>
      <c r="E6" s="59"/>
      <c r="F6" s="59"/>
      <c r="G6" s="59"/>
      <c r="H6" s="59"/>
      <c r="I6" s="59"/>
      <c r="J6" s="59"/>
      <c r="K6" s="59"/>
      <c r="L6" s="59"/>
    </row>
    <row r="7" spans="1:12" ht="15.75" customHeight="1">
      <c r="A7" s="11"/>
      <c r="B7" s="21" t="s">
        <v>549</v>
      </c>
      <c r="C7" s="11"/>
      <c r="D7" s="11"/>
      <c r="E7" s="11"/>
    </row>
    <row r="8" spans="1:12">
      <c r="A8" s="22"/>
      <c r="B8" s="22"/>
      <c r="C8" s="22"/>
      <c r="D8" s="11"/>
      <c r="E8" s="11"/>
    </row>
    <row r="9" spans="1:12" ht="15.75">
      <c r="A9" s="23"/>
      <c r="B9" s="60" t="s">
        <v>550</v>
      </c>
      <c r="C9" s="60"/>
      <c r="D9" s="11"/>
      <c r="E9" s="11"/>
    </row>
    <row r="10" spans="1:12">
      <c r="A10" s="23"/>
      <c r="B10" s="24" t="s">
        <v>551</v>
      </c>
      <c r="C10" s="23"/>
      <c r="D10" s="11"/>
      <c r="E10" s="11"/>
    </row>
    <row r="11" spans="1:12">
      <c r="A11" s="23"/>
      <c r="B11" s="25" t="s">
        <v>552</v>
      </c>
      <c r="C11" s="26" t="s">
        <v>553</v>
      </c>
      <c r="D11" s="11"/>
      <c r="E11" s="11"/>
    </row>
    <row r="12" spans="1:12">
      <c r="A12" s="23"/>
      <c r="B12" s="25" t="s">
        <v>554</v>
      </c>
      <c r="C12" s="26" t="s">
        <v>555</v>
      </c>
      <c r="D12" s="11"/>
      <c r="E12" s="11"/>
    </row>
    <row r="13" spans="1:12">
      <c r="A13" s="22"/>
      <c r="B13" s="22"/>
      <c r="C13" s="22"/>
      <c r="D13" s="11"/>
      <c r="E13" s="11"/>
    </row>
    <row r="14" spans="1:12" ht="15.75">
      <c r="A14" s="23"/>
      <c r="B14" s="61"/>
      <c r="C14" s="61"/>
      <c r="D14" s="11"/>
      <c r="E14" s="11"/>
    </row>
    <row r="15" spans="1:12" ht="15.75">
      <c r="A15" s="23"/>
      <c r="B15" s="60" t="s">
        <v>556</v>
      </c>
      <c r="C15" s="60"/>
      <c r="D15" s="11"/>
      <c r="E15" s="11"/>
    </row>
    <row r="16" spans="1:12">
      <c r="A16" s="22"/>
      <c r="B16" s="22"/>
      <c r="C16" s="22"/>
      <c r="D16" s="11"/>
      <c r="E16" s="11"/>
    </row>
    <row r="17" spans="1:5">
      <c r="A17" s="23"/>
      <c r="B17" s="27" t="s">
        <v>557</v>
      </c>
      <c r="C17" s="23"/>
      <c r="D17" s="11"/>
      <c r="E17" s="11"/>
    </row>
    <row r="18" spans="1:5">
      <c r="A18" s="23"/>
      <c r="B18" s="62" t="s">
        <v>558</v>
      </c>
      <c r="C18" s="62"/>
      <c r="D18" s="11"/>
      <c r="E18" s="11"/>
    </row>
    <row r="19" spans="1:5">
      <c r="A19" s="23"/>
      <c r="B19" s="62" t="s">
        <v>559</v>
      </c>
      <c r="C19" s="62"/>
      <c r="D19" s="11"/>
      <c r="E19" s="11"/>
    </row>
    <row r="20" spans="1:5">
      <c r="A20" s="22"/>
      <c r="B20" s="22"/>
      <c r="C20" s="22"/>
      <c r="D20" s="11"/>
      <c r="E20" s="11"/>
    </row>
    <row r="21" spans="1:5">
      <c r="A21" s="22"/>
      <c r="B21" s="57" t="s">
        <v>538</v>
      </c>
      <c r="C21" s="57"/>
      <c r="D21" s="11"/>
      <c r="E21" s="11"/>
    </row>
    <row r="22" spans="1:5">
      <c r="A22" s="22"/>
      <c r="B22" s="58" t="s">
        <v>560</v>
      </c>
      <c r="C22" s="58"/>
      <c r="D22" s="58"/>
      <c r="E22" s="58"/>
    </row>
    <row r="23" spans="1:5">
      <c r="A23" s="22"/>
      <c r="B23" s="58" t="s">
        <v>561</v>
      </c>
      <c r="C23" s="58"/>
      <c r="D23" s="58"/>
      <c r="E23" s="58"/>
    </row>
    <row r="24" spans="1:5">
      <c r="A24" s="22"/>
      <c r="B24" s="22"/>
      <c r="C24" s="22"/>
      <c r="D24" s="11"/>
      <c r="E24" s="11"/>
    </row>
    <row r="25" spans="1:5">
      <c r="A25" s="22"/>
      <c r="B25" s="28" t="str">
        <f ca="1">"© Commonwealth of Australia "&amp;YEAR(TODAY())</f>
        <v>© Commonwealth of Australia 2022</v>
      </c>
      <c r="C25" s="23"/>
      <c r="D25" s="11"/>
      <c r="E25" s="11"/>
    </row>
  </sheetData>
  <mergeCells count="9">
    <mergeCell ref="B21:C21"/>
    <mergeCell ref="B22:E22"/>
    <mergeCell ref="B23:E23"/>
    <mergeCell ref="B6:L6"/>
    <mergeCell ref="B9:C9"/>
    <mergeCell ref="B14:C14"/>
    <mergeCell ref="B15:C15"/>
    <mergeCell ref="B18:C18"/>
    <mergeCell ref="B19:C19"/>
  </mergeCells>
  <hyperlinks>
    <hyperlink ref="B15" r:id="rId1" xr:uid="{5E23EB20-FB04-4883-9DA2-5321A81DA05A}"/>
    <hyperlink ref="B12" location="Index!A12" display="Index" xr:uid="{7CD316E6-E68C-4A20-A896-446D60AA65E7}"/>
    <hyperlink ref="B25" r:id="rId2" display="© Commonwealth of Australia 2015" xr:uid="{990AB9AC-1261-47D0-BC96-3B3E0D9A88E2}"/>
    <hyperlink ref="B19" r:id="rId3" display="Explanatory Notes" xr:uid="{55DECFFE-5EB5-4046-8257-00A61AD384E7}"/>
    <hyperlink ref="B18" r:id="rId4" xr:uid="{89214D17-93A2-4DDD-84A5-AA95338D315E}"/>
    <hyperlink ref="B18:C18" r:id="rId5" display="Summary" xr:uid="{E90B2B7D-9267-48FE-B575-D9C46C7B1AF8}"/>
    <hyperlink ref="B19:C19" r:id="rId6" display="Methodology" xr:uid="{E0FE3262-0CF4-4040-A29A-7A5C6B487C9A}"/>
    <hyperlink ref="B11" location="'Table 1'!C10" display="Table 1" xr:uid="{76695250-718A-4FCB-B1A4-4BBA655F34D8}"/>
    <hyperlink ref="B23" r:id="rId7" display="or the Labour Surveys Branch at labour.statistics@abs.gov.au." xr:uid="{C0E3C714-F834-4E73-ABE0-FF3013AB0E5E}"/>
    <hyperlink ref="B22:E22" r:id="rId8" display="For further information about these and related statistics visit www.abs.gov.au/about/contact-us" xr:uid="{5B48D2EC-A94A-489F-89BD-B0DFEC7705E6}"/>
  </hyperlinks>
  <pageMargins left="0.7" right="0.7" top="0.75" bottom="0.75" header="0.3" footer="0.3"/>
  <pageSetup paperSize="9" orientation="portrait" r:id="rId9"/>
  <headerFooter>
    <oddHeader>&amp;C&amp;"Calibri"&amp;10&amp;KFF0000OFFICIAL: Census and Statistics Act&amp;1#</oddHeader>
    <oddFooter>&amp;C&amp;1#&amp;"Calibri"&amp;10&amp;KFF0000OFFICIAL: Census and Statistics Act</oddFooter>
  </headerFooter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BBEE5C-353B-4161-AC4B-C37270322947}">
  <sheetPr>
    <pageSetUpPr fitToPage="1"/>
  </sheetPr>
  <dimension ref="A1:AM78"/>
  <sheetViews>
    <sheetView zoomScaleNormal="100" workbookViewId="0">
      <pane ySplit="12" topLeftCell="A13" activePane="bottomLeft" state="frozen"/>
      <selection pane="bottomLeft" activeCell="C10" sqref="C10:F10"/>
    </sheetView>
  </sheetViews>
  <sheetFormatPr defaultRowHeight="15" customHeight="1"/>
  <cols>
    <col min="1" max="1" width="3" customWidth="1"/>
    <col min="2" max="2" width="77" bestFit="1" customWidth="1"/>
    <col min="3" max="10" width="12.140625" customWidth="1"/>
    <col min="11" max="21" width="11" customWidth="1"/>
    <col min="217" max="228" width="9.140625" customWidth="1"/>
    <col min="232" max="232" width="9.140625" customWidth="1"/>
    <col min="473" max="484" width="9.140625" customWidth="1"/>
    <col min="488" max="488" width="9.140625" customWidth="1"/>
    <col min="729" max="740" width="9.140625" customWidth="1"/>
    <col min="744" max="744" width="9.140625" customWidth="1"/>
    <col min="985" max="996" width="9.140625" customWidth="1"/>
    <col min="1000" max="1000" width="9.140625" customWidth="1"/>
    <col min="1241" max="1252" width="9.140625" customWidth="1"/>
    <col min="1256" max="1256" width="9.140625" customWidth="1"/>
    <col min="1497" max="1508" width="9.140625" customWidth="1"/>
    <col min="1512" max="1512" width="9.140625" customWidth="1"/>
    <col min="1753" max="1764" width="9.140625" customWidth="1"/>
    <col min="1768" max="1768" width="9.140625" customWidth="1"/>
    <col min="2009" max="2020" width="9.140625" customWidth="1"/>
    <col min="2024" max="2024" width="9.140625" customWidth="1"/>
    <col min="2265" max="2276" width="9.140625" customWidth="1"/>
    <col min="2280" max="2280" width="9.140625" customWidth="1"/>
    <col min="2521" max="2532" width="9.140625" customWidth="1"/>
    <col min="2536" max="2536" width="9.140625" customWidth="1"/>
    <col min="2777" max="2788" width="9.140625" customWidth="1"/>
    <col min="2792" max="2792" width="9.140625" customWidth="1"/>
    <col min="3033" max="3044" width="9.140625" customWidth="1"/>
    <col min="3048" max="3048" width="9.140625" customWidth="1"/>
    <col min="3289" max="3300" width="9.140625" customWidth="1"/>
    <col min="3304" max="3304" width="9.140625" customWidth="1"/>
    <col min="3545" max="3556" width="9.140625" customWidth="1"/>
    <col min="3560" max="3560" width="9.140625" customWidth="1"/>
    <col min="3801" max="3812" width="9.140625" customWidth="1"/>
    <col min="3816" max="3816" width="9.140625" customWidth="1"/>
    <col min="4057" max="4068" width="9.140625" customWidth="1"/>
    <col min="4072" max="4072" width="9.140625" customWidth="1"/>
    <col min="4313" max="4324" width="9.140625" customWidth="1"/>
    <col min="4328" max="4328" width="9.140625" customWidth="1"/>
    <col min="4569" max="4580" width="9.140625" customWidth="1"/>
    <col min="4584" max="4584" width="9.140625" customWidth="1"/>
    <col min="4825" max="4836" width="9.140625" customWidth="1"/>
    <col min="4840" max="4840" width="9.140625" customWidth="1"/>
    <col min="5081" max="5092" width="9.140625" customWidth="1"/>
    <col min="5096" max="5096" width="9.140625" customWidth="1"/>
    <col min="5337" max="5348" width="9.140625" customWidth="1"/>
    <col min="5352" max="5352" width="9.140625" customWidth="1"/>
    <col min="5593" max="5604" width="9.140625" customWidth="1"/>
    <col min="5608" max="5608" width="9.140625" customWidth="1"/>
    <col min="5849" max="5860" width="9.140625" customWidth="1"/>
    <col min="5864" max="5864" width="9.140625" customWidth="1"/>
    <col min="6105" max="6116" width="9.140625" customWidth="1"/>
    <col min="6120" max="6120" width="9.140625" customWidth="1"/>
    <col min="6361" max="6372" width="9.140625" customWidth="1"/>
    <col min="6376" max="6376" width="9.140625" customWidth="1"/>
    <col min="6617" max="6628" width="9.140625" customWidth="1"/>
    <col min="6632" max="6632" width="9.140625" customWidth="1"/>
    <col min="6873" max="6884" width="9.140625" customWidth="1"/>
    <col min="6888" max="6888" width="9.140625" customWidth="1"/>
    <col min="7129" max="7140" width="9.140625" customWidth="1"/>
    <col min="7144" max="7144" width="9.140625" customWidth="1"/>
    <col min="7385" max="7396" width="9.140625" customWidth="1"/>
    <col min="7400" max="7400" width="9.140625" customWidth="1"/>
    <col min="7641" max="7652" width="9.140625" customWidth="1"/>
    <col min="7656" max="7656" width="9.140625" customWidth="1"/>
    <col min="7897" max="7908" width="9.140625" customWidth="1"/>
    <col min="7912" max="7912" width="9.140625" customWidth="1"/>
    <col min="8153" max="8164" width="9.140625" customWidth="1"/>
    <col min="8168" max="8168" width="9.140625" customWidth="1"/>
    <col min="8409" max="8420" width="9.140625" customWidth="1"/>
    <col min="8424" max="8424" width="9.140625" customWidth="1"/>
    <col min="8665" max="8676" width="9.140625" customWidth="1"/>
    <col min="8680" max="8680" width="9.140625" customWidth="1"/>
    <col min="8921" max="8932" width="9.140625" customWidth="1"/>
    <col min="8936" max="8936" width="9.140625" customWidth="1"/>
    <col min="9177" max="9188" width="9.140625" customWidth="1"/>
    <col min="9192" max="9192" width="9.140625" customWidth="1"/>
    <col min="9433" max="9444" width="9.140625" customWidth="1"/>
    <col min="9448" max="9448" width="9.140625" customWidth="1"/>
    <col min="9689" max="9700" width="9.140625" customWidth="1"/>
    <col min="9704" max="9704" width="9.140625" customWidth="1"/>
    <col min="9945" max="9956" width="9.140625" customWidth="1"/>
    <col min="9960" max="9960" width="9.140625" customWidth="1"/>
    <col min="10201" max="10212" width="9.140625" customWidth="1"/>
    <col min="10216" max="10216" width="9.140625" customWidth="1"/>
    <col min="10457" max="10468" width="9.140625" customWidth="1"/>
    <col min="10472" max="10472" width="9.140625" customWidth="1"/>
    <col min="10713" max="10724" width="9.140625" customWidth="1"/>
    <col min="10728" max="10728" width="9.140625" customWidth="1"/>
    <col min="10969" max="10980" width="9.140625" customWidth="1"/>
    <col min="10984" max="10984" width="9.140625" customWidth="1"/>
    <col min="11225" max="11236" width="9.140625" customWidth="1"/>
    <col min="11240" max="11240" width="9.140625" customWidth="1"/>
    <col min="11481" max="11492" width="9.140625" customWidth="1"/>
    <col min="11496" max="11496" width="9.140625" customWidth="1"/>
    <col min="11737" max="11748" width="9.140625" customWidth="1"/>
    <col min="11752" max="11752" width="9.140625" customWidth="1"/>
    <col min="11993" max="12004" width="9.140625" customWidth="1"/>
    <col min="12008" max="12008" width="9.140625" customWidth="1"/>
    <col min="12249" max="12260" width="9.140625" customWidth="1"/>
    <col min="12264" max="12264" width="9.140625" customWidth="1"/>
    <col min="12505" max="12516" width="9.140625" customWidth="1"/>
    <col min="12520" max="12520" width="9.140625" customWidth="1"/>
    <col min="12761" max="12772" width="9.140625" customWidth="1"/>
    <col min="12776" max="12776" width="9.140625" customWidth="1"/>
    <col min="13017" max="13028" width="9.140625" customWidth="1"/>
    <col min="13032" max="13032" width="9.140625" customWidth="1"/>
    <col min="13273" max="13284" width="9.140625" customWidth="1"/>
    <col min="13288" max="13288" width="9.140625" customWidth="1"/>
    <col min="13529" max="13540" width="9.140625" customWidth="1"/>
    <col min="13544" max="13544" width="9.140625" customWidth="1"/>
    <col min="13785" max="13796" width="9.140625" customWidth="1"/>
    <col min="13800" max="13800" width="9.140625" customWidth="1"/>
    <col min="14041" max="14052" width="9.140625" customWidth="1"/>
    <col min="14056" max="14056" width="9.140625" customWidth="1"/>
    <col min="14297" max="14308" width="9.140625" customWidth="1"/>
    <col min="14312" max="14312" width="9.140625" customWidth="1"/>
    <col min="14553" max="14564" width="9.140625" customWidth="1"/>
    <col min="14568" max="14568" width="9.140625" customWidth="1"/>
    <col min="14809" max="14820" width="9.140625" customWidth="1"/>
    <col min="14824" max="14824" width="9.140625" customWidth="1"/>
    <col min="15065" max="15076" width="9.140625" customWidth="1"/>
    <col min="15080" max="15080" width="9.140625" customWidth="1"/>
    <col min="15321" max="15332" width="9.140625" customWidth="1"/>
    <col min="15336" max="15336" width="9.140625" customWidth="1"/>
    <col min="15577" max="15588" width="9.140625" customWidth="1"/>
    <col min="15592" max="15592" width="9.140625" customWidth="1"/>
    <col min="15833" max="15844" width="9.140625" customWidth="1"/>
    <col min="15848" max="15848" width="9.140625" customWidth="1"/>
    <col min="16089" max="16100" width="9.140625" customWidth="1"/>
    <col min="16104" max="16104" width="9.140625" customWidth="1"/>
  </cols>
  <sheetData>
    <row r="1" spans="1:21" ht="11.25" customHeight="1">
      <c r="A1" s="29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</row>
    <row r="2" spans="1:21" ht="15.95" customHeight="1">
      <c r="A2" s="11"/>
      <c r="B2" s="30" t="s">
        <v>535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30"/>
      <c r="N2" s="12"/>
      <c r="O2" s="12"/>
      <c r="P2" s="12"/>
      <c r="Q2" s="12"/>
      <c r="R2" s="12"/>
      <c r="S2" s="12"/>
      <c r="T2" s="12"/>
      <c r="U2" s="12"/>
    </row>
    <row r="3" spans="1:21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r="4" spans="1:21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</row>
    <row r="5" spans="1:21" ht="15.95" customHeight="1">
      <c r="A5" s="29"/>
      <c r="B5" s="69" t="str">
        <f>Contents!B5</f>
        <v>6224.0.55.001 Labour Force Status of Families</v>
      </c>
      <c r="C5" s="70"/>
      <c r="D5" s="70"/>
      <c r="E5" s="70"/>
      <c r="F5" s="70"/>
      <c r="G5" s="70"/>
      <c r="H5" s="70"/>
      <c r="I5" s="70"/>
      <c r="J5" s="70"/>
      <c r="K5" s="70"/>
      <c r="L5" s="70"/>
      <c r="M5" s="31"/>
      <c r="N5" s="29"/>
      <c r="O5" s="29"/>
      <c r="P5" s="29"/>
      <c r="Q5" s="29"/>
      <c r="R5" s="29"/>
      <c r="S5" s="29"/>
      <c r="T5" s="29"/>
      <c r="U5" s="29"/>
    </row>
    <row r="6" spans="1:21" ht="15.95" customHeight="1">
      <c r="A6" s="29"/>
      <c r="B6" s="70" t="str">
        <f>Contents!B6</f>
        <v>Table 1. Family Types</v>
      </c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</row>
    <row r="7" spans="1:21" ht="15.95" customHeight="1">
      <c r="A7" s="29"/>
      <c r="B7" s="32" t="str">
        <f>Contents!B7</f>
        <v>Released at 11:30 am (Canberra time) Tue 18 Oct 2022</v>
      </c>
      <c r="C7" s="29"/>
      <c r="D7" s="29"/>
      <c r="E7" s="29"/>
      <c r="F7" s="29"/>
      <c r="G7" s="29"/>
      <c r="H7" s="29"/>
      <c r="I7" s="29"/>
      <c r="J7" s="29"/>
      <c r="K7" s="29"/>
      <c r="L7" s="29"/>
      <c r="M7" s="32"/>
      <c r="N7" s="29"/>
      <c r="O7" s="29"/>
      <c r="P7" s="29"/>
      <c r="Q7" s="29"/>
      <c r="R7" s="29"/>
      <c r="S7" s="29"/>
      <c r="T7" s="29"/>
      <c r="U7" s="29"/>
    </row>
    <row r="8" spans="1:21" ht="15.75" customHeight="1">
      <c r="A8" s="71" t="str">
        <f>Contents!C11</f>
        <v>Table 1 - Family types, June 2022</v>
      </c>
      <c r="B8" s="71"/>
      <c r="C8" s="71"/>
      <c r="D8" s="71"/>
      <c r="E8" s="71"/>
      <c r="F8" s="71"/>
      <c r="G8" s="71"/>
      <c r="H8" s="71"/>
      <c r="I8" s="71"/>
      <c r="J8" s="33"/>
      <c r="K8" s="34"/>
      <c r="L8" s="34"/>
      <c r="M8" s="71"/>
      <c r="N8" s="71"/>
      <c r="O8" s="71"/>
      <c r="P8" s="71"/>
      <c r="Q8" s="71"/>
      <c r="R8" s="71"/>
      <c r="S8" s="71"/>
      <c r="T8" s="33"/>
      <c r="U8" s="34"/>
    </row>
    <row r="9" spans="1:21" ht="15.75" customHeight="1">
      <c r="A9" s="35"/>
      <c r="B9" s="35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</row>
    <row r="10" spans="1:21" ht="15" customHeight="1">
      <c r="A10" s="35"/>
      <c r="B10" s="37" t="s">
        <v>562</v>
      </c>
      <c r="C10" s="63" t="s">
        <v>563</v>
      </c>
      <c r="D10" s="64"/>
      <c r="E10" s="64"/>
      <c r="F10" s="65"/>
      <c r="G10" s="38"/>
      <c r="H10" s="66" t="s">
        <v>564</v>
      </c>
      <c r="I10" s="67"/>
      <c r="J10" s="67"/>
      <c r="K10" s="68"/>
      <c r="L10" s="38"/>
      <c r="M10" s="38"/>
      <c r="N10" s="38"/>
      <c r="O10" s="38"/>
      <c r="P10" s="38"/>
    </row>
    <row r="11" spans="1:21" ht="49.5" customHeight="1">
      <c r="A11" s="35"/>
      <c r="B11" s="35"/>
      <c r="C11" s="36" t="s">
        <v>565</v>
      </c>
      <c r="D11" s="36" t="s">
        <v>566</v>
      </c>
      <c r="E11" s="36" t="s">
        <v>567</v>
      </c>
      <c r="F11" s="36" t="s">
        <v>568</v>
      </c>
      <c r="G11" s="36"/>
      <c r="H11" s="36" t="s">
        <v>565</v>
      </c>
      <c r="I11" s="36" t="s">
        <v>566</v>
      </c>
      <c r="J11" s="36" t="s">
        <v>567</v>
      </c>
      <c r="K11" s="36" t="s">
        <v>568</v>
      </c>
      <c r="L11" s="36"/>
      <c r="M11" s="36"/>
      <c r="N11" s="36"/>
      <c r="O11" s="36"/>
      <c r="P11" s="36"/>
    </row>
    <row r="12" spans="1:21">
      <c r="A12" s="35"/>
      <c r="B12" s="35"/>
      <c r="C12" s="39" t="s">
        <v>569</v>
      </c>
      <c r="D12" s="39" t="s">
        <v>569</v>
      </c>
      <c r="E12" s="39" t="s">
        <v>569</v>
      </c>
      <c r="F12" s="39" t="s">
        <v>569</v>
      </c>
      <c r="G12" s="39"/>
      <c r="H12" s="39"/>
      <c r="I12" s="39"/>
      <c r="J12" s="39"/>
      <c r="K12" s="39"/>
      <c r="L12" s="39"/>
      <c r="M12" s="39"/>
      <c r="N12" s="39"/>
      <c r="O12" s="39"/>
      <c r="P12" s="39"/>
    </row>
    <row r="13" spans="1:21">
      <c r="A13" s="40"/>
      <c r="B13" s="41" t="s">
        <v>570</v>
      </c>
      <c r="C13" s="42" cm="1">
        <f t="array" ref="C13">INDEX($D$48:$AM$58,$C48,C$38)</f>
        <v>6162.2820000000002</v>
      </c>
      <c r="D13" s="42" cm="1">
        <f t="array" ref="D13">INDEX($D$48:$AM$58,$C48,D$38)</f>
        <v>2665.4560000000001</v>
      </c>
      <c r="E13" s="42" cm="1">
        <f t="array" ref="E13">INDEX($D$48:$AM$58,$C48,E$38)</f>
        <v>2185.9740000000002</v>
      </c>
      <c r="F13" s="42" cm="1">
        <f t="array" ref="F13">INDEX($D$48:$AM$58,$C48,F$38)</f>
        <v>3496.8270000000002</v>
      </c>
      <c r="G13" s="39"/>
      <c r="H13" s="18" t="str" cm="1">
        <f t="array" ref="H13">HYPERLINK(TEXT("#"&amp;INDEX($D$66:$AM$76,$C66,C$38),),INDEX($D$66:$AM$76,$C66,C$38))</f>
        <v>A129182526T</v>
      </c>
      <c r="I13" s="18" t="str" cm="1">
        <f t="array" ref="I13">HYPERLINK(TEXT("#"&amp;INDEX($D$66:$AM$76,$C66,D$38),),INDEX($D$66:$AM$76,$C66,D$38))</f>
        <v>A129182530J</v>
      </c>
      <c r="J13" s="18" t="str" cm="1">
        <f t="array" ref="J13">HYPERLINK(TEXT("#"&amp;INDEX($D$66:$AM$76,$C66,E$38),),INDEX($D$66:$AM$76,$C66,E$38))</f>
        <v>A129182558K</v>
      </c>
      <c r="K13" s="18" t="str" cm="1">
        <f t="array" ref="K13">HYPERLINK(TEXT("#"&amp;INDEX($D$66:$AM$76,$C66,F$38),),INDEX($D$66:$AM$76,$C66,F$38))</f>
        <v>A129182510X</v>
      </c>
      <c r="L13" s="39"/>
      <c r="M13" s="39"/>
      <c r="N13" s="39"/>
      <c r="O13" s="39"/>
      <c r="P13" s="39"/>
    </row>
    <row r="14" spans="1:21">
      <c r="A14" s="40"/>
      <c r="B14" s="43" t="s">
        <v>571</v>
      </c>
      <c r="C14" s="44" cm="1">
        <f t="array" ref="C14">INDEX($D$48:$AM$58,$C49,C$38)</f>
        <v>6059.3789999999999</v>
      </c>
      <c r="D14" s="44" cm="1">
        <f t="array" ref="D14">INDEX($D$48:$AM$58,$C49,D$38)</f>
        <v>2645.6860000000001</v>
      </c>
      <c r="E14" s="44" cm="1">
        <f t="array" ref="E14">INDEX($D$48:$AM$58,$C49,E$38)</f>
        <v>2169.4540000000002</v>
      </c>
      <c r="F14" s="44" cm="1">
        <f t="array" ref="F14">INDEX($D$48:$AM$58,$C49,F$38)</f>
        <v>3413.6930000000002</v>
      </c>
      <c r="G14" s="39"/>
      <c r="H14" s="18" t="str" cm="1">
        <f t="array" ref="H14">HYPERLINK(TEXT("#"&amp;INDEX($D$66:$AM$76,$C67,C$38),),INDEX($D$66:$AM$76,$C67,C$38))</f>
        <v>A129182578V</v>
      </c>
      <c r="I14" s="18" t="str" cm="1">
        <f t="array" ref="I14">HYPERLINK(TEXT("#"&amp;INDEX($D$66:$AM$76,$C67,D$38),),INDEX($D$66:$AM$76,$C67,D$38))</f>
        <v>A129182562A</v>
      </c>
      <c r="J14" s="18" t="str" cm="1">
        <f t="array" ref="J14">HYPERLINK(TEXT("#"&amp;INDEX($D$66:$AM$76,$C67,E$38),),INDEX($D$66:$AM$76,$C67,E$38))</f>
        <v>A129182590K</v>
      </c>
      <c r="K14" s="18" t="str" cm="1">
        <f t="array" ref="K14">HYPERLINK(TEXT("#"&amp;INDEX($D$66:$AM$76,$C67,F$38),),INDEX($D$66:$AM$76,$C67,F$38))</f>
        <v>A129182514J</v>
      </c>
      <c r="L14" s="39"/>
      <c r="M14" s="39"/>
      <c r="N14" s="39"/>
      <c r="O14" s="39"/>
      <c r="P14" s="39"/>
    </row>
    <row r="15" spans="1:21">
      <c r="A15" s="40"/>
      <c r="B15" s="43" t="s">
        <v>572</v>
      </c>
      <c r="C15" s="44" cm="1">
        <f t="array" ref="C15">INDEX($D$48:$AM$58,$C50,C$38)</f>
        <v>102.90300000000001</v>
      </c>
      <c r="D15" s="44" cm="1">
        <f t="array" ref="D15">INDEX($D$48:$AM$58,$C50,D$38)</f>
        <v>19.768999999999998</v>
      </c>
      <c r="E15" s="44" cm="1">
        <f t="array" ref="E15">INDEX($D$48:$AM$58,$C50,E$38)</f>
        <v>16.521000000000001</v>
      </c>
      <c r="F15" s="44" cm="1">
        <f t="array" ref="F15">INDEX($D$48:$AM$58,$C50,F$38)</f>
        <v>83.134</v>
      </c>
      <c r="G15" s="39"/>
      <c r="H15" s="18" t="str" cm="1">
        <f t="array" ref="H15">HYPERLINK(TEXT("#"&amp;INDEX($D$66:$AM$76,$C68,C$38),),INDEX($D$66:$AM$76,$C68,C$38))</f>
        <v>A129182490A</v>
      </c>
      <c r="I15" s="18" t="str" cm="1">
        <f t="array" ref="I15">HYPERLINK(TEXT("#"&amp;INDEX($D$66:$AM$76,$C68,D$38),),INDEX($D$66:$AM$76,$C68,D$38))</f>
        <v>A129182502X</v>
      </c>
      <c r="J15" s="18" t="str" cm="1">
        <f t="array" ref="J15">HYPERLINK(TEXT("#"&amp;INDEX($D$66:$AM$76,$C68,E$38),),INDEX($D$66:$AM$76,$C68,E$38))</f>
        <v>A129182534T</v>
      </c>
      <c r="K15" s="18" t="str" cm="1">
        <f t="array" ref="K15">HYPERLINK(TEXT("#"&amp;INDEX($D$66:$AM$76,$C68,F$38),),INDEX($D$66:$AM$76,$C68,F$38))</f>
        <v>A129182506J</v>
      </c>
      <c r="L15" s="39"/>
      <c r="M15" s="39"/>
      <c r="N15" s="39"/>
      <c r="O15" s="39"/>
      <c r="P15" s="39"/>
      <c r="Q15" s="39"/>
      <c r="R15" s="39"/>
      <c r="S15" s="39"/>
      <c r="T15" s="39"/>
      <c r="U15" s="39"/>
    </row>
    <row r="16" spans="1:21">
      <c r="A16" s="40"/>
      <c r="B16" s="43"/>
      <c r="C16" s="44"/>
      <c r="D16" s="44"/>
      <c r="E16" s="18"/>
      <c r="F16" s="39"/>
      <c r="G16" s="39"/>
      <c r="H16" s="44"/>
      <c r="I16" s="44"/>
      <c r="J16" s="18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</row>
    <row r="17" spans="1:21">
      <c r="A17" s="40"/>
      <c r="B17" s="41" t="s">
        <v>573</v>
      </c>
      <c r="C17" s="42" cm="1">
        <f t="array" ref="C17">INDEX($D$48:$AM$58,$C52,C$38)</f>
        <v>1042.499</v>
      </c>
      <c r="D17" s="42" cm="1">
        <f t="array" ref="D17">INDEX($D$48:$AM$58,$C52,D$38)</f>
        <v>652.31200000000001</v>
      </c>
      <c r="E17" s="42" cm="1">
        <f t="array" ref="E17">INDEX($D$48:$AM$58,$C52,E$38)</f>
        <v>512.75300000000004</v>
      </c>
      <c r="F17" s="42" cm="1">
        <f t="array" ref="F17">INDEX($D$48:$AM$58,$C52,F$38)</f>
        <v>390.18700000000001</v>
      </c>
      <c r="G17" s="39"/>
      <c r="H17" s="18" t="str" cm="1">
        <f t="array" ref="H17">HYPERLINK(TEXT("#"&amp;INDEX($D$66:$AM$76,$C70,C$38),),INDEX($D$66:$AM$76,$C70,C$38))</f>
        <v>A129182538A</v>
      </c>
      <c r="I17" s="18" t="str" cm="1">
        <f t="array" ref="I17">HYPERLINK(TEXT("#"&amp;INDEX($D$66:$AM$76,$C70,D$38),),INDEX($D$66:$AM$76,$C70,D$38))</f>
        <v>A129182542T</v>
      </c>
      <c r="J17" s="18" t="str" cm="1">
        <f t="array" ref="J17">HYPERLINK(TEXT("#"&amp;INDEX($D$66:$AM$76,$C70,E$38),),INDEX($D$66:$AM$76,$C70,E$38))</f>
        <v>A129182594V</v>
      </c>
      <c r="K17" s="18" t="str" cm="1">
        <f t="array" ref="K17">HYPERLINK(TEXT("#"&amp;INDEX($D$66:$AM$76,$C70,F$38),),INDEX($D$66:$AM$76,$C70,F$38))</f>
        <v>A129182494K</v>
      </c>
      <c r="L17" s="39"/>
      <c r="M17" s="39"/>
      <c r="N17" s="39"/>
      <c r="O17" s="39"/>
      <c r="P17" s="39"/>
      <c r="Q17" s="39"/>
      <c r="R17" s="39"/>
      <c r="S17" s="39"/>
      <c r="T17" s="39"/>
      <c r="U17" s="39"/>
    </row>
    <row r="18" spans="1:21">
      <c r="A18" s="40"/>
      <c r="B18" s="43" t="s">
        <v>574</v>
      </c>
      <c r="C18" s="44" cm="1">
        <f t="array" ref="C18">INDEX($D$48:$AM$58,$C53,C$38)</f>
        <v>833.07899999999995</v>
      </c>
      <c r="D18" s="44" cm="1">
        <f t="array" ref="D18">INDEX($D$48:$AM$58,$C53,D$38)</f>
        <v>540.00300000000004</v>
      </c>
      <c r="E18" s="44" cm="1">
        <f t="array" ref="E18">INDEX($D$48:$AM$58,$C53,E$38)</f>
        <v>434.803</v>
      </c>
      <c r="F18" s="44" cm="1">
        <f t="array" ref="F18">INDEX($D$48:$AM$58,$C53,F$38)</f>
        <v>293.07600000000002</v>
      </c>
      <c r="G18" s="39"/>
      <c r="H18" s="18" t="str" cm="1">
        <f t="array" ref="H18">HYPERLINK(TEXT("#"&amp;INDEX($D$66:$AM$76,$C71,C$38),),INDEX($D$66:$AM$76,$C71,C$38))</f>
        <v>A129182582K</v>
      </c>
      <c r="I18" s="18" t="str" cm="1">
        <f t="array" ref="I18">HYPERLINK(TEXT("#"&amp;INDEX($D$66:$AM$76,$C71,D$38),),INDEX($D$66:$AM$76,$C71,D$38))</f>
        <v>A129182586V</v>
      </c>
      <c r="J18" s="18" t="str" cm="1">
        <f t="array" ref="J18">HYPERLINK(TEXT("#"&amp;INDEX($D$66:$AM$76,$C71,E$38),),INDEX($D$66:$AM$76,$C71,E$38))</f>
        <v>A129182498V</v>
      </c>
      <c r="K18" s="18" t="str" cm="1">
        <f t="array" ref="K18">HYPERLINK(TEXT("#"&amp;INDEX($D$66:$AM$76,$C71,F$38),),INDEX($D$66:$AM$76,$C71,F$38))</f>
        <v>A129182518T</v>
      </c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spans="1:21">
      <c r="A19" s="40"/>
      <c r="B19" s="43" t="s">
        <v>575</v>
      </c>
      <c r="C19" s="44" cm="1">
        <f t="array" ref="C19">INDEX($D$48:$AM$58,$C54,C$38)</f>
        <v>209.42</v>
      </c>
      <c r="D19" s="44" cm="1">
        <f t="array" ref="D19">INDEX($D$48:$AM$58,$C54,D$38)</f>
        <v>112.309</v>
      </c>
      <c r="E19" s="44" cm="1">
        <f t="array" ref="E19">INDEX($D$48:$AM$58,$C54,E$38)</f>
        <v>77.95</v>
      </c>
      <c r="F19" s="44" cm="1">
        <f t="array" ref="F19">INDEX($D$48:$AM$58,$C54,F$38)</f>
        <v>97.111000000000004</v>
      </c>
      <c r="G19" s="39"/>
      <c r="H19" s="18" t="str" cm="1">
        <f t="array" ref="H19">HYPERLINK(TEXT("#"&amp;INDEX($D$66:$AM$76,$C72,C$38),),INDEX($D$66:$AM$76,$C72,C$38))</f>
        <v>A129182546A</v>
      </c>
      <c r="I19" s="18" t="str" cm="1">
        <f t="array" ref="I19">HYPERLINK(TEXT("#"&amp;INDEX($D$66:$AM$76,$C72,D$38),),INDEX($D$66:$AM$76,$C72,D$38))</f>
        <v>A129182598C</v>
      </c>
      <c r="J19" s="18" t="str" cm="1">
        <f t="array" ref="J19">HYPERLINK(TEXT("#"&amp;INDEX($D$66:$AM$76,$C72,E$38),),INDEX($D$66:$AM$76,$C72,E$38))</f>
        <v>A129182486K</v>
      </c>
      <c r="K19" s="18" t="str" cm="1">
        <f t="array" ref="K19">HYPERLINK(TEXT("#"&amp;INDEX($D$66:$AM$76,$C72,F$38),),INDEX($D$66:$AM$76,$C72,F$38))</f>
        <v>A129182550T</v>
      </c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spans="1:21">
      <c r="A20" s="40"/>
      <c r="B20" s="43"/>
      <c r="C20" s="44"/>
      <c r="D20" s="44"/>
      <c r="E20" s="18"/>
      <c r="F20" s="39"/>
      <c r="G20" s="39"/>
      <c r="H20" s="44"/>
      <c r="I20" s="44"/>
      <c r="J20" s="18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1">
      <c r="A21" s="40"/>
      <c r="B21" s="41" t="s">
        <v>576</v>
      </c>
      <c r="C21" s="42" cm="1">
        <f t="array" ref="C21">INDEX($D$48:$AM$58,$C56,C$38)</f>
        <v>117.577</v>
      </c>
      <c r="D21" s="42" t="s">
        <v>577</v>
      </c>
      <c r="E21" s="42" t="s">
        <v>577</v>
      </c>
      <c r="F21" s="42" t="s">
        <v>577</v>
      </c>
      <c r="G21" s="39"/>
      <c r="H21" s="18" t="str" cm="1">
        <f t="array" ref="H21">HYPERLINK(TEXT("#"&amp;INDEX($D$66:$AM$76,$C74,C$38),),INDEX($D$66:$AM$76,$C74,C$38))</f>
        <v>A129182554A</v>
      </c>
      <c r="I21" s="42" t="s">
        <v>577</v>
      </c>
      <c r="J21" s="42" t="s">
        <v>577</v>
      </c>
      <c r="K21" s="42" t="s">
        <v>577</v>
      </c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1:21">
      <c r="A22" s="40"/>
      <c r="B22" s="41"/>
      <c r="C22" s="44"/>
      <c r="D22" s="44"/>
      <c r="E22" s="18"/>
      <c r="F22" s="39"/>
      <c r="G22" s="39"/>
      <c r="H22" s="44"/>
      <c r="I22" s="44"/>
      <c r="J22" s="18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>
      <c r="A23" s="40"/>
      <c r="B23" s="41" t="s">
        <v>565</v>
      </c>
      <c r="C23" s="42" cm="1">
        <f t="array" ref="C23">INDEX($D$48:$AM$58,$C58,C$38)</f>
        <v>7322.3580000000002</v>
      </c>
      <c r="D23" s="42" cm="1">
        <f t="array" ref="D23">INDEX($D$48:$AM$58,$C58,D$38)</f>
        <v>3317.768</v>
      </c>
      <c r="E23" s="42" cm="1">
        <f t="array" ref="E23">INDEX($D$48:$AM$58,$C58,E$38)</f>
        <v>2698.7280000000001</v>
      </c>
      <c r="F23" s="42" cm="1">
        <f t="array" ref="F23">INDEX($D$48:$AM$58,$C58,F$38)</f>
        <v>4004.5909999999999</v>
      </c>
      <c r="G23" s="39"/>
      <c r="H23" s="18" t="str" cm="1">
        <f t="array" ref="H23">HYPERLINK(TEXT("#"&amp;INDEX($D$66:$AM$76,$C76,C$38),),INDEX($D$66:$AM$76,$C76,C$38))</f>
        <v>A129182566K</v>
      </c>
      <c r="I23" s="18" t="str" cm="1">
        <f t="array" ref="I23">HYPERLINK(TEXT("#"&amp;INDEX($D$66:$AM$76,$C76,D$38),),INDEX($D$66:$AM$76,$C76,D$38))</f>
        <v>A129182522J</v>
      </c>
      <c r="J23" s="18" t="str" cm="1">
        <f t="array" ref="J23">HYPERLINK(TEXT("#"&amp;INDEX($D$66:$AM$76,$C76,E$38),),INDEX($D$66:$AM$76,$C76,E$38))</f>
        <v>A129182570A</v>
      </c>
      <c r="K23" s="18" t="str" cm="1">
        <f t="array" ref="K23">HYPERLINK(TEXT("#"&amp;INDEX($D$66:$AM$76,$C76,F$38),),INDEX($D$66:$AM$76,$C76,F$38))</f>
        <v>A129182574K</v>
      </c>
      <c r="L23" s="39"/>
      <c r="M23" s="39"/>
      <c r="N23" s="39"/>
      <c r="O23" s="39"/>
      <c r="P23" s="39"/>
      <c r="Q23" s="39"/>
      <c r="R23" s="39"/>
      <c r="S23" s="39"/>
      <c r="T23" s="39"/>
      <c r="U23" s="39"/>
    </row>
    <row r="24" spans="1:21">
      <c r="A24" s="40"/>
      <c r="F24" s="39"/>
      <c r="G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</row>
    <row r="25" spans="1:21">
      <c r="A25" s="40"/>
      <c r="B25" s="45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</row>
    <row r="26" spans="1:21">
      <c r="A26" s="47" t="s">
        <v>578</v>
      </c>
      <c r="B26" s="48"/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</row>
    <row r="27" spans="1:21">
      <c r="A27" s="47"/>
      <c r="B27" s="48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</row>
    <row r="28" spans="1:21" hidden="1">
      <c r="A28" s="49"/>
      <c r="B28" s="50" t="s">
        <v>563</v>
      </c>
      <c r="C28" s="51">
        <v>1</v>
      </c>
      <c r="D28" s="52"/>
      <c r="E28" s="52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</row>
    <row r="29" spans="1:21" hidden="1">
      <c r="A29" s="49"/>
      <c r="B29" s="50" t="s">
        <v>579</v>
      </c>
      <c r="C29" s="51">
        <f>C28+4</f>
        <v>5</v>
      </c>
      <c r="D29" s="52"/>
      <c r="E29" s="52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</row>
    <row r="30" spans="1:21" hidden="1">
      <c r="A30" s="49"/>
      <c r="B30" s="50" t="s">
        <v>580</v>
      </c>
      <c r="C30" s="51">
        <f t="shared" ref="C30:C36" si="0">C29+4</f>
        <v>9</v>
      </c>
      <c r="D30" s="52"/>
      <c r="E30" s="52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</row>
    <row r="31" spans="1:21" hidden="1">
      <c r="A31" s="49"/>
      <c r="B31" s="50" t="s">
        <v>581</v>
      </c>
      <c r="C31" s="51">
        <f t="shared" si="0"/>
        <v>13</v>
      </c>
      <c r="D31" s="52"/>
      <c r="E31" s="52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</row>
    <row r="32" spans="1:21" hidden="1">
      <c r="A32" s="49"/>
      <c r="B32" s="50" t="s">
        <v>582</v>
      </c>
      <c r="C32" s="51">
        <f t="shared" si="0"/>
        <v>17</v>
      </c>
      <c r="D32" s="52"/>
      <c r="E32" s="52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</row>
    <row r="33" spans="1:39" hidden="1">
      <c r="A33" s="49"/>
      <c r="B33" s="50" t="s">
        <v>583</v>
      </c>
      <c r="C33" s="51">
        <f t="shared" si="0"/>
        <v>21</v>
      </c>
      <c r="D33" s="52"/>
      <c r="E33" s="52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</row>
    <row r="34" spans="1:39" hidden="1">
      <c r="A34" s="49"/>
      <c r="B34" s="50" t="s">
        <v>584</v>
      </c>
      <c r="C34" s="51">
        <f t="shared" si="0"/>
        <v>25</v>
      </c>
      <c r="D34" s="52"/>
      <c r="E34" s="52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</row>
    <row r="35" spans="1:39" hidden="1">
      <c r="A35" s="49"/>
      <c r="B35" s="50" t="s">
        <v>585</v>
      </c>
      <c r="C35" s="51">
        <f t="shared" si="0"/>
        <v>29</v>
      </c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</row>
    <row r="36" spans="1:39" hidden="1">
      <c r="A36" s="49"/>
      <c r="B36" s="50" t="s">
        <v>586</v>
      </c>
      <c r="C36" s="51">
        <f t="shared" si="0"/>
        <v>33</v>
      </c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</row>
    <row r="37" spans="1:39" hidden="1">
      <c r="A37" s="49"/>
      <c r="B37" s="48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</row>
    <row r="38" spans="1:39" hidden="1">
      <c r="A38" s="49"/>
      <c r="B38" s="48"/>
      <c r="C38" s="51">
        <f>VLOOKUP(C10,B28:C36,2,FALSE)</f>
        <v>1</v>
      </c>
      <c r="D38" s="51">
        <f>C38+1</f>
        <v>2</v>
      </c>
      <c r="E38" s="51">
        <f>D38+1</f>
        <v>3</v>
      </c>
      <c r="F38" s="51">
        <f>E38+1</f>
        <v>4</v>
      </c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</row>
    <row r="39" spans="1:39" hidden="1">
      <c r="A39" s="49"/>
      <c r="B39" s="48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</row>
    <row r="40" spans="1:39" hidden="1">
      <c r="A40" s="49"/>
      <c r="B40" s="48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</row>
    <row r="41" spans="1:39" hidden="1">
      <c r="A41" s="49"/>
      <c r="B41" s="48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</row>
    <row r="42" spans="1:39" hidden="1">
      <c r="A42" s="49"/>
      <c r="B42" s="48"/>
      <c r="C42" s="48"/>
      <c r="D42" s="46"/>
      <c r="E42" s="46"/>
      <c r="F42" s="46"/>
      <c r="G42" s="46"/>
      <c r="H42" s="46"/>
      <c r="I42" s="46"/>
      <c r="J42" s="46"/>
      <c r="K42" s="46"/>
      <c r="L42" s="46"/>
      <c r="M42" s="46"/>
    </row>
    <row r="43" spans="1:39" hidden="1">
      <c r="A43" s="49"/>
      <c r="B43" s="48"/>
      <c r="C43" s="48"/>
      <c r="D43" s="46"/>
      <c r="E43" s="46"/>
      <c r="F43" s="46"/>
      <c r="G43" s="46"/>
      <c r="H43" s="46"/>
      <c r="I43" s="46"/>
      <c r="J43" s="46"/>
      <c r="K43" s="46"/>
      <c r="L43" s="46"/>
      <c r="M43" s="46"/>
    </row>
    <row r="44" spans="1:39" hidden="1">
      <c r="A44" s="49"/>
      <c r="D44" s="51">
        <v>1</v>
      </c>
      <c r="E44" s="51">
        <v>2</v>
      </c>
      <c r="F44" s="51">
        <v>3</v>
      </c>
      <c r="G44" s="51">
        <v>4</v>
      </c>
      <c r="H44" s="51">
        <v>5</v>
      </c>
      <c r="I44" s="51">
        <v>6</v>
      </c>
      <c r="J44" s="51">
        <v>7</v>
      </c>
      <c r="K44" s="51">
        <v>8</v>
      </c>
      <c r="L44" s="51">
        <v>9</v>
      </c>
      <c r="M44" s="51">
        <v>10</v>
      </c>
      <c r="N44" s="51">
        <v>11</v>
      </c>
      <c r="O44" s="51">
        <v>12</v>
      </c>
      <c r="P44" s="51">
        <v>13</v>
      </c>
      <c r="Q44" s="51">
        <v>14</v>
      </c>
      <c r="R44" s="51">
        <v>15</v>
      </c>
      <c r="S44" s="51">
        <v>16</v>
      </c>
      <c r="T44" s="51">
        <v>17</v>
      </c>
      <c r="U44" s="51">
        <v>18</v>
      </c>
      <c r="V44" s="51">
        <v>19</v>
      </c>
      <c r="W44" s="51">
        <v>20</v>
      </c>
      <c r="X44" s="51">
        <v>21</v>
      </c>
      <c r="Y44" s="51">
        <v>22</v>
      </c>
      <c r="Z44" s="51">
        <v>23</v>
      </c>
      <c r="AA44" s="51">
        <v>24</v>
      </c>
      <c r="AB44" s="51">
        <v>25</v>
      </c>
      <c r="AC44" s="51">
        <v>26</v>
      </c>
      <c r="AD44" s="51">
        <v>27</v>
      </c>
      <c r="AE44" s="51">
        <v>28</v>
      </c>
      <c r="AF44" s="51">
        <v>29</v>
      </c>
      <c r="AG44" s="51">
        <v>30</v>
      </c>
      <c r="AH44" s="51">
        <v>31</v>
      </c>
      <c r="AI44" s="51">
        <v>32</v>
      </c>
      <c r="AJ44" s="51">
        <v>33</v>
      </c>
      <c r="AK44" s="51">
        <v>34</v>
      </c>
      <c r="AL44" s="51">
        <v>35</v>
      </c>
      <c r="AM44" s="51">
        <v>36</v>
      </c>
    </row>
    <row r="45" spans="1:39" ht="15" hidden="1" customHeight="1">
      <c r="A45" s="35"/>
      <c r="D45" t="s">
        <v>587</v>
      </c>
      <c r="H45" t="s">
        <v>588</v>
      </c>
      <c r="L45" t="s">
        <v>589</v>
      </c>
      <c r="P45" t="s">
        <v>590</v>
      </c>
      <c r="T45" t="s">
        <v>591</v>
      </c>
      <c r="X45" t="s">
        <v>592</v>
      </c>
      <c r="AB45" t="s">
        <v>593</v>
      </c>
      <c r="AF45" t="s">
        <v>594</v>
      </c>
      <c r="AJ45" t="s">
        <v>595</v>
      </c>
    </row>
    <row r="46" spans="1:39" ht="57" hidden="1">
      <c r="A46" s="53"/>
      <c r="B46" s="35"/>
      <c r="C46" s="35"/>
      <c r="D46" s="36" t="s">
        <v>565</v>
      </c>
      <c r="E46" s="36" t="s">
        <v>566</v>
      </c>
      <c r="F46" s="36" t="s">
        <v>567</v>
      </c>
      <c r="G46" s="36" t="s">
        <v>568</v>
      </c>
      <c r="H46" s="36" t="s">
        <v>565</v>
      </c>
      <c r="I46" s="36" t="s">
        <v>566</v>
      </c>
      <c r="J46" s="36" t="s">
        <v>567</v>
      </c>
      <c r="K46" s="36" t="s">
        <v>568</v>
      </c>
      <c r="L46" s="36" t="s">
        <v>565</v>
      </c>
      <c r="M46" s="36" t="s">
        <v>566</v>
      </c>
      <c r="N46" s="36" t="s">
        <v>567</v>
      </c>
      <c r="O46" s="36" t="s">
        <v>568</v>
      </c>
      <c r="P46" s="36" t="s">
        <v>565</v>
      </c>
      <c r="Q46" s="36" t="s">
        <v>566</v>
      </c>
      <c r="R46" s="36" t="s">
        <v>567</v>
      </c>
      <c r="S46" s="36" t="s">
        <v>568</v>
      </c>
      <c r="T46" s="36" t="s">
        <v>565</v>
      </c>
      <c r="U46" s="36" t="s">
        <v>566</v>
      </c>
      <c r="V46" s="36" t="s">
        <v>567</v>
      </c>
      <c r="W46" s="36" t="s">
        <v>568</v>
      </c>
      <c r="X46" s="36" t="s">
        <v>565</v>
      </c>
      <c r="Y46" s="36" t="s">
        <v>566</v>
      </c>
      <c r="Z46" s="36" t="s">
        <v>567</v>
      </c>
      <c r="AA46" s="36" t="s">
        <v>568</v>
      </c>
      <c r="AB46" s="36" t="s">
        <v>565</v>
      </c>
      <c r="AC46" s="36" t="s">
        <v>566</v>
      </c>
      <c r="AD46" s="36" t="s">
        <v>567</v>
      </c>
      <c r="AE46" s="36" t="s">
        <v>568</v>
      </c>
      <c r="AF46" s="36" t="s">
        <v>565</v>
      </c>
      <c r="AG46" s="36" t="s">
        <v>566</v>
      </c>
      <c r="AH46" s="36" t="s">
        <v>567</v>
      </c>
      <c r="AI46" s="36" t="s">
        <v>568</v>
      </c>
      <c r="AJ46" s="36" t="s">
        <v>565</v>
      </c>
      <c r="AK46" s="36" t="s">
        <v>566</v>
      </c>
      <c r="AL46" s="36" t="s">
        <v>567</v>
      </c>
      <c r="AM46" s="36" t="s">
        <v>568</v>
      </c>
    </row>
    <row r="47" spans="1:39" hidden="1">
      <c r="A47" s="54"/>
      <c r="B47" s="35"/>
      <c r="C47" s="35"/>
      <c r="D47" s="39" t="s">
        <v>569</v>
      </c>
      <c r="E47" s="39" t="s">
        <v>569</v>
      </c>
      <c r="F47" s="39" t="s">
        <v>569</v>
      </c>
      <c r="G47" s="39" t="s">
        <v>569</v>
      </c>
      <c r="H47" s="39" t="s">
        <v>569</v>
      </c>
      <c r="I47" s="39" t="s">
        <v>569</v>
      </c>
      <c r="J47" s="39" t="s">
        <v>569</v>
      </c>
      <c r="K47" s="39" t="s">
        <v>569</v>
      </c>
      <c r="L47" s="39" t="s">
        <v>569</v>
      </c>
      <c r="M47" s="39" t="s">
        <v>569</v>
      </c>
      <c r="N47" s="39" t="s">
        <v>569</v>
      </c>
      <c r="O47" s="39" t="s">
        <v>569</v>
      </c>
      <c r="P47" s="39" t="s">
        <v>569</v>
      </c>
      <c r="Q47" s="39" t="s">
        <v>569</v>
      </c>
      <c r="R47" s="39" t="s">
        <v>569</v>
      </c>
      <c r="S47" s="39" t="s">
        <v>569</v>
      </c>
      <c r="T47" s="39" t="s">
        <v>569</v>
      </c>
      <c r="U47" s="39" t="s">
        <v>569</v>
      </c>
      <c r="V47" s="39" t="s">
        <v>569</v>
      </c>
      <c r="W47" s="39" t="s">
        <v>569</v>
      </c>
      <c r="X47" s="39" t="s">
        <v>569</v>
      </c>
      <c r="Y47" s="39" t="s">
        <v>569</v>
      </c>
      <c r="Z47" s="39" t="s">
        <v>569</v>
      </c>
      <c r="AA47" s="39" t="s">
        <v>569</v>
      </c>
      <c r="AB47" s="39" t="s">
        <v>569</v>
      </c>
      <c r="AC47" s="39" t="s">
        <v>569</v>
      </c>
      <c r="AD47" s="39" t="s">
        <v>569</v>
      </c>
      <c r="AE47" s="39" t="s">
        <v>569</v>
      </c>
      <c r="AF47" s="39" t="s">
        <v>569</v>
      </c>
      <c r="AG47" s="39" t="s">
        <v>569</v>
      </c>
      <c r="AH47" s="39" t="s">
        <v>569</v>
      </c>
      <c r="AI47" s="39" t="s">
        <v>569</v>
      </c>
      <c r="AJ47" s="39" t="s">
        <v>569</v>
      </c>
      <c r="AK47" s="39" t="s">
        <v>569</v>
      </c>
      <c r="AL47" s="39" t="s">
        <v>569</v>
      </c>
      <c r="AM47" s="39" t="s">
        <v>569</v>
      </c>
    </row>
    <row r="48" spans="1:39" hidden="1">
      <c r="A48" s="40"/>
      <c r="B48" s="41" t="s">
        <v>570</v>
      </c>
      <c r="C48" s="51">
        <v>1</v>
      </c>
      <c r="D48" s="55">
        <f>A129182526T_Latest</f>
        <v>6162.2820000000002</v>
      </c>
      <c r="E48" s="55">
        <f>A129182530J_Latest</f>
        <v>2665.4560000000001</v>
      </c>
      <c r="F48" s="55">
        <f>A129182558K_Latest</f>
        <v>2185.9740000000002</v>
      </c>
      <c r="G48" s="55">
        <f>A129182510X_Latest</f>
        <v>3496.8270000000002</v>
      </c>
      <c r="H48" s="55">
        <f>A129182178J_Latest</f>
        <v>1934.8150000000001</v>
      </c>
      <c r="I48" s="55">
        <f>A129182182X_Latest</f>
        <v>850.17499999999995</v>
      </c>
      <c r="J48" s="55">
        <f>A129182210W_Latest</f>
        <v>694.87699999999995</v>
      </c>
      <c r="K48" s="55">
        <f>A129182162R_Latest</f>
        <v>1084.6410000000001</v>
      </c>
      <c r="L48" s="55">
        <f>A129181714J_Latest</f>
        <v>1603.125</v>
      </c>
      <c r="M48" s="55">
        <f>A129181718T_Latest</f>
        <v>714.96400000000006</v>
      </c>
      <c r="N48" s="55">
        <f>A129181746A_Latest</f>
        <v>570.61500000000001</v>
      </c>
      <c r="O48" s="55">
        <f>A129181698V_Latest</f>
        <v>888.16099999999994</v>
      </c>
      <c r="P48" s="55">
        <f>A129182294T_Latest</f>
        <v>1280.7429999999999</v>
      </c>
      <c r="Q48" s="55">
        <f>A129182298A_Latest</f>
        <v>527.851</v>
      </c>
      <c r="R48" s="55">
        <f>A129182326X_Latest</f>
        <v>442.77800000000002</v>
      </c>
      <c r="S48" s="55">
        <f>A129182278T_Latest</f>
        <v>752.89200000000005</v>
      </c>
      <c r="T48" s="55">
        <f>A129182410R_Latest</f>
        <v>415.11900000000003</v>
      </c>
      <c r="U48" s="55">
        <f>A129182414X_Latest</f>
        <v>168.149</v>
      </c>
      <c r="V48" s="55">
        <f>A129182442J_Latest</f>
        <v>135.303</v>
      </c>
      <c r="W48" s="55">
        <f>A129182394A_Latest</f>
        <v>246.971</v>
      </c>
      <c r="X48" s="55">
        <f>A129181830T_Latest</f>
        <v>649.56200000000001</v>
      </c>
      <c r="Y48" s="55">
        <f>A129181834A_Latest</f>
        <v>286.709</v>
      </c>
      <c r="Z48" s="55">
        <f>A129181862K_Latest</f>
        <v>241.90600000000001</v>
      </c>
      <c r="AA48" s="55">
        <f>A129181814T_Latest</f>
        <v>362.85300000000001</v>
      </c>
      <c r="AB48" s="55">
        <f>A129181946V_Latest</f>
        <v>128.94300000000001</v>
      </c>
      <c r="AC48" s="55">
        <f>A129181950K_Latest</f>
        <v>45.81</v>
      </c>
      <c r="AD48" s="55">
        <f>A129181978L_Latest</f>
        <v>38.941000000000003</v>
      </c>
      <c r="AE48" s="55">
        <f>A129181930A_Latest</f>
        <v>83.134</v>
      </c>
      <c r="AF48" s="55">
        <f>A129182062F_Latest</f>
        <v>50.168999999999997</v>
      </c>
      <c r="AG48" s="55">
        <f>A129182066R_Latest</f>
        <v>24.007000000000001</v>
      </c>
      <c r="AH48" s="55">
        <f>A129182094X_Latest</f>
        <v>21.2</v>
      </c>
      <c r="AI48" s="55">
        <f>A129182046F_Latest</f>
        <v>26.161000000000001</v>
      </c>
      <c r="AJ48" s="55">
        <f>A129181598K_Latest</f>
        <v>99.805000000000007</v>
      </c>
      <c r="AK48" s="55">
        <f>A129181602R_Latest</f>
        <v>47.790999999999997</v>
      </c>
      <c r="AL48" s="55">
        <f>A129181630X_Latest</f>
        <v>40.353999999999999</v>
      </c>
      <c r="AM48" s="55">
        <f>A129181582T_Latest</f>
        <v>52.014000000000003</v>
      </c>
    </row>
    <row r="49" spans="1:39" hidden="1">
      <c r="A49" s="40"/>
      <c r="B49" s="43" t="s">
        <v>571</v>
      </c>
      <c r="C49" s="51">
        <v>2</v>
      </c>
      <c r="D49" s="55">
        <f>A129182578V_Latest</f>
        <v>6059.3789999999999</v>
      </c>
      <c r="E49" s="55">
        <f>A129182562A_Latest</f>
        <v>2645.6860000000001</v>
      </c>
      <c r="F49" s="55">
        <f>A129182590K_Latest</f>
        <v>2169.4540000000002</v>
      </c>
      <c r="G49" s="55">
        <f>A129182514J_Latest</f>
        <v>3413.6930000000002</v>
      </c>
      <c r="H49" s="55">
        <f>A129182230F_Latest</f>
        <v>1904.011</v>
      </c>
      <c r="I49" s="55">
        <f>A129182214F_Latest</f>
        <v>845.47299999999996</v>
      </c>
      <c r="J49" s="55">
        <f>A129182242R_Latest</f>
        <v>690.70500000000004</v>
      </c>
      <c r="K49" s="55">
        <f>A129182166X_Latest</f>
        <v>1058.538</v>
      </c>
      <c r="L49" s="55">
        <f>A129181766K_Latest</f>
        <v>1569.279</v>
      </c>
      <c r="M49" s="55">
        <f>A129181750T_Latest</f>
        <v>706.44100000000003</v>
      </c>
      <c r="N49" s="55">
        <f>A129181778V_Latest</f>
        <v>563.36300000000006</v>
      </c>
      <c r="O49" s="55">
        <f>A129181702X_Latest</f>
        <v>862.83799999999997</v>
      </c>
      <c r="P49" s="55">
        <f>A129182346J_Latest</f>
        <v>1261.2809999999999</v>
      </c>
      <c r="Q49" s="55">
        <f>A129182330R_Latest</f>
        <v>523.32000000000005</v>
      </c>
      <c r="R49" s="55">
        <f>A129182358T_Latest</f>
        <v>439.435</v>
      </c>
      <c r="S49" s="55">
        <f>A129182282J_Latest</f>
        <v>737.96199999999999</v>
      </c>
      <c r="T49" s="55">
        <f>A129182462T_Latest</f>
        <v>408.18400000000003</v>
      </c>
      <c r="U49" s="55">
        <f>A129182446T_Latest</f>
        <v>167.16200000000001</v>
      </c>
      <c r="V49" s="55">
        <f>A129182474A_Latest</f>
        <v>134.316</v>
      </c>
      <c r="W49" s="55">
        <f>A129182398K_Latest</f>
        <v>241.02199999999999</v>
      </c>
      <c r="X49" s="55">
        <f>A129181882V_Latest</f>
        <v>641.97900000000004</v>
      </c>
      <c r="Y49" s="55">
        <f>A129181866V_Latest</f>
        <v>286.44900000000001</v>
      </c>
      <c r="Z49" s="55">
        <f>A129181894C_Latest</f>
        <v>241.90600000000001</v>
      </c>
      <c r="AA49" s="55">
        <f>A129181818A_Latest</f>
        <v>355.53</v>
      </c>
      <c r="AB49" s="55">
        <f>A129181998W_Latest</f>
        <v>127.20699999999999</v>
      </c>
      <c r="AC49" s="55">
        <f>A129181982C_Latest</f>
        <v>45.398000000000003</v>
      </c>
      <c r="AD49" s="55">
        <f>A129182010C_Latest</f>
        <v>38.529000000000003</v>
      </c>
      <c r="AE49" s="55">
        <f>A129181934K_Latest</f>
        <v>81.808999999999997</v>
      </c>
      <c r="AF49" s="55">
        <f>A129182114W_Latest</f>
        <v>49.503</v>
      </c>
      <c r="AG49" s="55">
        <f>A129182098J_Latest</f>
        <v>23.914000000000001</v>
      </c>
      <c r="AH49" s="55">
        <f>A129182126F_Latest</f>
        <v>21.106999999999999</v>
      </c>
      <c r="AI49" s="55">
        <f>A129182050W_Latest</f>
        <v>25.588999999999999</v>
      </c>
      <c r="AJ49" s="55">
        <f>A129181650J_Latest</f>
        <v>97.933999999999997</v>
      </c>
      <c r="AK49" s="55">
        <f>A129181634J_Latest</f>
        <v>47.529000000000003</v>
      </c>
      <c r="AL49" s="55">
        <f>A129181662T_Latest</f>
        <v>40.093000000000004</v>
      </c>
      <c r="AM49" s="55">
        <f>A129181586A_Latest</f>
        <v>50.405000000000001</v>
      </c>
    </row>
    <row r="50" spans="1:39" hidden="1">
      <c r="A50" s="40"/>
      <c r="B50" s="43" t="s">
        <v>572</v>
      </c>
      <c r="C50" s="51">
        <v>3</v>
      </c>
      <c r="D50" s="55">
        <f>A129182490A_Latest</f>
        <v>102.90300000000001</v>
      </c>
      <c r="E50" s="55">
        <f>A129182502X_Latest</f>
        <v>19.768999999999998</v>
      </c>
      <c r="F50" s="55">
        <f>A129182534T_Latest</f>
        <v>16.521000000000001</v>
      </c>
      <c r="G50" s="55">
        <f>A129182506J_Latest</f>
        <v>83.134</v>
      </c>
      <c r="H50" s="55">
        <f>A129182142F_Latest</f>
        <v>30.803999999999998</v>
      </c>
      <c r="I50" s="55">
        <f>A129182154R_Latest</f>
        <v>4.7009999999999996</v>
      </c>
      <c r="J50" s="55">
        <f>A129182186J_Latest</f>
        <v>4.1719999999999997</v>
      </c>
      <c r="K50" s="55">
        <f>A129182158X_Latest</f>
        <v>26.103000000000002</v>
      </c>
      <c r="L50" s="55">
        <f>A129181678K_Latest</f>
        <v>33.845999999999997</v>
      </c>
      <c r="M50" s="55">
        <f>A129181690A_Latest</f>
        <v>8.5229999999999997</v>
      </c>
      <c r="N50" s="55">
        <f>A129181722J_Latest</f>
        <v>7.2510000000000003</v>
      </c>
      <c r="O50" s="55">
        <f>A129181694K_Latest</f>
        <v>25.323</v>
      </c>
      <c r="P50" s="55">
        <f>A129182258J_Latest</f>
        <v>19.462</v>
      </c>
      <c r="Q50" s="55">
        <f>A129182270X_Latest</f>
        <v>4.5309999999999997</v>
      </c>
      <c r="R50" s="55">
        <f>A129182302F_Latest</f>
        <v>3.3439999999999999</v>
      </c>
      <c r="S50" s="55">
        <f>A129182274J_Latest</f>
        <v>14.930999999999999</v>
      </c>
      <c r="T50" s="55">
        <f>A129182374T_Latest</f>
        <v>6.9349999999999996</v>
      </c>
      <c r="U50" s="55">
        <f>A129182386A_Latest</f>
        <v>0.98699999999999999</v>
      </c>
      <c r="V50" s="55">
        <f>A129182418J_Latest</f>
        <v>0.98699999999999999</v>
      </c>
      <c r="W50" s="55">
        <f>A129182390T_Latest</f>
        <v>5.9489999999999998</v>
      </c>
      <c r="X50" s="55">
        <f>A129181794V_Latest</f>
        <v>7.5830000000000002</v>
      </c>
      <c r="Y50" s="55">
        <f>A129181806T_Latest</f>
        <v>0.26</v>
      </c>
      <c r="Z50" s="55">
        <f>A129181838K_Latest</f>
        <v>0</v>
      </c>
      <c r="AA50" s="55">
        <f>A129181810J_Latest</f>
        <v>7.3230000000000004</v>
      </c>
      <c r="AB50" s="55">
        <f>A129181910T_Latest</f>
        <v>1.736</v>
      </c>
      <c r="AC50" s="55">
        <f>A129181922A_Latest</f>
        <v>0.41199999999999998</v>
      </c>
      <c r="AD50" s="55">
        <f>A129181954V_Latest</f>
        <v>0.41199999999999998</v>
      </c>
      <c r="AE50" s="55">
        <f>A129181926K_Latest</f>
        <v>1.3240000000000001</v>
      </c>
      <c r="AF50" s="55">
        <f>A129182026W_Latest</f>
        <v>0.66600000000000004</v>
      </c>
      <c r="AG50" s="55">
        <f>A129182038F_Latest</f>
        <v>9.2999999999999999E-2</v>
      </c>
      <c r="AH50" s="55">
        <f>A129182070F_Latest</f>
        <v>9.2999999999999999E-2</v>
      </c>
      <c r="AI50" s="55">
        <f>A129182042W_Latest</f>
        <v>0.57299999999999995</v>
      </c>
      <c r="AJ50" s="55">
        <f>A129181562J_Latest</f>
        <v>1.871</v>
      </c>
      <c r="AK50" s="55">
        <f>A129181574T_Latest</f>
        <v>0.26200000000000001</v>
      </c>
      <c r="AL50" s="55">
        <f>A129181606X_Latest</f>
        <v>0.26200000000000001</v>
      </c>
      <c r="AM50" s="55">
        <f>A129181578A_Latest</f>
        <v>1.609</v>
      </c>
    </row>
    <row r="51" spans="1:39" hidden="1">
      <c r="A51" s="40"/>
      <c r="B51" s="43"/>
      <c r="C51" s="51">
        <v>4</v>
      </c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</row>
    <row r="52" spans="1:39" hidden="1">
      <c r="A52" s="40"/>
      <c r="B52" s="41" t="s">
        <v>573</v>
      </c>
      <c r="C52" s="51">
        <v>5</v>
      </c>
      <c r="D52" s="55">
        <f>A129182538A_Latest</f>
        <v>1042.499</v>
      </c>
      <c r="E52" s="55">
        <f>A129182542T_Latest</f>
        <v>652.31200000000001</v>
      </c>
      <c r="F52" s="55">
        <f>A129182594V_Latest</f>
        <v>512.75300000000004</v>
      </c>
      <c r="G52" s="55">
        <f>A129182494K_Latest</f>
        <v>390.18700000000001</v>
      </c>
      <c r="H52" s="55">
        <f>A129182190X_Latest</f>
        <v>330.27199999999999</v>
      </c>
      <c r="I52" s="55">
        <f>A129182194J_Latest</f>
        <v>202.06299999999999</v>
      </c>
      <c r="J52" s="55">
        <f>A129182246X_Latest</f>
        <v>159.24600000000001</v>
      </c>
      <c r="K52" s="55">
        <f>A129182146R_Latest</f>
        <v>128.21</v>
      </c>
      <c r="L52" s="55">
        <f>A129181726T_Latest</f>
        <v>244.59700000000001</v>
      </c>
      <c r="M52" s="55">
        <f>A129181730J_Latest</f>
        <v>144.613</v>
      </c>
      <c r="N52" s="55">
        <f>A129181782K_Latest</f>
        <v>112.57899999999999</v>
      </c>
      <c r="O52" s="55">
        <f>A129181682A_Latest</f>
        <v>99.984999999999999</v>
      </c>
      <c r="P52" s="55">
        <f>A129182306R_Latest</f>
        <v>219.27099999999999</v>
      </c>
      <c r="Q52" s="55">
        <f>A129182310F_Latest</f>
        <v>146.39699999999999</v>
      </c>
      <c r="R52" s="55">
        <f>A129182362J_Latest</f>
        <v>117.633</v>
      </c>
      <c r="S52" s="55">
        <f>A129182262X_Latest</f>
        <v>72.873999999999995</v>
      </c>
      <c r="T52" s="55">
        <f>A129182422X_Latest</f>
        <v>84.728999999999999</v>
      </c>
      <c r="U52" s="55">
        <f>A129182426J_Latest</f>
        <v>52.491</v>
      </c>
      <c r="V52" s="55">
        <f>A129182478K_Latest</f>
        <v>40.829000000000001</v>
      </c>
      <c r="W52" s="55">
        <f>A129182378A_Latest</f>
        <v>32.238</v>
      </c>
      <c r="X52" s="55">
        <f>A129181842A_Latest</f>
        <v>115.01600000000001</v>
      </c>
      <c r="Y52" s="55">
        <f>A129181846K_Latest</f>
        <v>74.241</v>
      </c>
      <c r="Z52" s="55">
        <f>A129181898L_Latest</f>
        <v>56.045999999999999</v>
      </c>
      <c r="AA52" s="55">
        <f>A129181798C_Latest</f>
        <v>40.774000000000001</v>
      </c>
      <c r="AB52" s="55">
        <f>A129181958C_Latest</f>
        <v>24.856999999999999</v>
      </c>
      <c r="AC52" s="55">
        <f>A129181962V_Latest</f>
        <v>16.984999999999999</v>
      </c>
      <c r="AD52" s="55">
        <f>A129182014L_Latest</f>
        <v>13.8</v>
      </c>
      <c r="AE52" s="55">
        <f>A129181914A_Latest</f>
        <v>7.8719999999999999</v>
      </c>
      <c r="AF52" s="55">
        <f>A129182074R_Latest</f>
        <v>7.3760000000000003</v>
      </c>
      <c r="AG52" s="55">
        <f>A129182078X_Latest</f>
        <v>4.9580000000000002</v>
      </c>
      <c r="AH52" s="55">
        <f>A129182130W_Latest</f>
        <v>4.2990000000000004</v>
      </c>
      <c r="AI52" s="55">
        <f>A129182030L_Latest</f>
        <v>2.419</v>
      </c>
      <c r="AJ52" s="55">
        <f>A129181610R_Latest</f>
        <v>16.381</v>
      </c>
      <c r="AK52" s="55">
        <f>A129181614X_Latest</f>
        <v>10.564</v>
      </c>
      <c r="AL52" s="55">
        <f>A129181666A_Latest</f>
        <v>8.3219999999999992</v>
      </c>
      <c r="AM52" s="55">
        <f>A129181566T_Latest</f>
        <v>5.8170000000000002</v>
      </c>
    </row>
    <row r="53" spans="1:39" hidden="1">
      <c r="A53" s="40"/>
      <c r="B53" s="43" t="s">
        <v>574</v>
      </c>
      <c r="C53" s="51">
        <v>6</v>
      </c>
      <c r="D53" s="55">
        <f>A129182582K_Latest</f>
        <v>833.07899999999995</v>
      </c>
      <c r="E53" s="55">
        <f>A129182586V_Latest</f>
        <v>540.00300000000004</v>
      </c>
      <c r="F53" s="55">
        <f>A129182498V_Latest</f>
        <v>434.803</v>
      </c>
      <c r="G53" s="55">
        <f>A129182518T_Latest</f>
        <v>293.07600000000002</v>
      </c>
      <c r="H53" s="55">
        <f>A129182234R_Latest</f>
        <v>263.96100000000001</v>
      </c>
      <c r="I53" s="55">
        <f>A129182238X_Latest</f>
        <v>170.08600000000001</v>
      </c>
      <c r="J53" s="55">
        <f>A129182150F_Latest</f>
        <v>136.09800000000001</v>
      </c>
      <c r="K53" s="55">
        <f>A129182170R_Latest</f>
        <v>93.875</v>
      </c>
      <c r="L53" s="55">
        <f>A129181770A_Latest</f>
        <v>199.328</v>
      </c>
      <c r="M53" s="55">
        <f>A129181774K_Latest</f>
        <v>121.825</v>
      </c>
      <c r="N53" s="55">
        <f>A129181686K_Latest</f>
        <v>96.975999999999999</v>
      </c>
      <c r="O53" s="55">
        <f>A129181706J_Latest</f>
        <v>77.501999999999995</v>
      </c>
      <c r="P53" s="55">
        <f>A129182350X_Latest</f>
        <v>174.364</v>
      </c>
      <c r="Q53" s="55">
        <f>A129182354J_Latest</f>
        <v>120.282</v>
      </c>
      <c r="R53" s="55">
        <f>A129182266J_Latest</f>
        <v>99.061000000000007</v>
      </c>
      <c r="S53" s="55">
        <f>A129182286T_Latest</f>
        <v>54.082000000000001</v>
      </c>
      <c r="T53" s="55">
        <f>A129182466A_Latest</f>
        <v>66.207999999999998</v>
      </c>
      <c r="U53" s="55">
        <f>A129182470T_Latest</f>
        <v>43.470999999999997</v>
      </c>
      <c r="V53" s="55">
        <f>A129182382T_Latest</f>
        <v>35.277999999999999</v>
      </c>
      <c r="W53" s="55">
        <f>A129182402R_Latest</f>
        <v>22.736999999999998</v>
      </c>
      <c r="X53" s="55">
        <f>A129181886C_Latest</f>
        <v>91.643000000000001</v>
      </c>
      <c r="Y53" s="55">
        <f>A129181890V_Latest</f>
        <v>58.639000000000003</v>
      </c>
      <c r="Z53" s="55">
        <f>A129181802J_Latest</f>
        <v>46.216000000000001</v>
      </c>
      <c r="AA53" s="55">
        <f>A129181822T_Latest</f>
        <v>33.003999999999998</v>
      </c>
      <c r="AB53" s="55">
        <f>A129182002C_Latest</f>
        <v>19.097000000000001</v>
      </c>
      <c r="AC53" s="55">
        <f>A129182006L_Latest</f>
        <v>12.978999999999999</v>
      </c>
      <c r="AD53" s="55">
        <f>A129181918K_Latest</f>
        <v>10.954000000000001</v>
      </c>
      <c r="AE53" s="55">
        <f>A129181938V_Latest</f>
        <v>6.1180000000000003</v>
      </c>
      <c r="AF53" s="55">
        <f>A129182118F_Latest</f>
        <v>6.048</v>
      </c>
      <c r="AG53" s="55">
        <f>A129182122W_Latest</f>
        <v>4.4089999999999998</v>
      </c>
      <c r="AH53" s="55">
        <f>A129182034W_Latest</f>
        <v>3.7509999999999999</v>
      </c>
      <c r="AI53" s="55">
        <f>A129182054F_Latest</f>
        <v>1.639</v>
      </c>
      <c r="AJ53" s="55">
        <f>A129181654T_Latest</f>
        <v>12.432</v>
      </c>
      <c r="AK53" s="55">
        <f>A129181658A_Latest</f>
        <v>8.3109999999999999</v>
      </c>
      <c r="AL53" s="55">
        <f>A129181570J_Latest</f>
        <v>6.47</v>
      </c>
      <c r="AM53" s="55">
        <f>A129181590T_Latest</f>
        <v>4.12</v>
      </c>
    </row>
    <row r="54" spans="1:39" hidden="1">
      <c r="A54" s="40"/>
      <c r="B54" s="43" t="s">
        <v>575</v>
      </c>
      <c r="C54" s="51">
        <v>7</v>
      </c>
      <c r="D54" s="55">
        <f>A129182546A_Latest</f>
        <v>209.42</v>
      </c>
      <c r="E54" s="55">
        <f>A129182598C_Latest</f>
        <v>112.309</v>
      </c>
      <c r="F54" s="55">
        <f>A129182486K_Latest</f>
        <v>77.95</v>
      </c>
      <c r="G54" s="55">
        <f>A129182550T_Latest</f>
        <v>97.111000000000004</v>
      </c>
      <c r="H54" s="55">
        <f>A129182198T_Latest</f>
        <v>66.311000000000007</v>
      </c>
      <c r="I54" s="55">
        <f>A129182250R_Latest</f>
        <v>31.977</v>
      </c>
      <c r="J54" s="55">
        <f>A129182138R_Latest</f>
        <v>23.148</v>
      </c>
      <c r="K54" s="55">
        <f>A129182202W_Latest</f>
        <v>34.335000000000001</v>
      </c>
      <c r="L54" s="55">
        <f>A129181734T_Latest</f>
        <v>45.27</v>
      </c>
      <c r="M54" s="55">
        <f>A129181786V_Latest</f>
        <v>22.786999999999999</v>
      </c>
      <c r="N54" s="55">
        <f>A129181674A_Latest</f>
        <v>15.603</v>
      </c>
      <c r="O54" s="55">
        <f>A129181738A_Latest</f>
        <v>22.483000000000001</v>
      </c>
      <c r="P54" s="55">
        <f>A129182314R_Latest</f>
        <v>44.906999999999996</v>
      </c>
      <c r="Q54" s="55">
        <f>A129182366T_Latest</f>
        <v>26.114999999999998</v>
      </c>
      <c r="R54" s="55">
        <f>A129182254X_Latest</f>
        <v>18.571999999999999</v>
      </c>
      <c r="S54" s="55">
        <f>A129182318X_Latest</f>
        <v>18.792000000000002</v>
      </c>
      <c r="T54" s="55">
        <f>A129182430X_Latest</f>
        <v>18.521999999999998</v>
      </c>
      <c r="U54" s="55">
        <f>A129182482A_Latest</f>
        <v>9.0210000000000008</v>
      </c>
      <c r="V54" s="55">
        <f>A129182370J_Latest</f>
        <v>5.5519999999999996</v>
      </c>
      <c r="W54" s="55">
        <f>A129182434J_Latest</f>
        <v>9.5009999999999994</v>
      </c>
      <c r="X54" s="55">
        <f>A129181850A_Latest</f>
        <v>23.373000000000001</v>
      </c>
      <c r="Y54" s="55">
        <f>A129181902T_Latest</f>
        <v>15.602</v>
      </c>
      <c r="Z54" s="55">
        <f>A129181790K_Latest</f>
        <v>9.83</v>
      </c>
      <c r="AA54" s="55">
        <f>A129181854K_Latest</f>
        <v>7.77</v>
      </c>
      <c r="AB54" s="55">
        <f>A129181966C_Latest</f>
        <v>5.76</v>
      </c>
      <c r="AC54" s="55">
        <f>A129182018W_Latest</f>
        <v>4.0060000000000002</v>
      </c>
      <c r="AD54" s="55">
        <f>A129181906A_Latest</f>
        <v>2.8460000000000001</v>
      </c>
      <c r="AE54" s="55">
        <f>A129181970V_Latest</f>
        <v>1.754</v>
      </c>
      <c r="AF54" s="55">
        <f>A129182082R_Latest</f>
        <v>1.329</v>
      </c>
      <c r="AG54" s="55">
        <f>A129182134F_Latest</f>
        <v>0.54800000000000004</v>
      </c>
      <c r="AH54" s="55">
        <f>A129182022L_Latest</f>
        <v>0.54800000000000004</v>
      </c>
      <c r="AI54" s="55">
        <f>A129182086X_Latest</f>
        <v>0.78</v>
      </c>
      <c r="AJ54" s="55">
        <f>A129181618J_Latest</f>
        <v>3.9489999999999998</v>
      </c>
      <c r="AK54" s="55">
        <f>A129181670T_Latest</f>
        <v>2.2519999999999998</v>
      </c>
      <c r="AL54" s="55">
        <f>A129181558T_Latest</f>
        <v>1.8520000000000001</v>
      </c>
      <c r="AM54" s="55">
        <f>A129181622X_Latest</f>
        <v>1.696</v>
      </c>
    </row>
    <row r="55" spans="1:39" hidden="1">
      <c r="A55" s="40"/>
      <c r="B55" s="43"/>
      <c r="C55" s="51">
        <v>8</v>
      </c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</row>
    <row r="56" spans="1:39" hidden="1">
      <c r="A56" s="40"/>
      <c r="B56" s="41" t="s">
        <v>576</v>
      </c>
      <c r="C56" s="51">
        <v>9</v>
      </c>
      <c r="D56" s="55">
        <f>A129182554A_Latest</f>
        <v>117.577</v>
      </c>
      <c r="E56" s="55"/>
      <c r="F56" s="55"/>
      <c r="G56" s="55"/>
      <c r="H56" s="55">
        <f>A129182206F_Latest</f>
        <v>39.677</v>
      </c>
      <c r="I56" s="55"/>
      <c r="J56" s="55"/>
      <c r="K56" s="55"/>
      <c r="L56" s="55">
        <f>A129181742T_Latest</f>
        <v>27.992000000000001</v>
      </c>
      <c r="M56" s="55"/>
      <c r="N56" s="55"/>
      <c r="O56" s="55"/>
      <c r="P56" s="55">
        <f>A129182322R_Latest</f>
        <v>24.885999999999999</v>
      </c>
      <c r="Q56" s="55"/>
      <c r="R56" s="55"/>
      <c r="S56" s="55"/>
      <c r="T56" s="55">
        <f>A129182438T_Latest</f>
        <v>10.535</v>
      </c>
      <c r="U56" s="55"/>
      <c r="V56" s="55"/>
      <c r="W56" s="55"/>
      <c r="X56" s="55">
        <f>A129181858V_Latest</f>
        <v>8.8119999999999994</v>
      </c>
      <c r="Y56" s="55"/>
      <c r="Z56" s="55"/>
      <c r="AA56" s="55"/>
      <c r="AB56" s="55">
        <f>A129181974C_Latest</f>
        <v>2.2909999999999999</v>
      </c>
      <c r="AC56" s="55"/>
      <c r="AD56" s="55"/>
      <c r="AE56" s="55"/>
      <c r="AF56" s="55">
        <f>A129182090R_Latest</f>
        <v>1.8320000000000001</v>
      </c>
      <c r="AG56" s="55"/>
      <c r="AH56" s="55"/>
      <c r="AI56" s="55"/>
      <c r="AJ56" s="55">
        <f>A129181626J_Latest</f>
        <v>1.5509999999999999</v>
      </c>
      <c r="AK56" s="55"/>
      <c r="AL56" s="55"/>
      <c r="AM56" s="55"/>
    </row>
    <row r="57" spans="1:39" hidden="1">
      <c r="A57" s="40"/>
      <c r="B57" s="41"/>
      <c r="C57" s="51">
        <v>10</v>
      </c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</row>
    <row r="58" spans="1:39" hidden="1">
      <c r="A58" s="40"/>
      <c r="B58" s="41" t="s">
        <v>565</v>
      </c>
      <c r="C58" s="51">
        <v>11</v>
      </c>
      <c r="D58" s="55">
        <f>A129182566K_Latest</f>
        <v>7322.3580000000002</v>
      </c>
      <c r="E58" s="55">
        <f>A129182522J_Latest</f>
        <v>3317.768</v>
      </c>
      <c r="F58" s="55">
        <f>A129182570A_Latest</f>
        <v>2698.7280000000001</v>
      </c>
      <c r="G58" s="55">
        <f>A129182574K_Latest</f>
        <v>4004.5909999999999</v>
      </c>
      <c r="H58" s="55">
        <f>A129182218R_Latest</f>
        <v>2304.7649999999999</v>
      </c>
      <c r="I58" s="55">
        <f>A129182174X_Latest</f>
        <v>1052.2370000000001</v>
      </c>
      <c r="J58" s="55">
        <f>A129182222F_Latest</f>
        <v>854.12199999999996</v>
      </c>
      <c r="K58" s="55">
        <f>A129182226R_Latest</f>
        <v>1252.527</v>
      </c>
      <c r="L58" s="55">
        <f>A129181754A_Latest</f>
        <v>1875.7149999999999</v>
      </c>
      <c r="M58" s="55">
        <f>A129181710X_Latest</f>
        <v>859.577</v>
      </c>
      <c r="N58" s="55">
        <f>A129181758K_Latest</f>
        <v>683.19399999999996</v>
      </c>
      <c r="O58" s="55">
        <f>A129181762A_Latest</f>
        <v>1016.138</v>
      </c>
      <c r="P58" s="55">
        <f>A129182334X_Latest</f>
        <v>1524.9</v>
      </c>
      <c r="Q58" s="55">
        <f>A129182290J_Latest</f>
        <v>674.24900000000002</v>
      </c>
      <c r="R58" s="55">
        <f>A129182338J_Latest</f>
        <v>560.41099999999994</v>
      </c>
      <c r="S58" s="55">
        <f>A129182342X_Latest</f>
        <v>850.65200000000004</v>
      </c>
      <c r="T58" s="55">
        <f>A129182450J_Latest</f>
        <v>510.38400000000001</v>
      </c>
      <c r="U58" s="55">
        <f>A129182406X_Latest</f>
        <v>220.64</v>
      </c>
      <c r="V58" s="55">
        <f>A129182454T_Latest</f>
        <v>176.13200000000001</v>
      </c>
      <c r="W58" s="55">
        <f>A129182458A_Latest</f>
        <v>289.74400000000003</v>
      </c>
      <c r="X58" s="55">
        <f>A129181870K_Latest</f>
        <v>773.39</v>
      </c>
      <c r="Y58" s="55">
        <f>A129181826A_Latest</f>
        <v>360.95</v>
      </c>
      <c r="Z58" s="55">
        <f>A129181874V_Latest</f>
        <v>297.952</v>
      </c>
      <c r="AA58" s="55">
        <f>A129181878C_Latest</f>
        <v>412.43900000000002</v>
      </c>
      <c r="AB58" s="55">
        <f>A129181986L_Latest</f>
        <v>156.09100000000001</v>
      </c>
      <c r="AC58" s="55">
        <f>A129181942K_Latest</f>
        <v>62.795000000000002</v>
      </c>
      <c r="AD58" s="55">
        <f>A129181990C_Latest</f>
        <v>52.741</v>
      </c>
      <c r="AE58" s="55">
        <f>A129181994L_Latest</f>
        <v>93.296000000000006</v>
      </c>
      <c r="AF58" s="55">
        <f>A129182102L_Latest</f>
        <v>59.377000000000002</v>
      </c>
      <c r="AG58" s="55">
        <f>A129182058R_Latest</f>
        <v>28.965</v>
      </c>
      <c r="AH58" s="55">
        <f>A129182106W_Latest</f>
        <v>25.498999999999999</v>
      </c>
      <c r="AI58" s="55">
        <f>A129182110L_Latest</f>
        <v>30.411999999999999</v>
      </c>
      <c r="AJ58" s="55">
        <f>A129181638T_Latest</f>
        <v>117.73699999999999</v>
      </c>
      <c r="AK58" s="55">
        <f>A129181594A_Latest</f>
        <v>58.353999999999999</v>
      </c>
      <c r="AL58" s="55">
        <f>A129181642J_Latest</f>
        <v>48.676000000000002</v>
      </c>
      <c r="AM58" s="55">
        <f>A129181646T_Latest</f>
        <v>59.381999999999998</v>
      </c>
    </row>
    <row r="59" spans="1:39" hidden="1">
      <c r="A59" s="40"/>
    </row>
    <row r="60" spans="1:39" hidden="1">
      <c r="A60" s="40"/>
    </row>
    <row r="61" spans="1:39" hidden="1">
      <c r="A61" s="40"/>
    </row>
    <row r="62" spans="1:39" hidden="1">
      <c r="A62" s="40"/>
    </row>
    <row r="63" spans="1:39" hidden="1">
      <c r="A63" s="40"/>
      <c r="D63" t="s">
        <v>587</v>
      </c>
      <c r="H63" t="s">
        <v>588</v>
      </c>
      <c r="L63" t="s">
        <v>589</v>
      </c>
      <c r="P63" t="s">
        <v>590</v>
      </c>
      <c r="T63" t="s">
        <v>591</v>
      </c>
      <c r="X63" t="s">
        <v>592</v>
      </c>
      <c r="AB63" t="s">
        <v>593</v>
      </c>
      <c r="AF63" t="s">
        <v>594</v>
      </c>
      <c r="AJ63" t="s">
        <v>595</v>
      </c>
    </row>
    <row r="64" spans="1:39" ht="57" hidden="1">
      <c r="A64" s="40"/>
      <c r="B64" s="35"/>
      <c r="C64" s="35"/>
      <c r="D64" s="36" t="s">
        <v>565</v>
      </c>
      <c r="E64" s="36" t="s">
        <v>566</v>
      </c>
      <c r="F64" s="36" t="s">
        <v>567</v>
      </c>
      <c r="G64" s="36" t="s">
        <v>568</v>
      </c>
      <c r="H64" s="36" t="s">
        <v>565</v>
      </c>
      <c r="I64" s="36" t="s">
        <v>566</v>
      </c>
      <c r="J64" s="36" t="s">
        <v>567</v>
      </c>
      <c r="K64" s="36" t="s">
        <v>568</v>
      </c>
      <c r="L64" s="36" t="s">
        <v>565</v>
      </c>
      <c r="M64" s="36" t="s">
        <v>566</v>
      </c>
      <c r="N64" s="36" t="s">
        <v>567</v>
      </c>
      <c r="O64" s="36" t="s">
        <v>568</v>
      </c>
      <c r="P64" s="36" t="s">
        <v>565</v>
      </c>
      <c r="Q64" s="36" t="s">
        <v>566</v>
      </c>
      <c r="R64" s="36" t="s">
        <v>567</v>
      </c>
      <c r="S64" s="36" t="s">
        <v>568</v>
      </c>
      <c r="T64" s="36" t="s">
        <v>565</v>
      </c>
      <c r="U64" s="36" t="s">
        <v>566</v>
      </c>
      <c r="V64" s="36" t="s">
        <v>567</v>
      </c>
      <c r="W64" s="36" t="s">
        <v>568</v>
      </c>
      <c r="X64" s="36" t="s">
        <v>565</v>
      </c>
      <c r="Y64" s="36" t="s">
        <v>566</v>
      </c>
      <c r="Z64" s="36" t="s">
        <v>567</v>
      </c>
      <c r="AA64" s="36" t="s">
        <v>568</v>
      </c>
      <c r="AB64" s="36" t="s">
        <v>565</v>
      </c>
      <c r="AC64" s="36" t="s">
        <v>566</v>
      </c>
      <c r="AD64" s="36" t="s">
        <v>567</v>
      </c>
      <c r="AE64" s="36" t="s">
        <v>568</v>
      </c>
      <c r="AF64" s="36" t="s">
        <v>565</v>
      </c>
      <c r="AG64" s="36" t="s">
        <v>566</v>
      </c>
      <c r="AH64" s="36" t="s">
        <v>567</v>
      </c>
      <c r="AI64" s="36" t="s">
        <v>568</v>
      </c>
      <c r="AJ64" s="36" t="s">
        <v>565</v>
      </c>
      <c r="AK64" s="36" t="s">
        <v>566</v>
      </c>
      <c r="AL64" s="36" t="s">
        <v>567</v>
      </c>
      <c r="AM64" s="36" t="s">
        <v>568</v>
      </c>
    </row>
    <row r="65" spans="1:39" hidden="1">
      <c r="A65" s="40"/>
      <c r="B65" s="35"/>
      <c r="C65" s="35"/>
      <c r="D65" s="39" t="s">
        <v>569</v>
      </c>
      <c r="E65" s="39" t="s">
        <v>569</v>
      </c>
      <c r="F65" s="39" t="s">
        <v>569</v>
      </c>
      <c r="G65" s="39" t="s">
        <v>569</v>
      </c>
      <c r="H65" s="39" t="s">
        <v>569</v>
      </c>
      <c r="I65" s="39" t="s">
        <v>569</v>
      </c>
      <c r="J65" s="39" t="s">
        <v>569</v>
      </c>
      <c r="K65" s="39" t="s">
        <v>569</v>
      </c>
      <c r="L65" s="39" t="s">
        <v>569</v>
      </c>
      <c r="M65" s="39" t="s">
        <v>569</v>
      </c>
      <c r="N65" s="39" t="s">
        <v>569</v>
      </c>
      <c r="O65" s="39" t="s">
        <v>569</v>
      </c>
      <c r="P65" s="39" t="s">
        <v>569</v>
      </c>
      <c r="Q65" s="39" t="s">
        <v>569</v>
      </c>
      <c r="R65" s="39" t="s">
        <v>569</v>
      </c>
      <c r="S65" s="39" t="s">
        <v>569</v>
      </c>
      <c r="T65" s="39" t="s">
        <v>569</v>
      </c>
      <c r="U65" s="39" t="s">
        <v>569</v>
      </c>
      <c r="V65" s="39" t="s">
        <v>569</v>
      </c>
      <c r="W65" s="39" t="s">
        <v>569</v>
      </c>
      <c r="X65" s="39" t="s">
        <v>569</v>
      </c>
      <c r="Y65" s="39" t="s">
        <v>569</v>
      </c>
      <c r="Z65" s="39" t="s">
        <v>569</v>
      </c>
      <c r="AA65" s="39" t="s">
        <v>569</v>
      </c>
      <c r="AB65" s="39" t="s">
        <v>569</v>
      </c>
      <c r="AC65" s="39" t="s">
        <v>569</v>
      </c>
      <c r="AD65" s="39" t="s">
        <v>569</v>
      </c>
      <c r="AE65" s="39" t="s">
        <v>569</v>
      </c>
      <c r="AF65" s="39" t="s">
        <v>569</v>
      </c>
      <c r="AG65" s="39" t="s">
        <v>569</v>
      </c>
      <c r="AH65" s="39" t="s">
        <v>569</v>
      </c>
      <c r="AI65" s="39" t="s">
        <v>569</v>
      </c>
      <c r="AJ65" s="39" t="s">
        <v>569</v>
      </c>
      <c r="AK65" s="39" t="s">
        <v>569</v>
      </c>
      <c r="AL65" s="39" t="s">
        <v>569</v>
      </c>
      <c r="AM65" s="39" t="s">
        <v>569</v>
      </c>
    </row>
    <row r="66" spans="1:39" hidden="1">
      <c r="A66" s="40"/>
      <c r="B66" s="41" t="s">
        <v>570</v>
      </c>
      <c r="C66" s="51">
        <v>1</v>
      </c>
      <c r="D66" s="18" t="s">
        <v>267</v>
      </c>
      <c r="E66" s="18" t="s">
        <v>268</v>
      </c>
      <c r="F66" s="18" t="s">
        <v>269</v>
      </c>
      <c r="G66" s="18" t="s">
        <v>270</v>
      </c>
      <c r="H66" s="18" t="s">
        <v>296</v>
      </c>
      <c r="I66" s="18" t="s">
        <v>297</v>
      </c>
      <c r="J66" s="18" t="s">
        <v>298</v>
      </c>
      <c r="K66" s="18" t="s">
        <v>299</v>
      </c>
      <c r="L66" s="18" t="s">
        <v>325</v>
      </c>
      <c r="M66" s="18" t="s">
        <v>326</v>
      </c>
      <c r="N66" s="18" t="s">
        <v>327</v>
      </c>
      <c r="O66" s="18" t="s">
        <v>328</v>
      </c>
      <c r="P66" s="18" t="s">
        <v>354</v>
      </c>
      <c r="Q66" s="18" t="s">
        <v>355</v>
      </c>
      <c r="R66" s="18" t="s">
        <v>356</v>
      </c>
      <c r="S66" s="18" t="s">
        <v>357</v>
      </c>
      <c r="T66" s="18" t="s">
        <v>383</v>
      </c>
      <c r="U66" s="18" t="s">
        <v>384</v>
      </c>
      <c r="V66" s="18" t="s">
        <v>385</v>
      </c>
      <c r="W66" s="18" t="s">
        <v>386</v>
      </c>
      <c r="X66" s="18" t="s">
        <v>412</v>
      </c>
      <c r="Y66" s="18" t="s">
        <v>413</v>
      </c>
      <c r="Z66" s="18" t="s">
        <v>414</v>
      </c>
      <c r="AA66" s="18" t="s">
        <v>415</v>
      </c>
      <c r="AB66" s="18" t="s">
        <v>441</v>
      </c>
      <c r="AC66" s="18" t="s">
        <v>442</v>
      </c>
      <c r="AD66" s="18" t="s">
        <v>443</v>
      </c>
      <c r="AE66" s="18" t="s">
        <v>444</v>
      </c>
      <c r="AF66" s="18" t="s">
        <v>470</v>
      </c>
      <c r="AG66" s="18" t="s">
        <v>471</v>
      </c>
      <c r="AH66" s="18" t="s">
        <v>472</v>
      </c>
      <c r="AI66" s="18" t="s">
        <v>473</v>
      </c>
      <c r="AJ66" s="18" t="s">
        <v>499</v>
      </c>
      <c r="AK66" s="18" t="s">
        <v>500</v>
      </c>
      <c r="AL66" s="18" t="s">
        <v>501</v>
      </c>
      <c r="AM66" s="18" t="s">
        <v>502</v>
      </c>
    </row>
    <row r="67" spans="1:39" hidden="1">
      <c r="A67" s="40"/>
      <c r="B67" s="43" t="s">
        <v>571</v>
      </c>
      <c r="C67" s="51">
        <v>2</v>
      </c>
      <c r="D67" s="18" t="s">
        <v>271</v>
      </c>
      <c r="E67" s="18" t="s">
        <v>272</v>
      </c>
      <c r="F67" s="18" t="s">
        <v>273</v>
      </c>
      <c r="G67" s="18" t="s">
        <v>274</v>
      </c>
      <c r="H67" s="18" t="s">
        <v>300</v>
      </c>
      <c r="I67" s="18" t="s">
        <v>301</v>
      </c>
      <c r="J67" s="18" t="s">
        <v>302</v>
      </c>
      <c r="K67" s="18" t="s">
        <v>303</v>
      </c>
      <c r="L67" s="18" t="s">
        <v>329</v>
      </c>
      <c r="M67" s="18" t="s">
        <v>330</v>
      </c>
      <c r="N67" s="18" t="s">
        <v>331</v>
      </c>
      <c r="O67" s="18" t="s">
        <v>332</v>
      </c>
      <c r="P67" s="18" t="s">
        <v>358</v>
      </c>
      <c r="Q67" s="18" t="s">
        <v>359</v>
      </c>
      <c r="R67" s="18" t="s">
        <v>360</v>
      </c>
      <c r="S67" s="18" t="s">
        <v>361</v>
      </c>
      <c r="T67" s="18" t="s">
        <v>387</v>
      </c>
      <c r="U67" s="18" t="s">
        <v>388</v>
      </c>
      <c r="V67" s="18" t="s">
        <v>389</v>
      </c>
      <c r="W67" s="18" t="s">
        <v>390</v>
      </c>
      <c r="X67" s="18" t="s">
        <v>416</v>
      </c>
      <c r="Y67" s="18" t="s">
        <v>417</v>
      </c>
      <c r="Z67" s="18" t="s">
        <v>418</v>
      </c>
      <c r="AA67" s="18" t="s">
        <v>419</v>
      </c>
      <c r="AB67" s="18" t="s">
        <v>445</v>
      </c>
      <c r="AC67" s="18" t="s">
        <v>446</v>
      </c>
      <c r="AD67" s="18" t="s">
        <v>447</v>
      </c>
      <c r="AE67" s="18" t="s">
        <v>448</v>
      </c>
      <c r="AF67" s="18" t="s">
        <v>474</v>
      </c>
      <c r="AG67" s="18" t="s">
        <v>475</v>
      </c>
      <c r="AH67" s="18" t="s">
        <v>476</v>
      </c>
      <c r="AI67" s="18" t="s">
        <v>477</v>
      </c>
      <c r="AJ67" s="18" t="s">
        <v>503</v>
      </c>
      <c r="AK67" s="18" t="s">
        <v>504</v>
      </c>
      <c r="AL67" s="18" t="s">
        <v>505</v>
      </c>
      <c r="AM67" s="18" t="s">
        <v>506</v>
      </c>
    </row>
    <row r="68" spans="1:39" hidden="1">
      <c r="A68" s="40"/>
      <c r="B68" s="43" t="s">
        <v>572</v>
      </c>
      <c r="C68" s="51">
        <v>3</v>
      </c>
      <c r="D68" s="18" t="s">
        <v>275</v>
      </c>
      <c r="E68" s="18" t="s">
        <v>276</v>
      </c>
      <c r="F68" s="18" t="s">
        <v>277</v>
      </c>
      <c r="G68" s="18" t="s">
        <v>278</v>
      </c>
      <c r="H68" s="18" t="s">
        <v>304</v>
      </c>
      <c r="I68" s="18" t="s">
        <v>305</v>
      </c>
      <c r="J68" s="18" t="s">
        <v>306</v>
      </c>
      <c r="K68" s="18" t="s">
        <v>307</v>
      </c>
      <c r="L68" s="18" t="s">
        <v>333</v>
      </c>
      <c r="M68" s="18" t="s">
        <v>334</v>
      </c>
      <c r="N68" s="18" t="s">
        <v>335</v>
      </c>
      <c r="O68" s="18" t="s">
        <v>336</v>
      </c>
      <c r="P68" s="18" t="s">
        <v>362</v>
      </c>
      <c r="Q68" s="18" t="s">
        <v>363</v>
      </c>
      <c r="R68" s="18" t="s">
        <v>364</v>
      </c>
      <c r="S68" s="18" t="s">
        <v>365</v>
      </c>
      <c r="T68" s="18" t="s">
        <v>391</v>
      </c>
      <c r="U68" s="18" t="s">
        <v>392</v>
      </c>
      <c r="V68" s="18" t="s">
        <v>393</v>
      </c>
      <c r="W68" s="18" t="s">
        <v>394</v>
      </c>
      <c r="X68" s="18" t="s">
        <v>420</v>
      </c>
      <c r="Y68" s="18" t="s">
        <v>421</v>
      </c>
      <c r="Z68" s="18" t="s">
        <v>422</v>
      </c>
      <c r="AA68" s="18" t="s">
        <v>423</v>
      </c>
      <c r="AB68" s="18" t="s">
        <v>449</v>
      </c>
      <c r="AC68" s="18" t="s">
        <v>450</v>
      </c>
      <c r="AD68" s="18" t="s">
        <v>451</v>
      </c>
      <c r="AE68" s="18" t="s">
        <v>452</v>
      </c>
      <c r="AF68" s="18" t="s">
        <v>478</v>
      </c>
      <c r="AG68" s="18" t="s">
        <v>479</v>
      </c>
      <c r="AH68" s="18" t="s">
        <v>480</v>
      </c>
      <c r="AI68" s="18" t="s">
        <v>481</v>
      </c>
      <c r="AJ68" s="18" t="s">
        <v>507</v>
      </c>
      <c r="AK68" s="18" t="s">
        <v>508</v>
      </c>
      <c r="AL68" s="18" t="s">
        <v>509</v>
      </c>
      <c r="AM68" s="18" t="s">
        <v>510</v>
      </c>
    </row>
    <row r="69" spans="1:39" hidden="1">
      <c r="A69" s="40"/>
      <c r="B69" s="43"/>
      <c r="C69" s="51">
        <v>4</v>
      </c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</row>
    <row r="70" spans="1:39" hidden="1">
      <c r="A70" s="56"/>
      <c r="B70" s="41" t="s">
        <v>573</v>
      </c>
      <c r="C70" s="51">
        <v>5</v>
      </c>
      <c r="D70" s="18" t="s">
        <v>279</v>
      </c>
      <c r="E70" s="18" t="s">
        <v>280</v>
      </c>
      <c r="F70" s="18" t="s">
        <v>281</v>
      </c>
      <c r="G70" s="18" t="s">
        <v>282</v>
      </c>
      <c r="H70" s="18" t="s">
        <v>308</v>
      </c>
      <c r="I70" s="18" t="s">
        <v>309</v>
      </c>
      <c r="J70" s="18" t="s">
        <v>310</v>
      </c>
      <c r="K70" s="18" t="s">
        <v>311</v>
      </c>
      <c r="L70" s="18" t="s">
        <v>337</v>
      </c>
      <c r="M70" s="18" t="s">
        <v>338</v>
      </c>
      <c r="N70" s="18" t="s">
        <v>339</v>
      </c>
      <c r="O70" s="18" t="s">
        <v>340</v>
      </c>
      <c r="P70" s="18" t="s">
        <v>366</v>
      </c>
      <c r="Q70" s="18" t="s">
        <v>367</v>
      </c>
      <c r="R70" s="18" t="s">
        <v>368</v>
      </c>
      <c r="S70" s="18" t="s">
        <v>369</v>
      </c>
      <c r="T70" s="18" t="s">
        <v>395</v>
      </c>
      <c r="U70" s="18" t="s">
        <v>396</v>
      </c>
      <c r="V70" s="18" t="s">
        <v>397</v>
      </c>
      <c r="W70" s="18" t="s">
        <v>398</v>
      </c>
      <c r="X70" s="18" t="s">
        <v>424</v>
      </c>
      <c r="Y70" s="18" t="s">
        <v>425</v>
      </c>
      <c r="Z70" s="18" t="s">
        <v>426</v>
      </c>
      <c r="AA70" s="18" t="s">
        <v>427</v>
      </c>
      <c r="AB70" s="18" t="s">
        <v>453</v>
      </c>
      <c r="AC70" s="18" t="s">
        <v>454</v>
      </c>
      <c r="AD70" s="18" t="s">
        <v>455</v>
      </c>
      <c r="AE70" s="18" t="s">
        <v>456</v>
      </c>
      <c r="AF70" s="18" t="s">
        <v>482</v>
      </c>
      <c r="AG70" s="18" t="s">
        <v>483</v>
      </c>
      <c r="AH70" s="18" t="s">
        <v>484</v>
      </c>
      <c r="AI70" s="18" t="s">
        <v>485</v>
      </c>
      <c r="AJ70" s="18" t="s">
        <v>511</v>
      </c>
      <c r="AK70" s="18" t="s">
        <v>512</v>
      </c>
      <c r="AL70" s="18" t="s">
        <v>524</v>
      </c>
      <c r="AM70" s="18" t="s">
        <v>525</v>
      </c>
    </row>
    <row r="71" spans="1:39" hidden="1">
      <c r="A71" s="49"/>
      <c r="B71" s="43" t="s">
        <v>574</v>
      </c>
      <c r="C71" s="51">
        <v>6</v>
      </c>
      <c r="D71" s="18" t="s">
        <v>283</v>
      </c>
      <c r="E71" s="18" t="s">
        <v>284</v>
      </c>
      <c r="F71" s="18" t="s">
        <v>285</v>
      </c>
      <c r="G71" s="18" t="s">
        <v>286</v>
      </c>
      <c r="H71" s="18" t="s">
        <v>312</v>
      </c>
      <c r="I71" s="18" t="s">
        <v>313</v>
      </c>
      <c r="J71" s="18" t="s">
        <v>314</v>
      </c>
      <c r="K71" s="18" t="s">
        <v>315</v>
      </c>
      <c r="L71" s="18" t="s">
        <v>341</v>
      </c>
      <c r="M71" s="18" t="s">
        <v>342</v>
      </c>
      <c r="N71" s="18" t="s">
        <v>343</v>
      </c>
      <c r="O71" s="18" t="s">
        <v>344</v>
      </c>
      <c r="P71" s="18" t="s">
        <v>370</v>
      </c>
      <c r="Q71" s="18" t="s">
        <v>371</v>
      </c>
      <c r="R71" s="18" t="s">
        <v>372</v>
      </c>
      <c r="S71" s="18" t="s">
        <v>373</v>
      </c>
      <c r="T71" s="18" t="s">
        <v>399</v>
      </c>
      <c r="U71" s="18" t="s">
        <v>400</v>
      </c>
      <c r="V71" s="18" t="s">
        <v>401</v>
      </c>
      <c r="W71" s="18" t="s">
        <v>402</v>
      </c>
      <c r="X71" s="18" t="s">
        <v>428</v>
      </c>
      <c r="Y71" s="18" t="s">
        <v>429</v>
      </c>
      <c r="Z71" s="18" t="s">
        <v>430</v>
      </c>
      <c r="AA71" s="18" t="s">
        <v>431</v>
      </c>
      <c r="AB71" s="18" t="s">
        <v>457</v>
      </c>
      <c r="AC71" s="18" t="s">
        <v>458</v>
      </c>
      <c r="AD71" s="18" t="s">
        <v>459</v>
      </c>
      <c r="AE71" s="18" t="s">
        <v>460</v>
      </c>
      <c r="AF71" s="18" t="s">
        <v>486</v>
      </c>
      <c r="AG71" s="18" t="s">
        <v>487</v>
      </c>
      <c r="AH71" s="18" t="s">
        <v>488</v>
      </c>
      <c r="AI71" s="18" t="s">
        <v>489</v>
      </c>
      <c r="AJ71" s="18" t="s">
        <v>526</v>
      </c>
      <c r="AK71" s="18" t="s">
        <v>527</v>
      </c>
      <c r="AL71" s="18" t="s">
        <v>528</v>
      </c>
      <c r="AM71" s="18" t="s">
        <v>529</v>
      </c>
    </row>
    <row r="72" spans="1:39" hidden="1">
      <c r="A72" s="28"/>
      <c r="B72" s="43" t="s">
        <v>575</v>
      </c>
      <c r="C72" s="51">
        <v>7</v>
      </c>
      <c r="D72" s="18" t="s">
        <v>287</v>
      </c>
      <c r="E72" s="18" t="s">
        <v>288</v>
      </c>
      <c r="F72" s="18" t="s">
        <v>289</v>
      </c>
      <c r="G72" s="18" t="s">
        <v>290</v>
      </c>
      <c r="H72" s="18" t="s">
        <v>316</v>
      </c>
      <c r="I72" s="18" t="s">
        <v>317</v>
      </c>
      <c r="J72" s="18" t="s">
        <v>318</v>
      </c>
      <c r="K72" s="18" t="s">
        <v>319</v>
      </c>
      <c r="L72" s="18" t="s">
        <v>345</v>
      </c>
      <c r="M72" s="18" t="s">
        <v>346</v>
      </c>
      <c r="N72" s="18" t="s">
        <v>347</v>
      </c>
      <c r="O72" s="18" t="s">
        <v>348</v>
      </c>
      <c r="P72" s="18" t="s">
        <v>374</v>
      </c>
      <c r="Q72" s="18" t="s">
        <v>375</v>
      </c>
      <c r="R72" s="18" t="s">
        <v>376</v>
      </c>
      <c r="S72" s="18" t="s">
        <v>377</v>
      </c>
      <c r="T72" s="18" t="s">
        <v>403</v>
      </c>
      <c r="U72" s="18" t="s">
        <v>404</v>
      </c>
      <c r="V72" s="18" t="s">
        <v>405</v>
      </c>
      <c r="W72" s="18" t="s">
        <v>406</v>
      </c>
      <c r="X72" s="18" t="s">
        <v>432</v>
      </c>
      <c r="Y72" s="18" t="s">
        <v>433</v>
      </c>
      <c r="Z72" s="18" t="s">
        <v>434</v>
      </c>
      <c r="AA72" s="18" t="s">
        <v>435</v>
      </c>
      <c r="AB72" s="18" t="s">
        <v>461</v>
      </c>
      <c r="AC72" s="18" t="s">
        <v>462</v>
      </c>
      <c r="AD72" s="18" t="s">
        <v>463</v>
      </c>
      <c r="AE72" s="18" t="s">
        <v>464</v>
      </c>
      <c r="AF72" s="18" t="s">
        <v>490</v>
      </c>
      <c r="AG72" s="18" t="s">
        <v>491</v>
      </c>
      <c r="AH72" s="18" t="s">
        <v>492</v>
      </c>
      <c r="AI72" s="18" t="s">
        <v>493</v>
      </c>
      <c r="AJ72" s="18" t="s">
        <v>530</v>
      </c>
      <c r="AK72" s="18" t="s">
        <v>531</v>
      </c>
      <c r="AL72" s="18" t="s">
        <v>532</v>
      </c>
      <c r="AM72" s="18" t="s">
        <v>533</v>
      </c>
    </row>
    <row r="73" spans="1:39" hidden="1">
      <c r="B73" s="43"/>
      <c r="C73" s="51">
        <v>8</v>
      </c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</row>
    <row r="74" spans="1:39" hidden="1">
      <c r="B74" s="41" t="s">
        <v>576</v>
      </c>
      <c r="C74" s="51">
        <v>9</v>
      </c>
      <c r="D74" s="18" t="s">
        <v>291</v>
      </c>
      <c r="E74" s="18"/>
      <c r="F74" s="18"/>
      <c r="G74" s="18"/>
      <c r="H74" s="18" t="s">
        <v>320</v>
      </c>
      <c r="I74" s="18"/>
      <c r="J74" s="18"/>
      <c r="K74" s="18"/>
      <c r="L74" s="18" t="s">
        <v>349</v>
      </c>
      <c r="M74" s="18"/>
      <c r="N74" s="18"/>
      <c r="O74" s="18"/>
      <c r="P74" s="18" t="s">
        <v>378</v>
      </c>
      <c r="Q74" s="18"/>
      <c r="R74" s="18"/>
      <c r="S74" s="18"/>
      <c r="T74" s="18" t="s">
        <v>407</v>
      </c>
      <c r="U74" s="18"/>
      <c r="V74" s="18"/>
      <c r="W74" s="18"/>
      <c r="X74" s="18" t="s">
        <v>436</v>
      </c>
      <c r="Y74" s="18"/>
      <c r="Z74" s="18"/>
      <c r="AA74" s="18"/>
      <c r="AB74" s="18" t="s">
        <v>465</v>
      </c>
      <c r="AC74" s="18"/>
      <c r="AD74" s="18"/>
      <c r="AE74" s="18"/>
      <c r="AF74" s="18" t="s">
        <v>494</v>
      </c>
      <c r="AG74" s="18"/>
      <c r="AH74" s="18"/>
      <c r="AI74" s="18"/>
      <c r="AJ74" s="18" t="s">
        <v>534</v>
      </c>
      <c r="AK74" s="18"/>
      <c r="AL74" s="18"/>
      <c r="AM74" s="18"/>
    </row>
    <row r="75" spans="1:39" hidden="1">
      <c r="B75" s="41"/>
      <c r="C75" s="51">
        <v>10</v>
      </c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</row>
    <row r="76" spans="1:39" hidden="1">
      <c r="B76" s="41" t="s">
        <v>565</v>
      </c>
      <c r="C76" s="51">
        <v>11</v>
      </c>
      <c r="D76" s="18" t="s">
        <v>263</v>
      </c>
      <c r="E76" s="18" t="s">
        <v>264</v>
      </c>
      <c r="F76" s="18" t="s">
        <v>265</v>
      </c>
      <c r="G76" s="18" t="s">
        <v>266</v>
      </c>
      <c r="H76" s="18" t="s">
        <v>292</v>
      </c>
      <c r="I76" s="18" t="s">
        <v>293</v>
      </c>
      <c r="J76" s="18" t="s">
        <v>294</v>
      </c>
      <c r="K76" s="18" t="s">
        <v>295</v>
      </c>
      <c r="L76" s="18" t="s">
        <v>321</v>
      </c>
      <c r="M76" s="18" t="s">
        <v>322</v>
      </c>
      <c r="N76" s="18" t="s">
        <v>323</v>
      </c>
      <c r="O76" s="18" t="s">
        <v>324</v>
      </c>
      <c r="P76" s="18" t="s">
        <v>350</v>
      </c>
      <c r="Q76" s="18" t="s">
        <v>351</v>
      </c>
      <c r="R76" s="18" t="s">
        <v>352</v>
      </c>
      <c r="S76" s="18" t="s">
        <v>353</v>
      </c>
      <c r="T76" s="18" t="s">
        <v>379</v>
      </c>
      <c r="U76" s="18" t="s">
        <v>380</v>
      </c>
      <c r="V76" s="18" t="s">
        <v>381</v>
      </c>
      <c r="W76" s="18" t="s">
        <v>382</v>
      </c>
      <c r="X76" s="18" t="s">
        <v>408</v>
      </c>
      <c r="Y76" s="18" t="s">
        <v>409</v>
      </c>
      <c r="Z76" s="18" t="s">
        <v>410</v>
      </c>
      <c r="AA76" s="18" t="s">
        <v>411</v>
      </c>
      <c r="AB76" s="18" t="s">
        <v>437</v>
      </c>
      <c r="AC76" s="18" t="s">
        <v>438</v>
      </c>
      <c r="AD76" s="18" t="s">
        <v>439</v>
      </c>
      <c r="AE76" s="18" t="s">
        <v>440</v>
      </c>
      <c r="AF76" s="18" t="s">
        <v>466</v>
      </c>
      <c r="AG76" s="18" t="s">
        <v>467</v>
      </c>
      <c r="AH76" s="18" t="s">
        <v>468</v>
      </c>
      <c r="AI76" s="18" t="s">
        <v>469</v>
      </c>
      <c r="AJ76" s="18" t="s">
        <v>495</v>
      </c>
      <c r="AK76" s="18" t="s">
        <v>496</v>
      </c>
      <c r="AL76" s="18" t="s">
        <v>497</v>
      </c>
      <c r="AM76" s="18" t="s">
        <v>498</v>
      </c>
    </row>
    <row r="77" spans="1:39" ht="15" hidden="1" customHeight="1"/>
    <row r="78" spans="1:39" ht="15" hidden="1" customHeight="1"/>
  </sheetData>
  <mergeCells count="7">
    <mergeCell ref="C10:F10"/>
    <mergeCell ref="H10:K10"/>
    <mergeCell ref="B5:L5"/>
    <mergeCell ref="B6:L6"/>
    <mergeCell ref="M6:U6"/>
    <mergeCell ref="A8:I8"/>
    <mergeCell ref="M8:S8"/>
  </mergeCells>
  <dataValidations count="1">
    <dataValidation type="list" allowBlank="1" showInputMessage="1" showErrorMessage="1" sqref="C10" xr:uid="{09498C54-4C17-4F15-82C3-A15E66F98E3D}">
      <formula1>$B$28:$B$36</formula1>
    </dataValidation>
  </dataValidations>
  <hyperlinks>
    <hyperlink ref="A26" r:id="rId1" display="http://www.abs.gov.au/websitedbs/d3310114.nsf/Home/©+Copyright?OpenDocument" xr:uid="{FA13CA47-C845-4C51-A1F7-F136294D6DE5}"/>
    <hyperlink ref="D76" location="A129182566K" display="A129182566K" xr:uid="{160E1252-9E57-47D6-AD12-F5C240BD4851}"/>
    <hyperlink ref="D66" location="A129182526T" display="A129182526T" xr:uid="{81BD4509-EF9F-4672-90FB-C57CFBC6F4DA}"/>
    <hyperlink ref="D67" location="A129182578V" display="A129182578V" xr:uid="{DF2F0713-5DCD-4B9F-A93B-5C8F6384BB43}"/>
    <hyperlink ref="D68" location="A129182490A" display="A129182490A" xr:uid="{8927AE59-6C97-4CE3-8CB8-DE576A05AE63}"/>
    <hyperlink ref="D70" location="A129182538A" display="A129182538A" xr:uid="{DC6ADF70-87D0-465F-A8FD-61158FB7B908}"/>
    <hyperlink ref="D71" location="A129182582K" display="A129182582K" xr:uid="{F88E3F5F-E313-4F5B-8000-783EC08DF68E}"/>
    <hyperlink ref="D72" location="A129182546A" display="A129182546A" xr:uid="{BCBA3CF9-3DB2-44B4-8DA2-097F50870103}"/>
    <hyperlink ref="H76" location="A129182218R" display="A129182218R" xr:uid="{E5895D9A-FF35-4B28-8729-BBEEC041C9F0}"/>
    <hyperlink ref="H66" location="A129182178J" display="A129182178J" xr:uid="{DD0111A8-3CE3-4F2F-81B7-4BDE8E06DE83}"/>
    <hyperlink ref="H67" location="A129182230F" display="A129182230F" xr:uid="{72304343-57F2-4BCB-9772-3F0288540912}"/>
    <hyperlink ref="H68" location="A129182142F" display="A129182142F" xr:uid="{C12FF863-D4E6-454A-A528-4DB0DF435720}"/>
    <hyperlink ref="H70" location="A129182190X" display="A129182190X" xr:uid="{A0DDA479-A067-4BF2-A0DE-BDE54E710F20}"/>
    <hyperlink ref="H71" location="A129182234R" display="A129182234R" xr:uid="{92EAAF98-FD19-49B2-A3B3-F36CB7563D1F}"/>
    <hyperlink ref="H72" location="A129182198T" display="A129182198T" xr:uid="{180F4DAE-2A41-4C51-BF1F-79F038677884}"/>
    <hyperlink ref="L76" location="A129181754A" display="A129181754A" xr:uid="{74F1A84E-0BD4-4230-B844-E57EEBCFEDDB}"/>
    <hyperlink ref="L66" location="A129181714J" display="A129181714J" xr:uid="{3FDDE07F-3B0F-4338-B1B0-BD35A4EE7655}"/>
    <hyperlink ref="L67" location="A129181766K" display="A129181766K" xr:uid="{753B14FF-0ABF-49E1-A0DE-1DDBE2E70EC8}"/>
    <hyperlink ref="L68" location="A129181678K" display="A129181678K" xr:uid="{0AE4D457-7244-4998-A73F-7D9F71ECE412}"/>
    <hyperlink ref="L70" location="A129181726T" display="A129181726T" xr:uid="{4075D829-A402-43D4-8EA0-965046033BC5}"/>
    <hyperlink ref="L71" location="A129181770A" display="A129181770A" xr:uid="{B10C54EE-5AAA-43F5-B5F1-031B47C5BE00}"/>
    <hyperlink ref="L72" location="A129181734T" display="A129181734T" xr:uid="{A49D006E-B951-453B-9C78-D3728454FD37}"/>
    <hyperlink ref="P76" location="A129182334X" display="A129182334X" xr:uid="{3FBAE652-19A0-45E2-9FBF-3C5011DAFA78}"/>
    <hyperlink ref="P66" location="A129182294T" display="A129182294T" xr:uid="{7AADD521-B6BA-493C-9D54-E709E599DC8B}"/>
    <hyperlink ref="P67" location="A129182346J" display="A129182346J" xr:uid="{9BA8C03A-C1BE-4E36-88BF-A58D2FA37554}"/>
    <hyperlink ref="P68" location="A129182258J" display="A129182258J" xr:uid="{618491CF-7724-4C6C-B7AC-2C237BDAAE87}"/>
    <hyperlink ref="P70" location="A129182306R" display="A129182306R" xr:uid="{FE56DDBC-D56A-4E6B-BE74-6EB54BE67361}"/>
    <hyperlink ref="P71" location="A129182350X" display="A129182350X" xr:uid="{670F8497-7308-462D-BE9A-6F561BDCD602}"/>
    <hyperlink ref="P72" location="A129182314R" display="A129182314R" xr:uid="{E52F50E2-CC89-4263-8641-32118F27334C}"/>
    <hyperlink ref="T76" location="A129182450J" display="A129182450J" xr:uid="{4579668A-BDC6-4F31-A3D0-B9362E13653A}"/>
    <hyperlink ref="T66" location="A129182410R" display="A129182410R" xr:uid="{64513006-F251-4966-8C43-3BE7868804E0}"/>
    <hyperlink ref="T67" location="A129182462T" display="A129182462T" xr:uid="{A2330EEF-8298-456B-A6E7-6B6A65263B7A}"/>
    <hyperlink ref="T68" location="A129182374T" display="A129182374T" xr:uid="{6E261747-FF82-4AFC-B685-6EE346310B2E}"/>
    <hyperlink ref="T70" location="A129182422X" display="A129182422X" xr:uid="{29B44837-0AF6-4695-B1CD-11F0908B531C}"/>
    <hyperlink ref="T71" location="A129182466A" display="A129182466A" xr:uid="{19A68CC5-A3A9-40D7-8A96-B874C6468B88}"/>
    <hyperlink ref="T72" location="A129182430X" display="A129182430X" xr:uid="{F8484164-B024-41F6-85A9-B9BA569FB24D}"/>
    <hyperlink ref="X76" location="A129181870K" display="A129181870K" xr:uid="{B98E1C90-F408-4A44-8D2E-91C77A813CB6}"/>
    <hyperlink ref="X66" location="A129181830T" display="A129181830T" xr:uid="{17D8FD55-6627-4D79-9A98-8155261FB361}"/>
    <hyperlink ref="X67" location="A129181882V" display="A129181882V" xr:uid="{AF811227-B34E-46B5-8360-A841BD865992}"/>
    <hyperlink ref="X68" location="A129181794V" display="A129181794V" xr:uid="{CE3FA6E1-DFDD-4FE7-9D9D-38AEB577DCE9}"/>
    <hyperlink ref="X70" location="A129181842A" display="A129181842A" xr:uid="{F5A0B464-0062-4F58-9BCC-DDF894879CEB}"/>
    <hyperlink ref="X71" location="A129181886C" display="A129181886C" xr:uid="{E545CCC9-215C-4791-87D8-6A32B121C4A3}"/>
    <hyperlink ref="X72" location="A129181850A" display="A129181850A" xr:uid="{07C3F52E-74FC-4D17-A5FB-0AE6A3C818F5}"/>
    <hyperlink ref="AB76" location="A129181986L" display="A129181986L" xr:uid="{C6ED2DAE-7110-45D8-93EF-0422D6A8D022}"/>
    <hyperlink ref="AB66" location="A129181946V" display="A129181946V" xr:uid="{F2A9D4F3-C341-4D99-8E46-0794DD058CDD}"/>
    <hyperlink ref="AB67" location="A129181998W" display="A129181998W" xr:uid="{32936EFC-31BF-40BB-A076-F58617F339A6}"/>
    <hyperlink ref="AB68" location="A129181910T" display="A129181910T" xr:uid="{6E015230-DEF0-41A6-8EE1-13ED1B73C30C}"/>
    <hyperlink ref="AB70" location="A129181958C" display="A129181958C" xr:uid="{434388E9-C2A2-492C-97FF-ED557556914E}"/>
    <hyperlink ref="AB71" location="A129182002C" display="A129182002C" xr:uid="{43A73311-7580-49C3-AED4-23C57D01849D}"/>
    <hyperlink ref="AB72" location="A129181966C" display="A129181966C" xr:uid="{C2B741C1-7B4F-4705-8316-E511E06C3CFC}"/>
    <hyperlink ref="AF76" location="A129182102L" display="A129182102L" xr:uid="{8D9405B3-8626-4CB3-8AA5-0E0ADAD8BDEF}"/>
    <hyperlink ref="AF66" location="A129182062F" display="A129182062F" xr:uid="{D53FDB0A-366F-49F2-AC46-7FC52B788208}"/>
    <hyperlink ref="AF67" location="A129182114W" display="A129182114W" xr:uid="{0F54876B-8829-405F-86F9-01AA402DD395}"/>
    <hyperlink ref="AF68" location="A129182026W" display="A129182026W" xr:uid="{47D4F0D7-8EC0-423C-84B2-5F363F872159}"/>
    <hyperlink ref="AF70" location="A129182074R" display="A129182074R" xr:uid="{2A4F6709-DA44-4D8C-9A3B-A538FC89A026}"/>
    <hyperlink ref="AF71" location="A129182118F" display="A129182118F" xr:uid="{8D8F58D6-71CC-45F1-8570-C8AB689851E6}"/>
    <hyperlink ref="AF72" location="A129182082R" display="A129182082R" xr:uid="{B949679F-4931-43BD-93A2-1C7973B14BBB}"/>
    <hyperlink ref="AJ76" location="A129181638T" display="A129181638T" xr:uid="{46731FCC-2A6B-4AEF-BCF9-622636EBB1C3}"/>
    <hyperlink ref="AJ66" location="A129181598K" display="A129181598K" xr:uid="{1F5C3DCF-1595-457B-A4DE-0C3FF65A32F0}"/>
    <hyperlink ref="AJ67" location="A129181650J" display="A129181650J" xr:uid="{C7A1A6FC-E95C-46FF-9F43-BA3FC5549C8D}"/>
    <hyperlink ref="AJ68" location="A129181562J" display="A129181562J" xr:uid="{170BBB05-BC50-4A71-B368-277FD87ACABD}"/>
    <hyperlink ref="AJ70" location="A129181610R" display="A129181610R" xr:uid="{775D9223-8CCC-4E52-9B1D-062A4DBE1544}"/>
    <hyperlink ref="AJ71" location="A129181654T" display="A129181654T" xr:uid="{5A4BE975-1913-4C91-BEF7-FCE8648140F9}"/>
    <hyperlink ref="AJ72" location="A129181618J" display="A129181618J" xr:uid="{A1530AB3-4829-4A44-9481-BBDA823CB04C}"/>
    <hyperlink ref="E76" location="A129182522J" display="A129182522J" xr:uid="{8FC51AF6-AA2E-4222-8C50-95307BAA2EC7}"/>
    <hyperlink ref="E66" location="A129182530J" display="A129182530J" xr:uid="{620E35CB-B0C1-404A-99C2-9F3D5E8CB48C}"/>
    <hyperlink ref="E67" location="A129182562A" display="A129182562A" xr:uid="{9E430829-06F8-4909-8FA8-E85218DEAB92}"/>
    <hyperlink ref="E68" location="A129182502X" display="A129182502X" xr:uid="{607D9A1C-A5DA-4AD6-9977-8E21E6FC82F7}"/>
    <hyperlink ref="E70" location="A129182542T" display="A129182542T" xr:uid="{88A03CBD-0AFD-46D7-8337-25BA75FE0F01}"/>
    <hyperlink ref="E71" location="A129182586V" display="A129182586V" xr:uid="{AD8D79D8-CCD4-4F48-A7B2-557E87DC97FD}"/>
    <hyperlink ref="E72" location="A129182598C" display="A129182598C" xr:uid="{E3DB6541-B0A2-40B1-A05B-EF6D84F71094}"/>
    <hyperlink ref="I76" location="A129182174X" display="A129182174X" xr:uid="{3AF80630-516E-444A-B3E2-C79665B40579}"/>
    <hyperlink ref="I66" location="A129182182X" display="A129182182X" xr:uid="{71A0A89B-A7CB-4A34-B576-50A8DB931DA7}"/>
    <hyperlink ref="I67" location="A129182214F" display="A129182214F" xr:uid="{41F6BA9B-EB97-4E12-A2DE-6A966A2AC4A0}"/>
    <hyperlink ref="I68" location="A129182154R" display="A129182154R" xr:uid="{BBB3A4A2-79CB-4230-84A8-3A1B01D45048}"/>
    <hyperlink ref="I70" location="A129182194J" display="A129182194J" xr:uid="{FE541585-211F-4D85-804A-8E829DC1C365}"/>
    <hyperlink ref="I71" location="A129182238X" display="A129182238X" xr:uid="{C1B13A18-6FD3-472F-8168-4ECB157590EB}"/>
    <hyperlink ref="I72" location="A129182250R" display="A129182250R" xr:uid="{1F7338D0-A965-4883-AEB3-08EB6E3B7D53}"/>
    <hyperlink ref="M76" location="A129181710X" display="A129181710X" xr:uid="{0582F7F0-DCF2-481B-9AAF-70C76B0053FE}"/>
    <hyperlink ref="M66" location="A129181718T" display="A129181718T" xr:uid="{CF7B03B1-DF01-4F5D-B1ED-9FDBDCA5610B}"/>
    <hyperlink ref="M67" location="A129181750T" display="A129181750T" xr:uid="{5D7EEC28-6766-4819-9E88-BA1D369A8815}"/>
    <hyperlink ref="M68" location="A129181690A" display="A129181690A" xr:uid="{61F0F949-7AD0-4204-BCBD-BB33E87BC3F3}"/>
    <hyperlink ref="M70" location="A129181730J" display="A129181730J" xr:uid="{34C14049-DC39-4E91-A9B5-4B693BC3520E}"/>
    <hyperlink ref="M71" location="A129181774K" display="A129181774K" xr:uid="{7021A251-9B29-4570-950C-8B1AB029BFF6}"/>
    <hyperlink ref="M72" location="A129181786V" display="A129181786V" xr:uid="{298729F9-723D-4447-B29E-1C04EFC536D6}"/>
    <hyperlink ref="Q76" location="A129182290J" display="A129182290J" xr:uid="{D784B950-6F54-4C3E-B617-26C9BE1A7737}"/>
    <hyperlink ref="Q66" location="A129182298A" display="A129182298A" xr:uid="{CBA1AD33-0795-4F88-B6D4-BDF345CFBE79}"/>
    <hyperlink ref="Q67" location="A129182330R" display="A129182330R" xr:uid="{4504C538-E70C-4FA8-BE8D-0EDA3188520B}"/>
    <hyperlink ref="Q68" location="A129182270X" display="A129182270X" xr:uid="{5D6C7F63-7FC3-47D0-BE8F-860EE5241C87}"/>
    <hyperlink ref="Q70" location="A129182310F" display="A129182310F" xr:uid="{2A1D2FC8-C9C6-42AF-AC49-829DD4C2170B}"/>
    <hyperlink ref="Q71" location="A129182354J" display="A129182354J" xr:uid="{ED354E57-5D18-4208-A5D7-F02BA994C257}"/>
    <hyperlink ref="Q72" location="A129182366T" display="A129182366T" xr:uid="{B6B2E5BF-2A81-4C12-AAA3-56E51F9B2957}"/>
    <hyperlink ref="U76" location="A129182406X" display="A129182406X" xr:uid="{F39FDB06-7076-4F09-BE58-5829E5D50ADE}"/>
    <hyperlink ref="U66" location="A129182414X" display="A129182414X" xr:uid="{1DFCB04D-69F7-4A14-B3A3-1CF73CE804A5}"/>
    <hyperlink ref="U67" location="A129182446T" display="A129182446T" xr:uid="{F5B52D61-B686-4C86-82BB-A0D45A47A098}"/>
    <hyperlink ref="U68" location="A129182386A" display="A129182386A" xr:uid="{AE61D009-FBE8-48BA-A23D-1187213537BF}"/>
    <hyperlink ref="U70" location="A129182426J" display="A129182426J" xr:uid="{75BB5634-4FEA-4C6A-B056-13D6B3142493}"/>
    <hyperlink ref="U71" location="A129182470T" display="A129182470T" xr:uid="{6F3D82A1-D799-40CE-BAD6-505454CDCF58}"/>
    <hyperlink ref="U72" location="A129182482A" display="A129182482A" xr:uid="{F71C6589-B575-47C8-B7E2-B1D25CD28479}"/>
    <hyperlink ref="Y76" location="A129181826A" display="A129181826A" xr:uid="{6A6A6914-E312-4B59-9544-2D76FB7009C4}"/>
    <hyperlink ref="Y66" location="A129181834A" display="A129181834A" xr:uid="{4AEF66A7-BB52-4EF9-81C2-527D3AB6DBCD}"/>
    <hyperlink ref="Y67" location="A129181866V" display="A129181866V" xr:uid="{9744A2EB-8227-41DA-A028-E21BF366659A}"/>
    <hyperlink ref="Y68" location="A129181806T" display="A129181806T" xr:uid="{F3C80C18-CA97-4722-947A-5B47BBE59828}"/>
    <hyperlink ref="Y70" location="A129181846K" display="A129181846K" xr:uid="{C3881919-A222-4602-B3B8-3ECEA0D5D53C}"/>
    <hyperlink ref="Y71" location="A129181890V" display="A129181890V" xr:uid="{E763C344-E2A3-436D-96BF-82821B32BE44}"/>
    <hyperlink ref="Y72" location="A129181902T" display="A129181902T" xr:uid="{4CBC57BD-014A-4B98-AD23-D638CE4C45E3}"/>
    <hyperlink ref="AC76" location="A129181942K" display="A129181942K" xr:uid="{07457D97-7839-4E80-B6B4-0591ED5BF3C5}"/>
    <hyperlink ref="AC66" location="A129181950K" display="A129181950K" xr:uid="{D3FA8A45-F0AA-4121-A693-4AE7F9F93355}"/>
    <hyperlink ref="AC67" location="A129181982C" display="A129181982C" xr:uid="{59B58E13-8689-4884-A968-E851CF1284BA}"/>
    <hyperlink ref="AC68" location="A129181922A" display="A129181922A" xr:uid="{0B74910A-4737-4214-B387-64204134B057}"/>
    <hyperlink ref="AC70" location="A129181962V" display="A129181962V" xr:uid="{29F556B2-EA41-41EF-8CFF-04C842750AE0}"/>
    <hyperlink ref="AC71" location="A129182006L" display="A129182006L" xr:uid="{E9F313A4-1EA4-4EC6-A1BC-269FFD625487}"/>
    <hyperlink ref="AC72" location="A129182018W" display="A129182018W" xr:uid="{7CB7E73F-1438-431B-901C-7F51EF6843BF}"/>
    <hyperlink ref="AG76" location="A129182058R" display="A129182058R" xr:uid="{EF28B338-B535-4A63-AFCC-E6D88C74D4CE}"/>
    <hyperlink ref="AG66" location="A129182066R" display="A129182066R" xr:uid="{78886452-5596-4780-823A-3F5A869A35AE}"/>
    <hyperlink ref="AG67" location="A129182098J" display="A129182098J" xr:uid="{B4EABB85-108F-4E80-8C8F-572AFAD06B79}"/>
    <hyperlink ref="AG68" location="A129182038F" display="A129182038F" xr:uid="{F12AD48E-87A1-462B-B2FE-561FA61B1153}"/>
    <hyperlink ref="AG70" location="A129182078X" display="A129182078X" xr:uid="{A91392A1-AE2E-4162-97BF-0C024EFEF43D}"/>
    <hyperlink ref="AG71" location="A129182122W" display="A129182122W" xr:uid="{19C7E487-22BD-4BD8-880B-AAD324149AD7}"/>
    <hyperlink ref="AG72" location="A129182134F" display="A129182134F" xr:uid="{FA971EA5-E820-441A-B043-94BD1E462F5E}"/>
    <hyperlink ref="AK76" location="A129181594A" display="A129181594A" xr:uid="{B1D4C858-76CE-4075-99DF-B5B58BF3DC3D}"/>
    <hyperlink ref="AK66" location="A129181602R" display="A129181602R" xr:uid="{20EFBA5C-9CFC-4F92-8C17-FCDA0416BD8D}"/>
    <hyperlink ref="AK67" location="A129181634J" display="A129181634J" xr:uid="{81B63E32-D5D9-4362-B956-A30D0B44EC4F}"/>
    <hyperlink ref="AK68" location="A129181574T" display="A129181574T" xr:uid="{6A3D0F3E-ACB6-45FD-9863-DB309B454410}"/>
    <hyperlink ref="AK70" location="A129181614X" display="A129181614X" xr:uid="{F1F88EDD-A55D-4CFE-9889-6A7F4899C209}"/>
    <hyperlink ref="AK71" location="A129181658A" display="A129181658A" xr:uid="{30E2898C-3D87-4694-B9D7-3F4AB7AAFC3E}"/>
    <hyperlink ref="AK72" location="A129181670T" display="A129181670T" xr:uid="{6ABD5CFB-6724-471F-9F4A-4E3065FE03F4}"/>
    <hyperlink ref="F76" location="A129182570A" display="A129182570A" xr:uid="{46905AAB-33EA-46B9-926D-0003EA69B21A}"/>
    <hyperlink ref="F66" location="A129182558K" display="A129182558K" xr:uid="{A4338F6F-0406-4D58-B78C-3FBA8453F947}"/>
    <hyperlink ref="F67" location="A129182590K" display="A129182590K" xr:uid="{D6C05337-0ABB-4EA2-86BB-9AF821653396}"/>
    <hyperlink ref="F68" location="A129182534T" display="A129182534T" xr:uid="{737359AB-8B7A-4FAE-A90A-5CF2C62F2265}"/>
    <hyperlink ref="F70" location="A129182594V" display="A129182594V" xr:uid="{1A7E914D-8BA6-42C2-9485-97DEB68ABECC}"/>
    <hyperlink ref="F71" location="A129182498V" display="A129182498V" xr:uid="{84F21DAB-C629-461E-A4EF-6F126436A61E}"/>
    <hyperlink ref="F72" location="A129182486K" display="A129182486K" xr:uid="{A02FE2F0-6EA0-48F3-B01D-E32707994958}"/>
    <hyperlink ref="J76" location="A129182222F" display="A129182222F" xr:uid="{BFE54C8F-CA55-4ABB-B26D-AC6CF65978F1}"/>
    <hyperlink ref="J66" location="A129182210W" display="A129182210W" xr:uid="{4240DB79-7210-4AD9-B185-AF4E64A2BB59}"/>
    <hyperlink ref="J67" location="A129182242R" display="A129182242R" xr:uid="{47935484-D651-4F55-8D72-DF4AE60D20D2}"/>
    <hyperlink ref="J68" location="A129182186J" display="A129182186J" xr:uid="{97CB7E39-3CB3-4FF4-ABB2-CF43140C37CD}"/>
    <hyperlink ref="J70" location="A129182246X" display="A129182246X" xr:uid="{80E406A6-7C23-432C-8F62-BF328EA961F7}"/>
    <hyperlink ref="J71" location="A129182150F" display="A129182150F" xr:uid="{860A3CA2-377B-4524-9683-29192EDB5864}"/>
    <hyperlink ref="J72" location="A129182138R" display="A129182138R" xr:uid="{924CB144-BF4B-4F0A-96EC-4B54844025A9}"/>
    <hyperlink ref="N76" location="A129181758K" display="A129181758K" xr:uid="{2DC3ED7A-95E4-45EE-BBF9-734932BEEBCA}"/>
    <hyperlink ref="N66" location="A129181746A" display="A129181746A" xr:uid="{6E3AA7F1-B0B3-49F2-AAA9-3F256AC096C1}"/>
    <hyperlink ref="N67" location="A129181778V" display="A129181778V" xr:uid="{E477BDC6-EE9E-4FC8-A20D-092749BAABDB}"/>
    <hyperlink ref="N68" location="A129181722J" display="A129181722J" xr:uid="{BDA5D5DA-8319-4649-9A23-5DA4700EE379}"/>
    <hyperlink ref="N70" location="A129181782K" display="A129181782K" xr:uid="{B990B0B7-00D0-435B-8082-E46D552E784E}"/>
    <hyperlink ref="N71" location="A129181686K" display="A129181686K" xr:uid="{EC24B258-29D3-4375-9C86-85B40B6237C0}"/>
    <hyperlink ref="N72" location="A129181674A" display="A129181674A" xr:uid="{55268DF8-5BB6-4D48-B30A-51748B195ABD}"/>
    <hyperlink ref="R76" location="A129182338J" display="A129182338J" xr:uid="{3483A07B-2CB0-4E7A-8373-785D83CE0CB4}"/>
    <hyperlink ref="R66" location="A129182326X" display="A129182326X" xr:uid="{B4424275-A776-4A84-8326-D450F4A99E7F}"/>
    <hyperlink ref="R67" location="A129182358T" display="A129182358T" xr:uid="{E0118E39-282D-4C97-8FD2-10EAA5E4247A}"/>
    <hyperlink ref="R68" location="A129182302F" display="A129182302F" xr:uid="{9F5BAFE1-17C8-4A95-B45F-134E2444424C}"/>
    <hyperlink ref="R70" location="A129182362J" display="A129182362J" xr:uid="{70F75469-9C3F-47FC-B06F-886FB2765E96}"/>
    <hyperlink ref="R71" location="A129182266J" display="A129182266J" xr:uid="{A346CF3C-E8FA-46D3-BAD6-95B3613E5D09}"/>
    <hyperlink ref="R72" location="A129182254X" display="A129182254X" xr:uid="{848ABC1C-E099-407A-9E9F-5DBB2ED84F9C}"/>
    <hyperlink ref="V76" location="A129182454T" display="A129182454T" xr:uid="{973AA79F-30C7-4088-BBE3-11CBBE72E8B1}"/>
    <hyperlink ref="V66" location="A129182442J" display="A129182442J" xr:uid="{A2E339C3-6623-4006-ADE8-DDE06D6E2261}"/>
    <hyperlink ref="V67" location="A129182474A" display="A129182474A" xr:uid="{6055E4D0-DEFE-4B1D-ADDC-AE0B0F90AC89}"/>
    <hyperlink ref="V68" location="A129182418J" display="A129182418J" xr:uid="{05610B30-82FC-4151-BE48-3984F2EA85B8}"/>
    <hyperlink ref="V70" location="A129182478K" display="A129182478K" xr:uid="{DED2E3B5-6255-4ADB-9AE2-6B08505C2E0B}"/>
    <hyperlink ref="V71" location="A129182382T" display="A129182382T" xr:uid="{F8D8D202-1243-47DC-897D-4BD5DE174CF4}"/>
    <hyperlink ref="V72" location="A129182370J" display="A129182370J" xr:uid="{615BEDF2-D117-4E9E-B55C-EED8902A9B07}"/>
    <hyperlink ref="Z76" location="A129181874V" display="A129181874V" xr:uid="{FF50B79F-8D91-4F6A-8B94-8B1C04FAF37B}"/>
    <hyperlink ref="Z66" location="A129181862K" display="A129181862K" xr:uid="{45425EBF-F1CC-4284-946C-0F5B5FD43F65}"/>
    <hyperlink ref="Z67" location="A129181894C" display="A129181894C" xr:uid="{5786EB46-BBE4-41FF-A718-F49A2C20079C}"/>
    <hyperlink ref="Z68" location="A129181838K" display="A129181838K" xr:uid="{1B0AE3B8-D3CB-4629-839B-C597F68FDFE0}"/>
    <hyperlink ref="Z70" location="A129181898L" display="A129181898L" xr:uid="{023EDE34-C8F9-4AEA-8D64-75329171D02B}"/>
    <hyperlink ref="Z71" location="A129181802J" display="A129181802J" xr:uid="{C5C60BF8-6B8D-44E3-97CB-53AE9BA48AFC}"/>
    <hyperlink ref="Z72" location="A129181790K" display="A129181790K" xr:uid="{FCDA711C-0CD1-4B86-B4FA-A38DB2920713}"/>
    <hyperlink ref="AD76" location="A129181990C" display="A129181990C" xr:uid="{8A8EE389-025F-4A66-B52F-8B7995E67F52}"/>
    <hyperlink ref="AD66" location="A129181978L" display="A129181978L" xr:uid="{F39EAFE9-AE55-4F96-822F-9F34EB51A125}"/>
    <hyperlink ref="AD67" location="A129182010C" display="A129182010C" xr:uid="{9109EFBC-6E0E-40BB-A875-F97632A3677E}"/>
    <hyperlink ref="AD68" location="A129181954V" display="A129181954V" xr:uid="{48BE1022-5A48-4516-B669-A5EF43B41F92}"/>
    <hyperlink ref="AD70" location="A129182014L" display="A129182014L" xr:uid="{EC6BEB30-6E05-4280-85DB-C09B0A7B7833}"/>
    <hyperlink ref="AD71" location="A129181918K" display="A129181918K" xr:uid="{3D7969C7-5AFB-407E-A237-207B1732D2D5}"/>
    <hyperlink ref="AD72" location="A129181906A" display="A129181906A" xr:uid="{8E3B6C65-EBA9-4DE0-A6D1-71686B632985}"/>
    <hyperlink ref="AH76" location="A129182106W" display="A129182106W" xr:uid="{9CBFB514-1B64-4DDB-BB4F-ED64A58E261D}"/>
    <hyperlink ref="AH66" location="A129182094X" display="A129182094X" xr:uid="{25F0DA14-9E19-464C-8807-0CCDA042F077}"/>
    <hyperlink ref="AH67" location="A129182126F" display="A129182126F" xr:uid="{B3141107-00FE-4382-9474-EAC7698BFF83}"/>
    <hyperlink ref="AH68" location="A129182070F" display="A129182070F" xr:uid="{338BBE6F-A4E5-46A1-9B14-9454AE44D186}"/>
    <hyperlink ref="AH70" location="A129182130W" display="A129182130W" xr:uid="{968BEDED-70DC-46B9-B3EA-A2A147121CED}"/>
    <hyperlink ref="AH71" location="A129182034W" display="A129182034W" xr:uid="{4C2C9876-C86B-44D7-A034-2677C6D8A5A9}"/>
    <hyperlink ref="AH72" location="A129182022L" display="A129182022L" xr:uid="{69D13FA8-A07E-4C08-8B8D-13AC678305AD}"/>
    <hyperlink ref="AL76" location="A129181642J" display="A129181642J" xr:uid="{1CC2A6B3-DDF9-4BF9-A926-382658335B46}"/>
    <hyperlink ref="AL66" location="A129181630X" display="A129181630X" xr:uid="{CF436413-6FF8-4633-BBD7-9420692D055C}"/>
    <hyperlink ref="AL67" location="A129181662T" display="A129181662T" xr:uid="{1F7AFD89-16C3-4F08-9EB0-445B81AE7642}"/>
    <hyperlink ref="AL68" location="A129181606X" display="A129181606X" xr:uid="{BAEB3353-9197-44CC-B558-8B2A55CE6019}"/>
    <hyperlink ref="AL70" location="A129181666A" display="A129181666A" xr:uid="{E4DD167F-ABA1-4DDC-B3F4-5C85D31F7E26}"/>
    <hyperlink ref="AL71" location="A129181570J" display="A129181570J" xr:uid="{69F400CC-7260-44F1-A05E-C7AD41216FB0}"/>
    <hyperlink ref="AL72" location="A129181558T" display="A129181558T" xr:uid="{A5D8273A-6283-4C2C-B89B-40E78BACAB54}"/>
    <hyperlink ref="G76" location="A129182574K" display="A129182574K" xr:uid="{6112EE55-9517-434F-A249-3DAF09109DE2}"/>
    <hyperlink ref="G66" location="A129182510X" display="A129182510X" xr:uid="{F0DB34A4-1A3A-421E-B314-731EB704C0E9}"/>
    <hyperlink ref="G67" location="A129182514J" display="A129182514J" xr:uid="{66ED1DD8-B500-41FA-9F5E-CB47B16186D6}"/>
    <hyperlink ref="G68" location="A129182506J" display="A129182506J" xr:uid="{7C701E41-11CA-481A-9FFF-E30373C15A63}"/>
    <hyperlink ref="G70" location="A129182494K" display="A129182494K" xr:uid="{6BAB9EAE-2355-4EBF-80E9-176169F17C9F}"/>
    <hyperlink ref="G71" location="A129182518T" display="A129182518T" xr:uid="{B069FF43-5578-4EF0-A176-89727B990FD0}"/>
    <hyperlink ref="G72" location="A129182550T" display="A129182550T" xr:uid="{E38966FC-8979-4CE1-AE3A-1237154A6E3D}"/>
    <hyperlink ref="K76" location="A129182226R" display="A129182226R" xr:uid="{E152CDA2-4C06-4870-ADD2-0B9E3CCD6665}"/>
    <hyperlink ref="K66" location="A129182162R" display="A129182162R" xr:uid="{F81EC4D3-8902-48B5-8749-58FFBA44268D}"/>
    <hyperlink ref="K67" location="A129182166X" display="A129182166X" xr:uid="{6EB71D0A-57D5-40A9-A915-E3F7EBD6F9F0}"/>
    <hyperlink ref="K68" location="A129182158X" display="A129182158X" xr:uid="{541F8738-0EBD-4606-8E69-DEBE1B1E346B}"/>
    <hyperlink ref="K70" location="A129182146R" display="A129182146R" xr:uid="{0877059A-A126-4450-B8C4-205B9072D641}"/>
    <hyperlink ref="K71" location="A129182170R" display="A129182170R" xr:uid="{9727310E-EE30-4AD8-A021-79AB7B5E9B46}"/>
    <hyperlink ref="K72" location="A129182202W" display="A129182202W" xr:uid="{D07C91F1-54AC-49C2-8B34-67CB51513E74}"/>
    <hyperlink ref="O76" location="A129181762A" display="A129181762A" xr:uid="{03790894-C66E-4A97-BF9F-7114FB2EDDC0}"/>
    <hyperlink ref="O66" location="A129181698V" display="A129181698V" xr:uid="{5A5E7787-4839-4BEB-9AEE-9BC49CE31716}"/>
    <hyperlink ref="O67" location="A129181702X" display="A129181702X" xr:uid="{49701816-194A-47EC-B4E1-B8783B61E00F}"/>
    <hyperlink ref="O68" location="A129181694K" display="A129181694K" xr:uid="{5B1E4820-EBAB-4556-9A66-C58A67046E18}"/>
    <hyperlink ref="O70" location="A129181682A" display="A129181682A" xr:uid="{60FA585F-A5D6-40CB-BFFD-F84D84058034}"/>
    <hyperlink ref="O71" location="A129181706J" display="A129181706J" xr:uid="{A2225B24-6127-4B76-BD3D-34649C707588}"/>
    <hyperlink ref="O72" location="A129181738A" display="A129181738A" xr:uid="{76EE568D-62D6-4ACA-B43C-296C5F7FAF1A}"/>
    <hyperlink ref="S76" location="A129182342X" display="A129182342X" xr:uid="{092C224E-D450-4056-BCFE-AD6479374AA4}"/>
    <hyperlink ref="S66" location="A129182278T" display="A129182278T" xr:uid="{2A94FD66-56F3-4EDD-8A20-14CBD2A022B1}"/>
    <hyperlink ref="S67" location="A129182282J" display="A129182282J" xr:uid="{BD36EE8F-0019-4C4A-8CBB-80F42FC51501}"/>
    <hyperlink ref="S68" location="A129182274J" display="A129182274J" xr:uid="{1FCA12C6-8510-4184-9619-629E0E001F37}"/>
    <hyperlink ref="S70" location="A129182262X" display="A129182262X" xr:uid="{929F30D9-BB30-4AF7-9184-0F601E99084E}"/>
    <hyperlink ref="S71" location="A129182286T" display="A129182286T" xr:uid="{30BB0838-68F7-41A6-9288-267B053F056A}"/>
    <hyperlink ref="S72" location="A129182318X" display="A129182318X" xr:uid="{CA292CE0-01C7-48D5-A013-D74FC2852CCF}"/>
    <hyperlink ref="W76" location="A129182458A" display="A129182458A" xr:uid="{35BF8B01-11CB-4A1E-AB1C-12B2D4428A30}"/>
    <hyperlink ref="W66" location="A129182394A" display="A129182394A" xr:uid="{50A5D204-8891-41E6-A2A5-A6347F9A04F2}"/>
    <hyperlink ref="W67" location="A129182398K" display="A129182398K" xr:uid="{4EE363FE-55C0-4F5F-98BF-3D9E3E5A9A3E}"/>
    <hyperlink ref="W68" location="A129182390T" display="A129182390T" xr:uid="{BF8CC6F1-2840-4C2B-B885-6C896609E880}"/>
    <hyperlink ref="W70" location="A129182378A" display="A129182378A" xr:uid="{FF5BBBC1-2C54-4CBA-B1C0-30E4E1CF6D36}"/>
    <hyperlink ref="W71" location="A129182402R" display="A129182402R" xr:uid="{F2DB8C96-36FB-4E65-8176-7D908D61BED5}"/>
    <hyperlink ref="W72" location="A129182434J" display="A129182434J" xr:uid="{232324E0-3A5A-46F0-835F-20F7FBF5661D}"/>
    <hyperlink ref="AA76" location="A129181878C" display="A129181878C" xr:uid="{EC1A110E-E602-4902-8161-665FF1761BF4}"/>
    <hyperlink ref="AA66" location="A129181814T" display="A129181814T" xr:uid="{54B47CD3-0ABA-4163-837D-E5C163B55208}"/>
    <hyperlink ref="AA67" location="A129181818A" display="A129181818A" xr:uid="{122A77E2-AB9E-4D84-AC01-E0C6F4764643}"/>
    <hyperlink ref="AA68" location="A129181810J" display="A129181810J" xr:uid="{D3FB105D-F328-450B-9B2A-B539350F620F}"/>
    <hyperlink ref="AA70" location="A129181798C" display="A129181798C" xr:uid="{03FBDDEC-1B99-4FD5-AF05-56553A576E3C}"/>
    <hyperlink ref="AA71" location="A129181822T" display="A129181822T" xr:uid="{729E8CB2-5069-416D-A59F-885F1CFCAE9E}"/>
    <hyperlink ref="AA72" location="A129181854K" display="A129181854K" xr:uid="{2C78D0A4-395F-4E86-8D9A-6C1C6D3929A7}"/>
    <hyperlink ref="AE76" location="A129181994L" display="A129181994L" xr:uid="{1A3238CB-8727-41B9-AF41-44E3368422BE}"/>
    <hyperlink ref="AE66" location="A129181930A" display="A129181930A" xr:uid="{EF172D2A-A158-42AF-81E0-866FAF2C95C3}"/>
    <hyperlink ref="AE67" location="A129181934K" display="A129181934K" xr:uid="{8EE8E4AC-0DBD-4096-B355-D9556C71E896}"/>
    <hyperlink ref="AE68" location="A129181926K" display="A129181926K" xr:uid="{164A1991-A5F7-4C75-AA8D-411A6B103448}"/>
    <hyperlink ref="AE70" location="A129181914A" display="A129181914A" xr:uid="{E879F462-C94C-4F79-9786-08BA07C5171D}"/>
    <hyperlink ref="AE71" location="A129181938V" display="A129181938V" xr:uid="{2B21C740-A473-4D68-A2B2-2166633EBDDF}"/>
    <hyperlink ref="AE72" location="A129181970V" display="A129181970V" xr:uid="{4419C7C0-8F62-475A-8DA6-DAFB0E0B4A04}"/>
    <hyperlink ref="AI76" location="A129182110L" display="A129182110L" xr:uid="{8DC9ADD6-86D2-4773-A1C6-4E63B5C7AAF6}"/>
    <hyperlink ref="AI66" location="A129182046F" display="A129182046F" xr:uid="{E0C8B0E2-E224-4796-BC81-283BE51928A9}"/>
    <hyperlink ref="AI67" location="A129182050W" display="A129182050W" xr:uid="{D96B0083-A665-46BF-AF8C-B2EED3A45362}"/>
    <hyperlink ref="AI68" location="A129182042W" display="A129182042W" xr:uid="{9891B1D3-81B3-455E-858C-9B97FF275CF2}"/>
    <hyperlink ref="AI70" location="A129182030L" display="A129182030L" xr:uid="{DA2AD303-7BA2-4B19-9817-47128582FE7B}"/>
    <hyperlink ref="AI71" location="A129182054F" display="A129182054F" xr:uid="{B319AEB9-A3A0-404F-8616-144450494869}"/>
    <hyperlink ref="AI72" location="A129182086X" display="A129182086X" xr:uid="{C8C69FD9-968D-43F8-BD1B-F371370254AA}"/>
    <hyperlink ref="AM76" location="A129181646T" display="A129181646T" xr:uid="{4572DDE8-25E4-4967-BA5D-C291B5ECD846}"/>
    <hyperlink ref="AM66" location="A129181582T" display="A129181582T" xr:uid="{51380832-2785-439A-A421-9768D9A53033}"/>
    <hyperlink ref="AM67" location="A129181586A" display="A129181586A" xr:uid="{2063C075-960B-4FD2-84C7-F05B47E0E6DE}"/>
    <hyperlink ref="AM68" location="A129181578A" display="A129181578A" xr:uid="{2BF07D16-CF84-4778-9301-E86463828E99}"/>
    <hyperlink ref="AM70" location="A129181566T" display="A129181566T" xr:uid="{393361F5-A25D-4F59-989A-F32B68CED592}"/>
    <hyperlink ref="AM71" location="A129181590T" display="A129181590T" xr:uid="{4C4A2DB0-5CF7-4811-84FD-21E5215D2D47}"/>
    <hyperlink ref="AM72" location="A129181622X" display="A129181622X" xr:uid="{21145C08-002B-4053-BBCC-C261BFA71E5A}"/>
    <hyperlink ref="D74" location="A129182554A" display="A129182554A" xr:uid="{C41E2B8F-C700-4ACD-9247-2498BA324F5F}"/>
    <hyperlink ref="H74" location="A129182206F" display="A129182206F" xr:uid="{CAD910D6-D5DA-439F-AEEB-072C1BD8AA1F}"/>
    <hyperlink ref="L74" location="A129181742T" display="A129181742T" xr:uid="{A784FE17-5A18-4103-8AEA-01E7C06D6095}"/>
    <hyperlink ref="P74" location="A129182322R" display="A129182322R" xr:uid="{FA3534C5-4649-46D7-A837-6189DB987909}"/>
    <hyperlink ref="T74" location="A129182438T" display="A129182438T" xr:uid="{BF1B773C-6ECA-4517-AE21-1AD665FC63A0}"/>
    <hyperlink ref="X74" location="A129181858V" display="A129181858V" xr:uid="{5269C51B-DDA5-4C5D-B7C7-796192FEF4B9}"/>
    <hyperlink ref="AB74" location="A129181974C" display="A129181974C" xr:uid="{2F1ECF97-822A-4471-8B90-398E27355C4B}"/>
    <hyperlink ref="AF74" location="A129182090R" display="A129182090R" xr:uid="{DFB9FCF4-6C53-4307-B2DC-51474D411A36}"/>
    <hyperlink ref="AJ74" location="A129181626J" display="A129181626J" xr:uid="{5E42A9AB-275A-424B-82FC-36D90B4CD0FA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274"/>
  <sheetViews>
    <sheetView showGridLines="0" workbookViewId="0">
      <pane ySplit="11" topLeftCell="A12" activePane="bottomLeft" state="frozen"/>
      <selection pane="bottomLeft" activeCell="A12" sqref="A12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535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536</v>
      </c>
    </row>
    <row r="6" spans="1:13" ht="15.75" customHeight="1">
      <c r="B6" s="59" t="s">
        <v>537</v>
      </c>
      <c r="C6" s="59"/>
      <c r="D6" s="59"/>
      <c r="E6" s="59"/>
      <c r="F6" s="59"/>
      <c r="G6" s="59"/>
      <c r="H6" s="59"/>
      <c r="I6" s="59"/>
      <c r="J6" s="59"/>
      <c r="K6" s="59"/>
      <c r="L6" s="59"/>
    </row>
    <row r="8" spans="1:13" ht="15">
      <c r="D8" s="15" t="s">
        <v>539</v>
      </c>
    </row>
    <row r="9" spans="1:13" s="16" customFormat="1"/>
    <row r="10" spans="1:13" ht="22.5" customHeight="1">
      <c r="A10" s="17" t="s">
        <v>540</v>
      </c>
      <c r="B10" s="17"/>
      <c r="C10" s="17"/>
      <c r="D10" s="17" t="s">
        <v>251</v>
      </c>
      <c r="E10" s="17" t="s">
        <v>258</v>
      </c>
      <c r="F10" s="17" t="s">
        <v>255</v>
      </c>
      <c r="G10" s="17" t="s">
        <v>256</v>
      </c>
      <c r="H10" s="17" t="s">
        <v>541</v>
      </c>
      <c r="I10" s="17" t="s">
        <v>250</v>
      </c>
      <c r="J10" s="17" t="s">
        <v>252</v>
      </c>
      <c r="K10" s="17" t="s">
        <v>542</v>
      </c>
      <c r="L10" s="17" t="s">
        <v>254</v>
      </c>
    </row>
    <row r="12" spans="1:13">
      <c r="A12" s="11" t="s">
        <v>0</v>
      </c>
      <c r="D12" s="11" t="s">
        <v>260</v>
      </c>
      <c r="E12" s="18" t="s">
        <v>263</v>
      </c>
      <c r="F12" s="10">
        <v>27334</v>
      </c>
      <c r="G12" s="10">
        <v>44713</v>
      </c>
      <c r="H12" s="11">
        <v>58</v>
      </c>
      <c r="I12" s="19" t="s">
        <v>259</v>
      </c>
      <c r="J12" s="11" t="s">
        <v>261</v>
      </c>
      <c r="K12" s="11" t="s">
        <v>262</v>
      </c>
      <c r="L12" s="11" t="s">
        <v>545</v>
      </c>
    </row>
    <row r="13" spans="1:13">
      <c r="A13" s="11" t="s">
        <v>1</v>
      </c>
      <c r="D13" s="11" t="s">
        <v>260</v>
      </c>
      <c r="E13" s="18" t="s">
        <v>264</v>
      </c>
      <c r="F13" s="10">
        <v>27334</v>
      </c>
      <c r="G13" s="10">
        <v>44713</v>
      </c>
      <c r="H13" s="11">
        <v>58</v>
      </c>
      <c r="I13" s="19" t="s">
        <v>259</v>
      </c>
      <c r="J13" s="11" t="s">
        <v>261</v>
      </c>
      <c r="K13" s="11" t="s">
        <v>262</v>
      </c>
      <c r="L13" s="11" t="s">
        <v>545</v>
      </c>
    </row>
    <row r="14" spans="1:13">
      <c r="A14" s="11" t="s">
        <v>2</v>
      </c>
      <c r="D14" s="11" t="s">
        <v>260</v>
      </c>
      <c r="E14" s="18" t="s">
        <v>265</v>
      </c>
      <c r="F14" s="10">
        <v>29037</v>
      </c>
      <c r="G14" s="10">
        <v>44713</v>
      </c>
      <c r="H14" s="11">
        <v>57</v>
      </c>
      <c r="I14" s="19" t="s">
        <v>259</v>
      </c>
      <c r="J14" s="11" t="s">
        <v>261</v>
      </c>
      <c r="K14" s="11" t="s">
        <v>262</v>
      </c>
      <c r="L14" s="11" t="s">
        <v>546</v>
      </c>
    </row>
    <row r="15" spans="1:13">
      <c r="A15" s="11" t="s">
        <v>3</v>
      </c>
      <c r="D15" s="11" t="s">
        <v>260</v>
      </c>
      <c r="E15" s="18" t="s">
        <v>266</v>
      </c>
      <c r="F15" s="10">
        <v>27334</v>
      </c>
      <c r="G15" s="10">
        <v>44713</v>
      </c>
      <c r="H15" s="11">
        <v>58</v>
      </c>
      <c r="I15" s="19" t="s">
        <v>259</v>
      </c>
      <c r="J15" s="11" t="s">
        <v>261</v>
      </c>
      <c r="K15" s="11" t="s">
        <v>262</v>
      </c>
      <c r="L15" s="11" t="s">
        <v>545</v>
      </c>
    </row>
    <row r="16" spans="1:13">
      <c r="A16" s="11" t="s">
        <v>4</v>
      </c>
      <c r="D16" s="11" t="s">
        <v>260</v>
      </c>
      <c r="E16" s="18" t="s">
        <v>267</v>
      </c>
      <c r="F16" s="10">
        <v>27334</v>
      </c>
      <c r="G16" s="10">
        <v>44713</v>
      </c>
      <c r="H16" s="11">
        <v>58</v>
      </c>
      <c r="I16" s="19" t="s">
        <v>259</v>
      </c>
      <c r="J16" s="11" t="s">
        <v>261</v>
      </c>
      <c r="K16" s="11" t="s">
        <v>262</v>
      </c>
      <c r="L16" s="11" t="s">
        <v>545</v>
      </c>
    </row>
    <row r="17" spans="1:12">
      <c r="A17" s="11" t="s">
        <v>5</v>
      </c>
      <c r="D17" s="11" t="s">
        <v>260</v>
      </c>
      <c r="E17" s="18" t="s">
        <v>268</v>
      </c>
      <c r="F17" s="10">
        <v>27334</v>
      </c>
      <c r="G17" s="10">
        <v>44713</v>
      </c>
      <c r="H17" s="11">
        <v>58</v>
      </c>
      <c r="I17" s="19" t="s">
        <v>259</v>
      </c>
      <c r="J17" s="11" t="s">
        <v>261</v>
      </c>
      <c r="K17" s="11" t="s">
        <v>262</v>
      </c>
      <c r="L17" s="11" t="s">
        <v>545</v>
      </c>
    </row>
    <row r="18" spans="1:12">
      <c r="A18" s="11" t="s">
        <v>6</v>
      </c>
      <c r="D18" s="11" t="s">
        <v>260</v>
      </c>
      <c r="E18" s="18" t="s">
        <v>269</v>
      </c>
      <c r="F18" s="10">
        <v>29037</v>
      </c>
      <c r="G18" s="10">
        <v>44713</v>
      </c>
      <c r="H18" s="11">
        <v>57</v>
      </c>
      <c r="I18" s="19" t="s">
        <v>259</v>
      </c>
      <c r="J18" s="11" t="s">
        <v>261</v>
      </c>
      <c r="K18" s="11" t="s">
        <v>262</v>
      </c>
      <c r="L18" s="11" t="s">
        <v>546</v>
      </c>
    </row>
    <row r="19" spans="1:12">
      <c r="A19" s="11" t="s">
        <v>7</v>
      </c>
      <c r="D19" s="11" t="s">
        <v>260</v>
      </c>
      <c r="E19" s="18" t="s">
        <v>270</v>
      </c>
      <c r="F19" s="10">
        <v>27334</v>
      </c>
      <c r="G19" s="10">
        <v>44713</v>
      </c>
      <c r="H19" s="11">
        <v>58</v>
      </c>
      <c r="I19" s="19" t="s">
        <v>259</v>
      </c>
      <c r="J19" s="11" t="s">
        <v>261</v>
      </c>
      <c r="K19" s="11" t="s">
        <v>262</v>
      </c>
      <c r="L19" s="11" t="s">
        <v>545</v>
      </c>
    </row>
    <row r="20" spans="1:12">
      <c r="A20" s="11" t="s">
        <v>8</v>
      </c>
      <c r="D20" s="11" t="s">
        <v>260</v>
      </c>
      <c r="E20" s="18" t="s">
        <v>271</v>
      </c>
      <c r="F20" s="10">
        <v>37043</v>
      </c>
      <c r="G20" s="10">
        <v>44713</v>
      </c>
      <c r="H20" s="11">
        <v>35</v>
      </c>
      <c r="I20" s="19" t="s">
        <v>259</v>
      </c>
      <c r="J20" s="11" t="s">
        <v>261</v>
      </c>
      <c r="K20" s="11" t="s">
        <v>262</v>
      </c>
      <c r="L20" s="11" t="s">
        <v>544</v>
      </c>
    </row>
    <row r="21" spans="1:12">
      <c r="A21" s="11" t="s">
        <v>9</v>
      </c>
      <c r="D21" s="11" t="s">
        <v>260</v>
      </c>
      <c r="E21" s="18" t="s">
        <v>272</v>
      </c>
      <c r="F21" s="10">
        <v>37043</v>
      </c>
      <c r="G21" s="10">
        <v>44713</v>
      </c>
      <c r="H21" s="11">
        <v>35</v>
      </c>
      <c r="I21" s="19" t="s">
        <v>259</v>
      </c>
      <c r="J21" s="11" t="s">
        <v>261</v>
      </c>
      <c r="K21" s="11" t="s">
        <v>262</v>
      </c>
      <c r="L21" s="11" t="s">
        <v>544</v>
      </c>
    </row>
    <row r="22" spans="1:12">
      <c r="A22" s="11" t="s">
        <v>10</v>
      </c>
      <c r="D22" s="11" t="s">
        <v>260</v>
      </c>
      <c r="E22" s="18" t="s">
        <v>273</v>
      </c>
      <c r="F22" s="10">
        <v>37043</v>
      </c>
      <c r="G22" s="10">
        <v>44713</v>
      </c>
      <c r="H22" s="11">
        <v>35</v>
      </c>
      <c r="I22" s="19" t="s">
        <v>259</v>
      </c>
      <c r="J22" s="11" t="s">
        <v>261</v>
      </c>
      <c r="K22" s="11" t="s">
        <v>262</v>
      </c>
      <c r="L22" s="11" t="s">
        <v>544</v>
      </c>
    </row>
    <row r="23" spans="1:12">
      <c r="A23" s="11" t="s">
        <v>11</v>
      </c>
      <c r="D23" s="11" t="s">
        <v>260</v>
      </c>
      <c r="E23" s="18" t="s">
        <v>274</v>
      </c>
      <c r="F23" s="10">
        <v>37043</v>
      </c>
      <c r="G23" s="10">
        <v>44713</v>
      </c>
      <c r="H23" s="11">
        <v>35</v>
      </c>
      <c r="I23" s="19" t="s">
        <v>259</v>
      </c>
      <c r="J23" s="11" t="s">
        <v>261</v>
      </c>
      <c r="K23" s="11" t="s">
        <v>262</v>
      </c>
      <c r="L23" s="11" t="s">
        <v>544</v>
      </c>
    </row>
    <row r="24" spans="1:12">
      <c r="A24" s="11" t="s">
        <v>12</v>
      </c>
      <c r="D24" s="11" t="s">
        <v>260</v>
      </c>
      <c r="E24" s="18" t="s">
        <v>275</v>
      </c>
      <c r="F24" s="10">
        <v>37043</v>
      </c>
      <c r="G24" s="10">
        <v>44713</v>
      </c>
      <c r="H24" s="11">
        <v>35</v>
      </c>
      <c r="I24" s="19" t="s">
        <v>259</v>
      </c>
      <c r="J24" s="11" t="s">
        <v>261</v>
      </c>
      <c r="K24" s="11" t="s">
        <v>262</v>
      </c>
      <c r="L24" s="11" t="s">
        <v>544</v>
      </c>
    </row>
    <row r="25" spans="1:12">
      <c r="A25" s="11" t="s">
        <v>13</v>
      </c>
      <c r="D25" s="11" t="s">
        <v>260</v>
      </c>
      <c r="E25" s="18" t="s">
        <v>276</v>
      </c>
      <c r="F25" s="10">
        <v>37043</v>
      </c>
      <c r="G25" s="10">
        <v>44713</v>
      </c>
      <c r="H25" s="11">
        <v>35</v>
      </c>
      <c r="I25" s="19" t="s">
        <v>259</v>
      </c>
      <c r="J25" s="11" t="s">
        <v>261</v>
      </c>
      <c r="K25" s="11" t="s">
        <v>262</v>
      </c>
      <c r="L25" s="11" t="s">
        <v>544</v>
      </c>
    </row>
    <row r="26" spans="1:12">
      <c r="A26" s="11" t="s">
        <v>14</v>
      </c>
      <c r="D26" s="11" t="s">
        <v>260</v>
      </c>
      <c r="E26" s="18" t="s">
        <v>277</v>
      </c>
      <c r="F26" s="10">
        <v>37043</v>
      </c>
      <c r="G26" s="10">
        <v>44713</v>
      </c>
      <c r="H26" s="11">
        <v>35</v>
      </c>
      <c r="I26" s="19" t="s">
        <v>259</v>
      </c>
      <c r="J26" s="11" t="s">
        <v>261</v>
      </c>
      <c r="K26" s="11" t="s">
        <v>262</v>
      </c>
      <c r="L26" s="11" t="s">
        <v>544</v>
      </c>
    </row>
    <row r="27" spans="1:12">
      <c r="A27" s="11" t="s">
        <v>15</v>
      </c>
      <c r="D27" s="11" t="s">
        <v>260</v>
      </c>
      <c r="E27" s="18" t="s">
        <v>278</v>
      </c>
      <c r="F27" s="10">
        <v>37043</v>
      </c>
      <c r="G27" s="10">
        <v>44713</v>
      </c>
      <c r="H27" s="11">
        <v>35</v>
      </c>
      <c r="I27" s="19" t="s">
        <v>259</v>
      </c>
      <c r="J27" s="11" t="s">
        <v>261</v>
      </c>
      <c r="K27" s="11" t="s">
        <v>262</v>
      </c>
      <c r="L27" s="11" t="s">
        <v>544</v>
      </c>
    </row>
    <row r="28" spans="1:12">
      <c r="A28" s="11" t="s">
        <v>16</v>
      </c>
      <c r="D28" s="11" t="s">
        <v>260</v>
      </c>
      <c r="E28" s="18" t="s">
        <v>279</v>
      </c>
      <c r="F28" s="10">
        <v>34486</v>
      </c>
      <c r="G28" s="10">
        <v>44713</v>
      </c>
      <c r="H28" s="11">
        <v>42</v>
      </c>
      <c r="I28" s="19" t="s">
        <v>259</v>
      </c>
      <c r="J28" s="11" t="s">
        <v>261</v>
      </c>
      <c r="K28" s="11" t="s">
        <v>262</v>
      </c>
      <c r="L28" s="11" t="s">
        <v>544</v>
      </c>
    </row>
    <row r="29" spans="1:12">
      <c r="A29" s="11" t="s">
        <v>17</v>
      </c>
      <c r="D29" s="11" t="s">
        <v>260</v>
      </c>
      <c r="E29" s="18" t="s">
        <v>280</v>
      </c>
      <c r="F29" s="10">
        <v>27334</v>
      </c>
      <c r="G29" s="10">
        <v>44713</v>
      </c>
      <c r="H29" s="11">
        <v>58</v>
      </c>
      <c r="I29" s="19" t="s">
        <v>259</v>
      </c>
      <c r="J29" s="11" t="s">
        <v>261</v>
      </c>
      <c r="K29" s="11" t="s">
        <v>262</v>
      </c>
      <c r="L29" s="11" t="s">
        <v>545</v>
      </c>
    </row>
    <row r="30" spans="1:12">
      <c r="A30" s="11" t="s">
        <v>18</v>
      </c>
      <c r="D30" s="11" t="s">
        <v>260</v>
      </c>
      <c r="E30" s="18" t="s">
        <v>281</v>
      </c>
      <c r="F30" s="10">
        <v>29037</v>
      </c>
      <c r="G30" s="10">
        <v>44713</v>
      </c>
      <c r="H30" s="11">
        <v>57</v>
      </c>
      <c r="I30" s="19" t="s">
        <v>259</v>
      </c>
      <c r="J30" s="11" t="s">
        <v>261</v>
      </c>
      <c r="K30" s="11" t="s">
        <v>262</v>
      </c>
      <c r="L30" s="11" t="s">
        <v>546</v>
      </c>
    </row>
    <row r="31" spans="1:12">
      <c r="A31" s="11" t="s">
        <v>19</v>
      </c>
      <c r="D31" s="11" t="s">
        <v>260</v>
      </c>
      <c r="E31" s="18" t="s">
        <v>282</v>
      </c>
      <c r="F31" s="10">
        <v>34486</v>
      </c>
      <c r="G31" s="10">
        <v>44713</v>
      </c>
      <c r="H31" s="11">
        <v>42</v>
      </c>
      <c r="I31" s="19" t="s">
        <v>259</v>
      </c>
      <c r="J31" s="11" t="s">
        <v>261</v>
      </c>
      <c r="K31" s="11" t="s">
        <v>262</v>
      </c>
      <c r="L31" s="11" t="s">
        <v>544</v>
      </c>
    </row>
    <row r="32" spans="1:12">
      <c r="A32" s="11" t="s">
        <v>20</v>
      </c>
      <c r="D32" s="11" t="s">
        <v>260</v>
      </c>
      <c r="E32" s="18" t="s">
        <v>283</v>
      </c>
      <c r="F32" s="10">
        <v>34486</v>
      </c>
      <c r="G32" s="10">
        <v>44713</v>
      </c>
      <c r="H32" s="11">
        <v>42</v>
      </c>
      <c r="I32" s="19" t="s">
        <v>259</v>
      </c>
      <c r="J32" s="11" t="s">
        <v>261</v>
      </c>
      <c r="K32" s="11" t="s">
        <v>262</v>
      </c>
      <c r="L32" s="11" t="s">
        <v>544</v>
      </c>
    </row>
    <row r="33" spans="1:12">
      <c r="A33" s="11" t="s">
        <v>21</v>
      </c>
      <c r="D33" s="11" t="s">
        <v>260</v>
      </c>
      <c r="E33" s="18" t="s">
        <v>284</v>
      </c>
      <c r="F33" s="10">
        <v>27334</v>
      </c>
      <c r="G33" s="10">
        <v>44713</v>
      </c>
      <c r="H33" s="11">
        <v>58</v>
      </c>
      <c r="I33" s="19" t="s">
        <v>259</v>
      </c>
      <c r="J33" s="11" t="s">
        <v>261</v>
      </c>
      <c r="K33" s="11" t="s">
        <v>262</v>
      </c>
      <c r="L33" s="11" t="s">
        <v>545</v>
      </c>
    </row>
    <row r="34" spans="1:12">
      <c r="A34" s="11" t="s">
        <v>22</v>
      </c>
      <c r="D34" s="11" t="s">
        <v>260</v>
      </c>
      <c r="E34" s="18" t="s">
        <v>285</v>
      </c>
      <c r="F34" s="10">
        <v>29037</v>
      </c>
      <c r="G34" s="10">
        <v>44713</v>
      </c>
      <c r="H34" s="11">
        <v>57</v>
      </c>
      <c r="I34" s="19" t="s">
        <v>259</v>
      </c>
      <c r="J34" s="11" t="s">
        <v>261</v>
      </c>
      <c r="K34" s="11" t="s">
        <v>262</v>
      </c>
      <c r="L34" s="11" t="s">
        <v>546</v>
      </c>
    </row>
    <row r="35" spans="1:12">
      <c r="A35" s="11" t="s">
        <v>23</v>
      </c>
      <c r="D35" s="11" t="s">
        <v>260</v>
      </c>
      <c r="E35" s="18" t="s">
        <v>286</v>
      </c>
      <c r="F35" s="10">
        <v>34486</v>
      </c>
      <c r="G35" s="10">
        <v>44713</v>
      </c>
      <c r="H35" s="11">
        <v>42</v>
      </c>
      <c r="I35" s="19" t="s">
        <v>259</v>
      </c>
      <c r="J35" s="11" t="s">
        <v>261</v>
      </c>
      <c r="K35" s="11" t="s">
        <v>262</v>
      </c>
      <c r="L35" s="11" t="s">
        <v>544</v>
      </c>
    </row>
    <row r="36" spans="1:12">
      <c r="A36" s="11" t="s">
        <v>24</v>
      </c>
      <c r="D36" s="11" t="s">
        <v>260</v>
      </c>
      <c r="E36" s="18" t="s">
        <v>287</v>
      </c>
      <c r="F36" s="10">
        <v>34486</v>
      </c>
      <c r="G36" s="10">
        <v>44713</v>
      </c>
      <c r="H36" s="11">
        <v>42</v>
      </c>
      <c r="I36" s="19" t="s">
        <v>259</v>
      </c>
      <c r="J36" s="11" t="s">
        <v>261</v>
      </c>
      <c r="K36" s="11" t="s">
        <v>262</v>
      </c>
      <c r="L36" s="11" t="s">
        <v>544</v>
      </c>
    </row>
    <row r="37" spans="1:12">
      <c r="A37" s="11" t="s">
        <v>25</v>
      </c>
      <c r="D37" s="11" t="s">
        <v>260</v>
      </c>
      <c r="E37" s="18" t="s">
        <v>288</v>
      </c>
      <c r="F37" s="10">
        <v>27334</v>
      </c>
      <c r="G37" s="10">
        <v>44713</v>
      </c>
      <c r="H37" s="11">
        <v>58</v>
      </c>
      <c r="I37" s="19" t="s">
        <v>259</v>
      </c>
      <c r="J37" s="11" t="s">
        <v>261</v>
      </c>
      <c r="K37" s="11" t="s">
        <v>262</v>
      </c>
      <c r="L37" s="11" t="s">
        <v>545</v>
      </c>
    </row>
    <row r="38" spans="1:12">
      <c r="A38" s="11" t="s">
        <v>26</v>
      </c>
      <c r="D38" s="11" t="s">
        <v>260</v>
      </c>
      <c r="E38" s="18" t="s">
        <v>289</v>
      </c>
      <c r="F38" s="10">
        <v>29037</v>
      </c>
      <c r="G38" s="10">
        <v>44713</v>
      </c>
      <c r="H38" s="11">
        <v>57</v>
      </c>
      <c r="I38" s="19" t="s">
        <v>259</v>
      </c>
      <c r="J38" s="11" t="s">
        <v>261</v>
      </c>
      <c r="K38" s="11" t="s">
        <v>262</v>
      </c>
      <c r="L38" s="11" t="s">
        <v>546</v>
      </c>
    </row>
    <row r="39" spans="1:12">
      <c r="A39" s="11" t="s">
        <v>27</v>
      </c>
      <c r="D39" s="11" t="s">
        <v>260</v>
      </c>
      <c r="E39" s="18" t="s">
        <v>290</v>
      </c>
      <c r="F39" s="10">
        <v>34486</v>
      </c>
      <c r="G39" s="10">
        <v>44713</v>
      </c>
      <c r="H39" s="11">
        <v>42</v>
      </c>
      <c r="I39" s="19" t="s">
        <v>259</v>
      </c>
      <c r="J39" s="11" t="s">
        <v>261</v>
      </c>
      <c r="K39" s="11" t="s">
        <v>262</v>
      </c>
      <c r="L39" s="11" t="s">
        <v>544</v>
      </c>
    </row>
    <row r="40" spans="1:12">
      <c r="A40" s="11" t="s">
        <v>28</v>
      </c>
      <c r="D40" s="11" t="s">
        <v>260</v>
      </c>
      <c r="E40" s="18" t="s">
        <v>291</v>
      </c>
      <c r="F40" s="10">
        <v>34486</v>
      </c>
      <c r="G40" s="10">
        <v>44713</v>
      </c>
      <c r="H40" s="11">
        <v>42</v>
      </c>
      <c r="I40" s="19" t="s">
        <v>259</v>
      </c>
      <c r="J40" s="11" t="s">
        <v>261</v>
      </c>
      <c r="K40" s="11" t="s">
        <v>262</v>
      </c>
      <c r="L40" s="11" t="s">
        <v>544</v>
      </c>
    </row>
    <row r="41" spans="1:12">
      <c r="A41" s="11" t="s">
        <v>29</v>
      </c>
      <c r="D41" s="11" t="s">
        <v>260</v>
      </c>
      <c r="E41" s="18" t="s">
        <v>292</v>
      </c>
      <c r="F41" s="10">
        <v>34486</v>
      </c>
      <c r="G41" s="10">
        <v>44713</v>
      </c>
      <c r="H41" s="11">
        <v>42</v>
      </c>
      <c r="I41" s="19" t="s">
        <v>259</v>
      </c>
      <c r="J41" s="11" t="s">
        <v>261</v>
      </c>
      <c r="K41" s="11" t="s">
        <v>262</v>
      </c>
      <c r="L41" s="11" t="s">
        <v>544</v>
      </c>
    </row>
    <row r="42" spans="1:12">
      <c r="A42" s="11" t="s">
        <v>30</v>
      </c>
      <c r="D42" s="11" t="s">
        <v>260</v>
      </c>
      <c r="E42" s="18" t="s">
        <v>293</v>
      </c>
      <c r="F42" s="10">
        <v>34486</v>
      </c>
      <c r="G42" s="10">
        <v>44713</v>
      </c>
      <c r="H42" s="11">
        <v>42</v>
      </c>
      <c r="I42" s="19" t="s">
        <v>259</v>
      </c>
      <c r="J42" s="11" t="s">
        <v>261</v>
      </c>
      <c r="K42" s="11" t="s">
        <v>262</v>
      </c>
      <c r="L42" s="11" t="s">
        <v>544</v>
      </c>
    </row>
    <row r="43" spans="1:12">
      <c r="A43" s="11" t="s">
        <v>31</v>
      </c>
      <c r="D43" s="11" t="s">
        <v>260</v>
      </c>
      <c r="E43" s="18" t="s">
        <v>294</v>
      </c>
      <c r="F43" s="10">
        <v>34486</v>
      </c>
      <c r="G43" s="10">
        <v>44713</v>
      </c>
      <c r="H43" s="11">
        <v>42</v>
      </c>
      <c r="I43" s="19" t="s">
        <v>259</v>
      </c>
      <c r="J43" s="11" t="s">
        <v>261</v>
      </c>
      <c r="K43" s="11" t="s">
        <v>262</v>
      </c>
      <c r="L43" s="11" t="s">
        <v>544</v>
      </c>
    </row>
    <row r="44" spans="1:12">
      <c r="A44" s="11" t="s">
        <v>32</v>
      </c>
      <c r="D44" s="11" t="s">
        <v>260</v>
      </c>
      <c r="E44" s="18" t="s">
        <v>295</v>
      </c>
      <c r="F44" s="10">
        <v>34486</v>
      </c>
      <c r="G44" s="10">
        <v>44713</v>
      </c>
      <c r="H44" s="11">
        <v>42</v>
      </c>
      <c r="I44" s="19" t="s">
        <v>259</v>
      </c>
      <c r="J44" s="11" t="s">
        <v>261</v>
      </c>
      <c r="K44" s="11" t="s">
        <v>262</v>
      </c>
      <c r="L44" s="11" t="s">
        <v>544</v>
      </c>
    </row>
    <row r="45" spans="1:12">
      <c r="A45" s="11" t="s">
        <v>33</v>
      </c>
      <c r="D45" s="11" t="s">
        <v>260</v>
      </c>
      <c r="E45" s="18" t="s">
        <v>296</v>
      </c>
      <c r="F45" s="10">
        <v>30133</v>
      </c>
      <c r="G45" s="10">
        <v>44713</v>
      </c>
      <c r="H45" s="11">
        <v>54</v>
      </c>
      <c r="I45" s="19" t="s">
        <v>259</v>
      </c>
      <c r="J45" s="11" t="s">
        <v>261</v>
      </c>
      <c r="K45" s="11" t="s">
        <v>262</v>
      </c>
      <c r="L45" s="11" t="s">
        <v>546</v>
      </c>
    </row>
    <row r="46" spans="1:12">
      <c r="A46" s="11" t="s">
        <v>34</v>
      </c>
      <c r="D46" s="11" t="s">
        <v>260</v>
      </c>
      <c r="E46" s="18" t="s">
        <v>297</v>
      </c>
      <c r="F46" s="10">
        <v>30133</v>
      </c>
      <c r="G46" s="10">
        <v>44713</v>
      </c>
      <c r="H46" s="11">
        <v>54</v>
      </c>
      <c r="I46" s="19" t="s">
        <v>259</v>
      </c>
      <c r="J46" s="11" t="s">
        <v>261</v>
      </c>
      <c r="K46" s="11" t="s">
        <v>262</v>
      </c>
      <c r="L46" s="11" t="s">
        <v>546</v>
      </c>
    </row>
    <row r="47" spans="1:12">
      <c r="A47" s="11" t="s">
        <v>35</v>
      </c>
      <c r="D47" s="11" t="s">
        <v>260</v>
      </c>
      <c r="E47" s="18" t="s">
        <v>298</v>
      </c>
      <c r="F47" s="10">
        <v>34486</v>
      </c>
      <c r="G47" s="10">
        <v>44713</v>
      </c>
      <c r="H47" s="11">
        <v>42</v>
      </c>
      <c r="I47" s="19" t="s">
        <v>259</v>
      </c>
      <c r="J47" s="11" t="s">
        <v>261</v>
      </c>
      <c r="K47" s="11" t="s">
        <v>262</v>
      </c>
      <c r="L47" s="11" t="s">
        <v>544</v>
      </c>
    </row>
    <row r="48" spans="1:12">
      <c r="A48" s="11" t="s">
        <v>36</v>
      </c>
      <c r="D48" s="11" t="s">
        <v>260</v>
      </c>
      <c r="E48" s="18" t="s">
        <v>299</v>
      </c>
      <c r="F48" s="10">
        <v>34486</v>
      </c>
      <c r="G48" s="10">
        <v>44713</v>
      </c>
      <c r="H48" s="11">
        <v>42</v>
      </c>
      <c r="I48" s="19" t="s">
        <v>259</v>
      </c>
      <c r="J48" s="11" t="s">
        <v>261</v>
      </c>
      <c r="K48" s="11" t="s">
        <v>262</v>
      </c>
      <c r="L48" s="11" t="s">
        <v>544</v>
      </c>
    </row>
    <row r="49" spans="1:12">
      <c r="A49" s="11" t="s">
        <v>37</v>
      </c>
      <c r="D49" s="11" t="s">
        <v>260</v>
      </c>
      <c r="E49" s="18" t="s">
        <v>300</v>
      </c>
      <c r="F49" s="10">
        <v>37043</v>
      </c>
      <c r="G49" s="10">
        <v>44713</v>
      </c>
      <c r="H49" s="11">
        <v>35</v>
      </c>
      <c r="I49" s="19" t="s">
        <v>259</v>
      </c>
      <c r="J49" s="11" t="s">
        <v>261</v>
      </c>
      <c r="K49" s="11" t="s">
        <v>262</v>
      </c>
      <c r="L49" s="11" t="s">
        <v>544</v>
      </c>
    </row>
    <row r="50" spans="1:12">
      <c r="A50" s="11" t="s">
        <v>38</v>
      </c>
      <c r="D50" s="11" t="s">
        <v>260</v>
      </c>
      <c r="E50" s="18" t="s">
        <v>301</v>
      </c>
      <c r="F50" s="10">
        <v>37043</v>
      </c>
      <c r="G50" s="10">
        <v>44713</v>
      </c>
      <c r="H50" s="11">
        <v>35</v>
      </c>
      <c r="I50" s="19" t="s">
        <v>259</v>
      </c>
      <c r="J50" s="11" t="s">
        <v>261</v>
      </c>
      <c r="K50" s="11" t="s">
        <v>262</v>
      </c>
      <c r="L50" s="11" t="s">
        <v>544</v>
      </c>
    </row>
    <row r="51" spans="1:12">
      <c r="A51" s="11" t="s">
        <v>39</v>
      </c>
      <c r="D51" s="11" t="s">
        <v>260</v>
      </c>
      <c r="E51" s="18" t="s">
        <v>302</v>
      </c>
      <c r="F51" s="10">
        <v>37043</v>
      </c>
      <c r="G51" s="10">
        <v>44713</v>
      </c>
      <c r="H51" s="11">
        <v>35</v>
      </c>
      <c r="I51" s="19" t="s">
        <v>259</v>
      </c>
      <c r="J51" s="11" t="s">
        <v>261</v>
      </c>
      <c r="K51" s="11" t="s">
        <v>262</v>
      </c>
      <c r="L51" s="11" t="s">
        <v>544</v>
      </c>
    </row>
    <row r="52" spans="1:12">
      <c r="A52" s="11" t="s">
        <v>40</v>
      </c>
      <c r="D52" s="11" t="s">
        <v>260</v>
      </c>
      <c r="E52" s="18" t="s">
        <v>303</v>
      </c>
      <c r="F52" s="10">
        <v>37043</v>
      </c>
      <c r="G52" s="10">
        <v>44713</v>
      </c>
      <c r="H52" s="11">
        <v>35</v>
      </c>
      <c r="I52" s="19" t="s">
        <v>259</v>
      </c>
      <c r="J52" s="11" t="s">
        <v>261</v>
      </c>
      <c r="K52" s="11" t="s">
        <v>262</v>
      </c>
      <c r="L52" s="11" t="s">
        <v>544</v>
      </c>
    </row>
    <row r="53" spans="1:12">
      <c r="A53" s="11" t="s">
        <v>41</v>
      </c>
      <c r="D53" s="11" t="s">
        <v>260</v>
      </c>
      <c r="E53" s="18" t="s">
        <v>304</v>
      </c>
      <c r="F53" s="10">
        <v>37043</v>
      </c>
      <c r="G53" s="10">
        <v>44713</v>
      </c>
      <c r="H53" s="11">
        <v>35</v>
      </c>
      <c r="I53" s="19" t="s">
        <v>259</v>
      </c>
      <c r="J53" s="11" t="s">
        <v>261</v>
      </c>
      <c r="K53" s="11" t="s">
        <v>262</v>
      </c>
      <c r="L53" s="11" t="s">
        <v>544</v>
      </c>
    </row>
    <row r="54" spans="1:12">
      <c r="A54" s="11" t="s">
        <v>42</v>
      </c>
      <c r="D54" s="11" t="s">
        <v>260</v>
      </c>
      <c r="E54" s="18" t="s">
        <v>305</v>
      </c>
      <c r="F54" s="10">
        <v>37043</v>
      </c>
      <c r="G54" s="10">
        <v>44713</v>
      </c>
      <c r="H54" s="11">
        <v>35</v>
      </c>
      <c r="I54" s="19" t="s">
        <v>259</v>
      </c>
      <c r="J54" s="11" t="s">
        <v>261</v>
      </c>
      <c r="K54" s="11" t="s">
        <v>262</v>
      </c>
      <c r="L54" s="11" t="s">
        <v>544</v>
      </c>
    </row>
    <row r="55" spans="1:12">
      <c r="A55" s="11" t="s">
        <v>43</v>
      </c>
      <c r="D55" s="11" t="s">
        <v>260</v>
      </c>
      <c r="E55" s="18" t="s">
        <v>306</v>
      </c>
      <c r="F55" s="10">
        <v>37043</v>
      </c>
      <c r="G55" s="10">
        <v>44713</v>
      </c>
      <c r="H55" s="11">
        <v>35</v>
      </c>
      <c r="I55" s="19" t="s">
        <v>259</v>
      </c>
      <c r="J55" s="11" t="s">
        <v>261</v>
      </c>
      <c r="K55" s="11" t="s">
        <v>262</v>
      </c>
      <c r="L55" s="11" t="s">
        <v>544</v>
      </c>
    </row>
    <row r="56" spans="1:12">
      <c r="A56" s="11" t="s">
        <v>44</v>
      </c>
      <c r="D56" s="11" t="s">
        <v>260</v>
      </c>
      <c r="E56" s="18" t="s">
        <v>307</v>
      </c>
      <c r="F56" s="10">
        <v>37043</v>
      </c>
      <c r="G56" s="10">
        <v>44713</v>
      </c>
      <c r="H56" s="11">
        <v>35</v>
      </c>
      <c r="I56" s="19" t="s">
        <v>259</v>
      </c>
      <c r="J56" s="11" t="s">
        <v>261</v>
      </c>
      <c r="K56" s="11" t="s">
        <v>262</v>
      </c>
      <c r="L56" s="11" t="s">
        <v>544</v>
      </c>
    </row>
    <row r="57" spans="1:12">
      <c r="A57" s="11" t="s">
        <v>45</v>
      </c>
      <c r="D57" s="11" t="s">
        <v>260</v>
      </c>
      <c r="E57" s="18" t="s">
        <v>308</v>
      </c>
      <c r="F57" s="10">
        <v>34486</v>
      </c>
      <c r="G57" s="10">
        <v>44713</v>
      </c>
      <c r="H57" s="11">
        <v>42</v>
      </c>
      <c r="I57" s="19" t="s">
        <v>259</v>
      </c>
      <c r="J57" s="11" t="s">
        <v>261</v>
      </c>
      <c r="K57" s="11" t="s">
        <v>262</v>
      </c>
      <c r="L57" s="11" t="s">
        <v>544</v>
      </c>
    </row>
    <row r="58" spans="1:12">
      <c r="A58" s="11" t="s">
        <v>46</v>
      </c>
      <c r="D58" s="11" t="s">
        <v>260</v>
      </c>
      <c r="E58" s="18" t="s">
        <v>309</v>
      </c>
      <c r="F58" s="10">
        <v>34486</v>
      </c>
      <c r="G58" s="10">
        <v>44713</v>
      </c>
      <c r="H58" s="11">
        <v>42</v>
      </c>
      <c r="I58" s="19" t="s">
        <v>259</v>
      </c>
      <c r="J58" s="11" t="s">
        <v>261</v>
      </c>
      <c r="K58" s="11" t="s">
        <v>262</v>
      </c>
      <c r="L58" s="11" t="s">
        <v>544</v>
      </c>
    </row>
    <row r="59" spans="1:12">
      <c r="A59" s="11" t="s">
        <v>47</v>
      </c>
      <c r="D59" s="11" t="s">
        <v>260</v>
      </c>
      <c r="E59" s="18" t="s">
        <v>310</v>
      </c>
      <c r="F59" s="10">
        <v>34486</v>
      </c>
      <c r="G59" s="10">
        <v>44713</v>
      </c>
      <c r="H59" s="11">
        <v>42</v>
      </c>
      <c r="I59" s="19" t="s">
        <v>259</v>
      </c>
      <c r="J59" s="11" t="s">
        <v>261</v>
      </c>
      <c r="K59" s="11" t="s">
        <v>262</v>
      </c>
      <c r="L59" s="11" t="s">
        <v>544</v>
      </c>
    </row>
    <row r="60" spans="1:12">
      <c r="A60" s="11" t="s">
        <v>48</v>
      </c>
      <c r="D60" s="11" t="s">
        <v>260</v>
      </c>
      <c r="E60" s="18" t="s">
        <v>311</v>
      </c>
      <c r="F60" s="10">
        <v>34486</v>
      </c>
      <c r="G60" s="10">
        <v>44713</v>
      </c>
      <c r="H60" s="11">
        <v>42</v>
      </c>
      <c r="I60" s="19" t="s">
        <v>259</v>
      </c>
      <c r="J60" s="11" t="s">
        <v>261</v>
      </c>
      <c r="K60" s="11" t="s">
        <v>262</v>
      </c>
      <c r="L60" s="11" t="s">
        <v>544</v>
      </c>
    </row>
    <row r="61" spans="1:12">
      <c r="A61" s="11" t="s">
        <v>49</v>
      </c>
      <c r="D61" s="11" t="s">
        <v>260</v>
      </c>
      <c r="E61" s="18" t="s">
        <v>312</v>
      </c>
      <c r="F61" s="10">
        <v>34486</v>
      </c>
      <c r="G61" s="10">
        <v>44713</v>
      </c>
      <c r="H61" s="11">
        <v>42</v>
      </c>
      <c r="I61" s="19" t="s">
        <v>259</v>
      </c>
      <c r="J61" s="11" t="s">
        <v>261</v>
      </c>
      <c r="K61" s="11" t="s">
        <v>262</v>
      </c>
      <c r="L61" s="11" t="s">
        <v>544</v>
      </c>
    </row>
    <row r="62" spans="1:12">
      <c r="A62" s="11" t="s">
        <v>50</v>
      </c>
      <c r="D62" s="11" t="s">
        <v>260</v>
      </c>
      <c r="E62" s="18" t="s">
        <v>313</v>
      </c>
      <c r="F62" s="10">
        <v>34486</v>
      </c>
      <c r="G62" s="10">
        <v>44713</v>
      </c>
      <c r="H62" s="11">
        <v>42</v>
      </c>
      <c r="I62" s="19" t="s">
        <v>259</v>
      </c>
      <c r="J62" s="11" t="s">
        <v>261</v>
      </c>
      <c r="K62" s="11" t="s">
        <v>262</v>
      </c>
      <c r="L62" s="11" t="s">
        <v>544</v>
      </c>
    </row>
    <row r="63" spans="1:12">
      <c r="A63" s="11" t="s">
        <v>51</v>
      </c>
      <c r="D63" s="11" t="s">
        <v>260</v>
      </c>
      <c r="E63" s="18" t="s">
        <v>314</v>
      </c>
      <c r="F63" s="10">
        <v>34486</v>
      </c>
      <c r="G63" s="10">
        <v>44713</v>
      </c>
      <c r="H63" s="11">
        <v>42</v>
      </c>
      <c r="I63" s="19" t="s">
        <v>259</v>
      </c>
      <c r="J63" s="11" t="s">
        <v>261</v>
      </c>
      <c r="K63" s="11" t="s">
        <v>262</v>
      </c>
      <c r="L63" s="11" t="s">
        <v>544</v>
      </c>
    </row>
    <row r="64" spans="1:12">
      <c r="A64" s="11" t="s">
        <v>52</v>
      </c>
      <c r="D64" s="11" t="s">
        <v>260</v>
      </c>
      <c r="E64" s="18" t="s">
        <v>315</v>
      </c>
      <c r="F64" s="10">
        <v>34486</v>
      </c>
      <c r="G64" s="10">
        <v>44713</v>
      </c>
      <c r="H64" s="11">
        <v>42</v>
      </c>
      <c r="I64" s="19" t="s">
        <v>259</v>
      </c>
      <c r="J64" s="11" t="s">
        <v>261</v>
      </c>
      <c r="K64" s="11" t="s">
        <v>262</v>
      </c>
      <c r="L64" s="11" t="s">
        <v>544</v>
      </c>
    </row>
    <row r="65" spans="1:12">
      <c r="A65" s="11" t="s">
        <v>53</v>
      </c>
      <c r="D65" s="11" t="s">
        <v>260</v>
      </c>
      <c r="E65" s="18" t="s">
        <v>316</v>
      </c>
      <c r="F65" s="10">
        <v>34486</v>
      </c>
      <c r="G65" s="10">
        <v>44713</v>
      </c>
      <c r="H65" s="11">
        <v>42</v>
      </c>
      <c r="I65" s="19" t="s">
        <v>259</v>
      </c>
      <c r="J65" s="11" t="s">
        <v>261</v>
      </c>
      <c r="K65" s="11" t="s">
        <v>262</v>
      </c>
      <c r="L65" s="11" t="s">
        <v>544</v>
      </c>
    </row>
    <row r="66" spans="1:12">
      <c r="A66" s="11" t="s">
        <v>54</v>
      </c>
      <c r="D66" s="11" t="s">
        <v>260</v>
      </c>
      <c r="E66" s="18" t="s">
        <v>317</v>
      </c>
      <c r="F66" s="10">
        <v>34486</v>
      </c>
      <c r="G66" s="10">
        <v>44713</v>
      </c>
      <c r="H66" s="11">
        <v>42</v>
      </c>
      <c r="I66" s="19" t="s">
        <v>259</v>
      </c>
      <c r="J66" s="11" t="s">
        <v>261</v>
      </c>
      <c r="K66" s="11" t="s">
        <v>262</v>
      </c>
      <c r="L66" s="11" t="s">
        <v>544</v>
      </c>
    </row>
    <row r="67" spans="1:12">
      <c r="A67" s="11" t="s">
        <v>55</v>
      </c>
      <c r="D67" s="11" t="s">
        <v>260</v>
      </c>
      <c r="E67" s="18" t="s">
        <v>318</v>
      </c>
      <c r="F67" s="10">
        <v>34486</v>
      </c>
      <c r="G67" s="10">
        <v>44713</v>
      </c>
      <c r="H67" s="11">
        <v>42</v>
      </c>
      <c r="I67" s="19" t="s">
        <v>259</v>
      </c>
      <c r="J67" s="11" t="s">
        <v>261</v>
      </c>
      <c r="K67" s="11" t="s">
        <v>262</v>
      </c>
      <c r="L67" s="11" t="s">
        <v>544</v>
      </c>
    </row>
    <row r="68" spans="1:12">
      <c r="A68" s="11" t="s">
        <v>56</v>
      </c>
      <c r="D68" s="11" t="s">
        <v>260</v>
      </c>
      <c r="E68" s="18" t="s">
        <v>319</v>
      </c>
      <c r="F68" s="10">
        <v>34486</v>
      </c>
      <c r="G68" s="10">
        <v>44713</v>
      </c>
      <c r="H68" s="11">
        <v>42</v>
      </c>
      <c r="I68" s="19" t="s">
        <v>259</v>
      </c>
      <c r="J68" s="11" t="s">
        <v>261</v>
      </c>
      <c r="K68" s="11" t="s">
        <v>262</v>
      </c>
      <c r="L68" s="11" t="s">
        <v>544</v>
      </c>
    </row>
    <row r="69" spans="1:12">
      <c r="A69" s="11" t="s">
        <v>57</v>
      </c>
      <c r="D69" s="11" t="s">
        <v>260</v>
      </c>
      <c r="E69" s="18" t="s">
        <v>320</v>
      </c>
      <c r="F69" s="10">
        <v>34486</v>
      </c>
      <c r="G69" s="10">
        <v>44713</v>
      </c>
      <c r="H69" s="11">
        <v>42</v>
      </c>
      <c r="I69" s="19" t="s">
        <v>259</v>
      </c>
      <c r="J69" s="11" t="s">
        <v>261</v>
      </c>
      <c r="K69" s="11" t="s">
        <v>262</v>
      </c>
      <c r="L69" s="11" t="s">
        <v>544</v>
      </c>
    </row>
    <row r="70" spans="1:12">
      <c r="A70" s="11" t="s">
        <v>58</v>
      </c>
      <c r="D70" s="11" t="s">
        <v>260</v>
      </c>
      <c r="E70" s="18" t="s">
        <v>321</v>
      </c>
      <c r="F70" s="10">
        <v>34486</v>
      </c>
      <c r="G70" s="10">
        <v>44713</v>
      </c>
      <c r="H70" s="11">
        <v>42</v>
      </c>
      <c r="I70" s="19" t="s">
        <v>259</v>
      </c>
      <c r="J70" s="11" t="s">
        <v>261</v>
      </c>
      <c r="K70" s="11" t="s">
        <v>262</v>
      </c>
      <c r="L70" s="11" t="s">
        <v>544</v>
      </c>
    </row>
    <row r="71" spans="1:12">
      <c r="A71" s="11" t="s">
        <v>59</v>
      </c>
      <c r="D71" s="11" t="s">
        <v>260</v>
      </c>
      <c r="E71" s="18" t="s">
        <v>322</v>
      </c>
      <c r="F71" s="10">
        <v>34486</v>
      </c>
      <c r="G71" s="10">
        <v>44713</v>
      </c>
      <c r="H71" s="11">
        <v>42</v>
      </c>
      <c r="I71" s="19" t="s">
        <v>259</v>
      </c>
      <c r="J71" s="11" t="s">
        <v>261</v>
      </c>
      <c r="K71" s="11" t="s">
        <v>262</v>
      </c>
      <c r="L71" s="11" t="s">
        <v>544</v>
      </c>
    </row>
    <row r="72" spans="1:12">
      <c r="A72" s="11" t="s">
        <v>60</v>
      </c>
      <c r="D72" s="11" t="s">
        <v>260</v>
      </c>
      <c r="E72" s="18" t="s">
        <v>323</v>
      </c>
      <c r="F72" s="10">
        <v>34486</v>
      </c>
      <c r="G72" s="10">
        <v>44713</v>
      </c>
      <c r="H72" s="11">
        <v>42</v>
      </c>
      <c r="I72" s="19" t="s">
        <v>259</v>
      </c>
      <c r="J72" s="11" t="s">
        <v>261</v>
      </c>
      <c r="K72" s="11" t="s">
        <v>262</v>
      </c>
      <c r="L72" s="11" t="s">
        <v>544</v>
      </c>
    </row>
    <row r="73" spans="1:12">
      <c r="A73" s="11" t="s">
        <v>61</v>
      </c>
      <c r="D73" s="11" t="s">
        <v>260</v>
      </c>
      <c r="E73" s="18" t="s">
        <v>324</v>
      </c>
      <c r="F73" s="10">
        <v>34486</v>
      </c>
      <c r="G73" s="10">
        <v>44713</v>
      </c>
      <c r="H73" s="11">
        <v>42</v>
      </c>
      <c r="I73" s="19" t="s">
        <v>259</v>
      </c>
      <c r="J73" s="11" t="s">
        <v>261</v>
      </c>
      <c r="K73" s="11" t="s">
        <v>262</v>
      </c>
      <c r="L73" s="11" t="s">
        <v>544</v>
      </c>
    </row>
    <row r="74" spans="1:12">
      <c r="A74" s="11" t="s">
        <v>62</v>
      </c>
      <c r="D74" s="11" t="s">
        <v>260</v>
      </c>
      <c r="E74" s="18" t="s">
        <v>325</v>
      </c>
      <c r="F74" s="10">
        <v>30133</v>
      </c>
      <c r="G74" s="10">
        <v>44713</v>
      </c>
      <c r="H74" s="11">
        <v>54</v>
      </c>
      <c r="I74" s="19" t="s">
        <v>259</v>
      </c>
      <c r="J74" s="11" t="s">
        <v>261</v>
      </c>
      <c r="K74" s="11" t="s">
        <v>262</v>
      </c>
      <c r="L74" s="11" t="s">
        <v>546</v>
      </c>
    </row>
    <row r="75" spans="1:12">
      <c r="A75" s="11" t="s">
        <v>63</v>
      </c>
      <c r="D75" s="11" t="s">
        <v>260</v>
      </c>
      <c r="E75" s="18" t="s">
        <v>326</v>
      </c>
      <c r="F75" s="10">
        <v>30133</v>
      </c>
      <c r="G75" s="10">
        <v>44713</v>
      </c>
      <c r="H75" s="11">
        <v>54</v>
      </c>
      <c r="I75" s="19" t="s">
        <v>259</v>
      </c>
      <c r="J75" s="11" t="s">
        <v>261</v>
      </c>
      <c r="K75" s="11" t="s">
        <v>262</v>
      </c>
      <c r="L75" s="11" t="s">
        <v>546</v>
      </c>
    </row>
    <row r="76" spans="1:12">
      <c r="A76" s="11" t="s">
        <v>64</v>
      </c>
      <c r="D76" s="11" t="s">
        <v>260</v>
      </c>
      <c r="E76" s="18" t="s">
        <v>327</v>
      </c>
      <c r="F76" s="10">
        <v>34486</v>
      </c>
      <c r="G76" s="10">
        <v>44713</v>
      </c>
      <c r="H76" s="11">
        <v>42</v>
      </c>
      <c r="I76" s="19" t="s">
        <v>259</v>
      </c>
      <c r="J76" s="11" t="s">
        <v>261</v>
      </c>
      <c r="K76" s="11" t="s">
        <v>262</v>
      </c>
      <c r="L76" s="11" t="s">
        <v>544</v>
      </c>
    </row>
    <row r="77" spans="1:12">
      <c r="A77" s="11" t="s">
        <v>65</v>
      </c>
      <c r="D77" s="11" t="s">
        <v>260</v>
      </c>
      <c r="E77" s="18" t="s">
        <v>328</v>
      </c>
      <c r="F77" s="10">
        <v>34486</v>
      </c>
      <c r="G77" s="10">
        <v>44713</v>
      </c>
      <c r="H77" s="11">
        <v>42</v>
      </c>
      <c r="I77" s="19" t="s">
        <v>259</v>
      </c>
      <c r="J77" s="11" t="s">
        <v>261</v>
      </c>
      <c r="K77" s="11" t="s">
        <v>262</v>
      </c>
      <c r="L77" s="11" t="s">
        <v>544</v>
      </c>
    </row>
    <row r="78" spans="1:12">
      <c r="A78" s="11" t="s">
        <v>66</v>
      </c>
      <c r="D78" s="11" t="s">
        <v>260</v>
      </c>
      <c r="E78" s="18" t="s">
        <v>329</v>
      </c>
      <c r="F78" s="10">
        <v>37043</v>
      </c>
      <c r="G78" s="10">
        <v>44713</v>
      </c>
      <c r="H78" s="11">
        <v>35</v>
      </c>
      <c r="I78" s="19" t="s">
        <v>259</v>
      </c>
      <c r="J78" s="11" t="s">
        <v>261</v>
      </c>
      <c r="K78" s="11" t="s">
        <v>262</v>
      </c>
      <c r="L78" s="11" t="s">
        <v>544</v>
      </c>
    </row>
    <row r="79" spans="1:12">
      <c r="A79" s="11" t="s">
        <v>67</v>
      </c>
      <c r="D79" s="11" t="s">
        <v>260</v>
      </c>
      <c r="E79" s="18" t="s">
        <v>330</v>
      </c>
      <c r="F79" s="10">
        <v>37043</v>
      </c>
      <c r="G79" s="10">
        <v>44713</v>
      </c>
      <c r="H79" s="11">
        <v>35</v>
      </c>
      <c r="I79" s="19" t="s">
        <v>259</v>
      </c>
      <c r="J79" s="11" t="s">
        <v>261</v>
      </c>
      <c r="K79" s="11" t="s">
        <v>262</v>
      </c>
      <c r="L79" s="11" t="s">
        <v>544</v>
      </c>
    </row>
    <row r="80" spans="1:12">
      <c r="A80" s="11" t="s">
        <v>68</v>
      </c>
      <c r="D80" s="11" t="s">
        <v>260</v>
      </c>
      <c r="E80" s="18" t="s">
        <v>331</v>
      </c>
      <c r="F80" s="10">
        <v>37043</v>
      </c>
      <c r="G80" s="10">
        <v>44713</v>
      </c>
      <c r="H80" s="11">
        <v>35</v>
      </c>
      <c r="I80" s="19" t="s">
        <v>259</v>
      </c>
      <c r="J80" s="11" t="s">
        <v>261</v>
      </c>
      <c r="K80" s="11" t="s">
        <v>262</v>
      </c>
      <c r="L80" s="11" t="s">
        <v>544</v>
      </c>
    </row>
    <row r="81" spans="1:12">
      <c r="A81" s="11" t="s">
        <v>69</v>
      </c>
      <c r="D81" s="11" t="s">
        <v>260</v>
      </c>
      <c r="E81" s="18" t="s">
        <v>332</v>
      </c>
      <c r="F81" s="10">
        <v>37043</v>
      </c>
      <c r="G81" s="10">
        <v>44713</v>
      </c>
      <c r="H81" s="11">
        <v>35</v>
      </c>
      <c r="I81" s="19" t="s">
        <v>259</v>
      </c>
      <c r="J81" s="11" t="s">
        <v>261</v>
      </c>
      <c r="K81" s="11" t="s">
        <v>262</v>
      </c>
      <c r="L81" s="11" t="s">
        <v>544</v>
      </c>
    </row>
    <row r="82" spans="1:12">
      <c r="A82" s="11" t="s">
        <v>70</v>
      </c>
      <c r="D82" s="11" t="s">
        <v>260</v>
      </c>
      <c r="E82" s="18" t="s">
        <v>333</v>
      </c>
      <c r="F82" s="10">
        <v>37043</v>
      </c>
      <c r="G82" s="10">
        <v>44713</v>
      </c>
      <c r="H82" s="11">
        <v>35</v>
      </c>
      <c r="I82" s="19" t="s">
        <v>259</v>
      </c>
      <c r="J82" s="11" t="s">
        <v>261</v>
      </c>
      <c r="K82" s="11" t="s">
        <v>262</v>
      </c>
      <c r="L82" s="11" t="s">
        <v>544</v>
      </c>
    </row>
    <row r="83" spans="1:12">
      <c r="A83" s="11" t="s">
        <v>71</v>
      </c>
      <c r="D83" s="11" t="s">
        <v>260</v>
      </c>
      <c r="E83" s="18" t="s">
        <v>334</v>
      </c>
      <c r="F83" s="10">
        <v>37043</v>
      </c>
      <c r="G83" s="10">
        <v>44713</v>
      </c>
      <c r="H83" s="11">
        <v>35</v>
      </c>
      <c r="I83" s="19" t="s">
        <v>259</v>
      </c>
      <c r="J83" s="11" t="s">
        <v>261</v>
      </c>
      <c r="K83" s="11" t="s">
        <v>262</v>
      </c>
      <c r="L83" s="11" t="s">
        <v>544</v>
      </c>
    </row>
    <row r="84" spans="1:12">
      <c r="A84" s="11" t="s">
        <v>72</v>
      </c>
      <c r="D84" s="11" t="s">
        <v>260</v>
      </c>
      <c r="E84" s="18" t="s">
        <v>335</v>
      </c>
      <c r="F84" s="10">
        <v>37043</v>
      </c>
      <c r="G84" s="10">
        <v>44713</v>
      </c>
      <c r="H84" s="11">
        <v>35</v>
      </c>
      <c r="I84" s="19" t="s">
        <v>259</v>
      </c>
      <c r="J84" s="11" t="s">
        <v>261</v>
      </c>
      <c r="K84" s="11" t="s">
        <v>262</v>
      </c>
      <c r="L84" s="11" t="s">
        <v>544</v>
      </c>
    </row>
    <row r="85" spans="1:12">
      <c r="A85" s="11" t="s">
        <v>73</v>
      </c>
      <c r="D85" s="11" t="s">
        <v>260</v>
      </c>
      <c r="E85" s="18" t="s">
        <v>336</v>
      </c>
      <c r="F85" s="10">
        <v>37043</v>
      </c>
      <c r="G85" s="10">
        <v>44713</v>
      </c>
      <c r="H85" s="11">
        <v>35</v>
      </c>
      <c r="I85" s="19" t="s">
        <v>259</v>
      </c>
      <c r="J85" s="11" t="s">
        <v>261</v>
      </c>
      <c r="K85" s="11" t="s">
        <v>262</v>
      </c>
      <c r="L85" s="11" t="s">
        <v>544</v>
      </c>
    </row>
    <row r="86" spans="1:12">
      <c r="A86" s="11" t="s">
        <v>74</v>
      </c>
      <c r="D86" s="11" t="s">
        <v>260</v>
      </c>
      <c r="E86" s="18" t="s">
        <v>337</v>
      </c>
      <c r="F86" s="10">
        <v>34486</v>
      </c>
      <c r="G86" s="10">
        <v>44713</v>
      </c>
      <c r="H86" s="11">
        <v>42</v>
      </c>
      <c r="I86" s="19" t="s">
        <v>259</v>
      </c>
      <c r="J86" s="11" t="s">
        <v>261</v>
      </c>
      <c r="K86" s="11" t="s">
        <v>262</v>
      </c>
      <c r="L86" s="11" t="s">
        <v>544</v>
      </c>
    </row>
    <row r="87" spans="1:12">
      <c r="A87" s="11" t="s">
        <v>75</v>
      </c>
      <c r="D87" s="11" t="s">
        <v>260</v>
      </c>
      <c r="E87" s="18" t="s">
        <v>338</v>
      </c>
      <c r="F87" s="10">
        <v>34486</v>
      </c>
      <c r="G87" s="10">
        <v>44713</v>
      </c>
      <c r="H87" s="11">
        <v>42</v>
      </c>
      <c r="I87" s="19" t="s">
        <v>259</v>
      </c>
      <c r="J87" s="11" t="s">
        <v>261</v>
      </c>
      <c r="K87" s="11" t="s">
        <v>262</v>
      </c>
      <c r="L87" s="11" t="s">
        <v>544</v>
      </c>
    </row>
    <row r="88" spans="1:12">
      <c r="A88" s="11" t="s">
        <v>76</v>
      </c>
      <c r="D88" s="11" t="s">
        <v>260</v>
      </c>
      <c r="E88" s="18" t="s">
        <v>339</v>
      </c>
      <c r="F88" s="10">
        <v>34486</v>
      </c>
      <c r="G88" s="10">
        <v>44713</v>
      </c>
      <c r="H88" s="11">
        <v>42</v>
      </c>
      <c r="I88" s="19" t="s">
        <v>259</v>
      </c>
      <c r="J88" s="11" t="s">
        <v>261</v>
      </c>
      <c r="K88" s="11" t="s">
        <v>262</v>
      </c>
      <c r="L88" s="11" t="s">
        <v>544</v>
      </c>
    </row>
    <row r="89" spans="1:12">
      <c r="A89" s="11" t="s">
        <v>77</v>
      </c>
      <c r="D89" s="11" t="s">
        <v>260</v>
      </c>
      <c r="E89" s="18" t="s">
        <v>340</v>
      </c>
      <c r="F89" s="10">
        <v>34486</v>
      </c>
      <c r="G89" s="10">
        <v>44713</v>
      </c>
      <c r="H89" s="11">
        <v>42</v>
      </c>
      <c r="I89" s="19" t="s">
        <v>259</v>
      </c>
      <c r="J89" s="11" t="s">
        <v>261</v>
      </c>
      <c r="K89" s="11" t="s">
        <v>262</v>
      </c>
      <c r="L89" s="11" t="s">
        <v>544</v>
      </c>
    </row>
    <row r="90" spans="1:12">
      <c r="A90" s="11" t="s">
        <v>78</v>
      </c>
      <c r="D90" s="11" t="s">
        <v>260</v>
      </c>
      <c r="E90" s="18" t="s">
        <v>341</v>
      </c>
      <c r="F90" s="10">
        <v>34486</v>
      </c>
      <c r="G90" s="10">
        <v>44713</v>
      </c>
      <c r="H90" s="11">
        <v>42</v>
      </c>
      <c r="I90" s="19" t="s">
        <v>259</v>
      </c>
      <c r="J90" s="11" t="s">
        <v>261</v>
      </c>
      <c r="K90" s="11" t="s">
        <v>262</v>
      </c>
      <c r="L90" s="11" t="s">
        <v>544</v>
      </c>
    </row>
    <row r="91" spans="1:12">
      <c r="A91" s="11" t="s">
        <v>79</v>
      </c>
      <c r="D91" s="11" t="s">
        <v>260</v>
      </c>
      <c r="E91" s="18" t="s">
        <v>342</v>
      </c>
      <c r="F91" s="10">
        <v>34486</v>
      </c>
      <c r="G91" s="10">
        <v>44713</v>
      </c>
      <c r="H91" s="11">
        <v>42</v>
      </c>
      <c r="I91" s="19" t="s">
        <v>259</v>
      </c>
      <c r="J91" s="11" t="s">
        <v>261</v>
      </c>
      <c r="K91" s="11" t="s">
        <v>262</v>
      </c>
      <c r="L91" s="11" t="s">
        <v>544</v>
      </c>
    </row>
    <row r="92" spans="1:12">
      <c r="A92" s="11" t="s">
        <v>80</v>
      </c>
      <c r="D92" s="11" t="s">
        <v>260</v>
      </c>
      <c r="E92" s="18" t="s">
        <v>343</v>
      </c>
      <c r="F92" s="10">
        <v>34486</v>
      </c>
      <c r="G92" s="10">
        <v>44713</v>
      </c>
      <c r="H92" s="11">
        <v>42</v>
      </c>
      <c r="I92" s="19" t="s">
        <v>259</v>
      </c>
      <c r="J92" s="11" t="s">
        <v>261</v>
      </c>
      <c r="K92" s="11" t="s">
        <v>262</v>
      </c>
      <c r="L92" s="11" t="s">
        <v>544</v>
      </c>
    </row>
    <row r="93" spans="1:12">
      <c r="A93" s="11" t="s">
        <v>81</v>
      </c>
      <c r="D93" s="11" t="s">
        <v>260</v>
      </c>
      <c r="E93" s="18" t="s">
        <v>344</v>
      </c>
      <c r="F93" s="10">
        <v>34486</v>
      </c>
      <c r="G93" s="10">
        <v>44713</v>
      </c>
      <c r="H93" s="11">
        <v>42</v>
      </c>
      <c r="I93" s="19" t="s">
        <v>259</v>
      </c>
      <c r="J93" s="11" t="s">
        <v>261</v>
      </c>
      <c r="K93" s="11" t="s">
        <v>262</v>
      </c>
      <c r="L93" s="11" t="s">
        <v>544</v>
      </c>
    </row>
    <row r="94" spans="1:12">
      <c r="A94" s="11" t="s">
        <v>82</v>
      </c>
      <c r="D94" s="11" t="s">
        <v>260</v>
      </c>
      <c r="E94" s="18" t="s">
        <v>345</v>
      </c>
      <c r="F94" s="10">
        <v>34486</v>
      </c>
      <c r="G94" s="10">
        <v>44713</v>
      </c>
      <c r="H94" s="11">
        <v>42</v>
      </c>
      <c r="I94" s="19" t="s">
        <v>259</v>
      </c>
      <c r="J94" s="11" t="s">
        <v>261</v>
      </c>
      <c r="K94" s="11" t="s">
        <v>262</v>
      </c>
      <c r="L94" s="11" t="s">
        <v>544</v>
      </c>
    </row>
    <row r="95" spans="1:12">
      <c r="A95" s="11" t="s">
        <v>83</v>
      </c>
      <c r="D95" s="11" t="s">
        <v>260</v>
      </c>
      <c r="E95" s="18" t="s">
        <v>346</v>
      </c>
      <c r="F95" s="10">
        <v>34486</v>
      </c>
      <c r="G95" s="10">
        <v>44713</v>
      </c>
      <c r="H95" s="11">
        <v>42</v>
      </c>
      <c r="I95" s="19" t="s">
        <v>259</v>
      </c>
      <c r="J95" s="11" t="s">
        <v>261</v>
      </c>
      <c r="K95" s="11" t="s">
        <v>262</v>
      </c>
      <c r="L95" s="11" t="s">
        <v>544</v>
      </c>
    </row>
    <row r="96" spans="1:12">
      <c r="A96" s="11" t="s">
        <v>84</v>
      </c>
      <c r="D96" s="11" t="s">
        <v>260</v>
      </c>
      <c r="E96" s="18" t="s">
        <v>347</v>
      </c>
      <c r="F96" s="10">
        <v>34486</v>
      </c>
      <c r="G96" s="10">
        <v>44713</v>
      </c>
      <c r="H96" s="11">
        <v>42</v>
      </c>
      <c r="I96" s="19" t="s">
        <v>259</v>
      </c>
      <c r="J96" s="11" t="s">
        <v>261</v>
      </c>
      <c r="K96" s="11" t="s">
        <v>262</v>
      </c>
      <c r="L96" s="11" t="s">
        <v>544</v>
      </c>
    </row>
    <row r="97" spans="1:12">
      <c r="A97" s="11" t="s">
        <v>85</v>
      </c>
      <c r="D97" s="11" t="s">
        <v>260</v>
      </c>
      <c r="E97" s="18" t="s">
        <v>348</v>
      </c>
      <c r="F97" s="10">
        <v>34486</v>
      </c>
      <c r="G97" s="10">
        <v>44713</v>
      </c>
      <c r="H97" s="11">
        <v>42</v>
      </c>
      <c r="I97" s="19" t="s">
        <v>259</v>
      </c>
      <c r="J97" s="11" t="s">
        <v>261</v>
      </c>
      <c r="K97" s="11" t="s">
        <v>262</v>
      </c>
      <c r="L97" s="11" t="s">
        <v>544</v>
      </c>
    </row>
    <row r="98" spans="1:12">
      <c r="A98" s="11" t="s">
        <v>86</v>
      </c>
      <c r="D98" s="11" t="s">
        <v>260</v>
      </c>
      <c r="E98" s="18" t="s">
        <v>349</v>
      </c>
      <c r="F98" s="10">
        <v>34486</v>
      </c>
      <c r="G98" s="10">
        <v>44713</v>
      </c>
      <c r="H98" s="11">
        <v>42</v>
      </c>
      <c r="I98" s="19" t="s">
        <v>259</v>
      </c>
      <c r="J98" s="11" t="s">
        <v>261</v>
      </c>
      <c r="K98" s="11" t="s">
        <v>262</v>
      </c>
      <c r="L98" s="11" t="s">
        <v>544</v>
      </c>
    </row>
    <row r="99" spans="1:12">
      <c r="A99" s="11" t="s">
        <v>87</v>
      </c>
      <c r="D99" s="11" t="s">
        <v>260</v>
      </c>
      <c r="E99" s="18" t="s">
        <v>350</v>
      </c>
      <c r="F99" s="10">
        <v>34486</v>
      </c>
      <c r="G99" s="10">
        <v>44713</v>
      </c>
      <c r="H99" s="11">
        <v>42</v>
      </c>
      <c r="I99" s="19" t="s">
        <v>259</v>
      </c>
      <c r="J99" s="11" t="s">
        <v>261</v>
      </c>
      <c r="K99" s="11" t="s">
        <v>262</v>
      </c>
      <c r="L99" s="11" t="s">
        <v>544</v>
      </c>
    </row>
    <row r="100" spans="1:12">
      <c r="A100" s="11" t="s">
        <v>88</v>
      </c>
      <c r="D100" s="11" t="s">
        <v>260</v>
      </c>
      <c r="E100" s="18" t="s">
        <v>351</v>
      </c>
      <c r="F100" s="10">
        <v>34486</v>
      </c>
      <c r="G100" s="10">
        <v>44713</v>
      </c>
      <c r="H100" s="11">
        <v>42</v>
      </c>
      <c r="I100" s="19" t="s">
        <v>259</v>
      </c>
      <c r="J100" s="11" t="s">
        <v>261</v>
      </c>
      <c r="K100" s="11" t="s">
        <v>262</v>
      </c>
      <c r="L100" s="11" t="s">
        <v>544</v>
      </c>
    </row>
    <row r="101" spans="1:12">
      <c r="A101" s="11" t="s">
        <v>89</v>
      </c>
      <c r="D101" s="11" t="s">
        <v>260</v>
      </c>
      <c r="E101" s="18" t="s">
        <v>352</v>
      </c>
      <c r="F101" s="10">
        <v>34486</v>
      </c>
      <c r="G101" s="10">
        <v>44713</v>
      </c>
      <c r="H101" s="11">
        <v>42</v>
      </c>
      <c r="I101" s="19" t="s">
        <v>259</v>
      </c>
      <c r="J101" s="11" t="s">
        <v>261</v>
      </c>
      <c r="K101" s="11" t="s">
        <v>262</v>
      </c>
      <c r="L101" s="11" t="s">
        <v>544</v>
      </c>
    </row>
    <row r="102" spans="1:12">
      <c r="A102" s="11" t="s">
        <v>90</v>
      </c>
      <c r="D102" s="11" t="s">
        <v>260</v>
      </c>
      <c r="E102" s="18" t="s">
        <v>353</v>
      </c>
      <c r="F102" s="10">
        <v>34486</v>
      </c>
      <c r="G102" s="10">
        <v>44713</v>
      </c>
      <c r="H102" s="11">
        <v>42</v>
      </c>
      <c r="I102" s="19" t="s">
        <v>259</v>
      </c>
      <c r="J102" s="11" t="s">
        <v>261</v>
      </c>
      <c r="K102" s="11" t="s">
        <v>262</v>
      </c>
      <c r="L102" s="11" t="s">
        <v>544</v>
      </c>
    </row>
    <row r="103" spans="1:12">
      <c r="A103" s="11" t="s">
        <v>91</v>
      </c>
      <c r="D103" s="11" t="s">
        <v>260</v>
      </c>
      <c r="E103" s="18" t="s">
        <v>354</v>
      </c>
      <c r="F103" s="10">
        <v>30133</v>
      </c>
      <c r="G103" s="10">
        <v>44713</v>
      </c>
      <c r="H103" s="11">
        <v>54</v>
      </c>
      <c r="I103" s="19" t="s">
        <v>259</v>
      </c>
      <c r="J103" s="11" t="s">
        <v>261</v>
      </c>
      <c r="K103" s="11" t="s">
        <v>262</v>
      </c>
      <c r="L103" s="11" t="s">
        <v>546</v>
      </c>
    </row>
    <row r="104" spans="1:12">
      <c r="A104" s="11" t="s">
        <v>92</v>
      </c>
      <c r="D104" s="11" t="s">
        <v>260</v>
      </c>
      <c r="E104" s="18" t="s">
        <v>355</v>
      </c>
      <c r="F104" s="10">
        <v>30133</v>
      </c>
      <c r="G104" s="10">
        <v>44713</v>
      </c>
      <c r="H104" s="11">
        <v>54</v>
      </c>
      <c r="I104" s="19" t="s">
        <v>259</v>
      </c>
      <c r="J104" s="11" t="s">
        <v>261</v>
      </c>
      <c r="K104" s="11" t="s">
        <v>262</v>
      </c>
      <c r="L104" s="11" t="s">
        <v>546</v>
      </c>
    </row>
    <row r="105" spans="1:12">
      <c r="A105" s="11" t="s">
        <v>93</v>
      </c>
      <c r="D105" s="11" t="s">
        <v>260</v>
      </c>
      <c r="E105" s="18" t="s">
        <v>356</v>
      </c>
      <c r="F105" s="10">
        <v>34486</v>
      </c>
      <c r="G105" s="10">
        <v>44713</v>
      </c>
      <c r="H105" s="11">
        <v>42</v>
      </c>
      <c r="I105" s="19" t="s">
        <v>259</v>
      </c>
      <c r="J105" s="11" t="s">
        <v>261</v>
      </c>
      <c r="K105" s="11" t="s">
        <v>262</v>
      </c>
      <c r="L105" s="11" t="s">
        <v>544</v>
      </c>
    </row>
    <row r="106" spans="1:12">
      <c r="A106" s="11" t="s">
        <v>94</v>
      </c>
      <c r="D106" s="11" t="s">
        <v>260</v>
      </c>
      <c r="E106" s="18" t="s">
        <v>357</v>
      </c>
      <c r="F106" s="10">
        <v>34486</v>
      </c>
      <c r="G106" s="10">
        <v>44713</v>
      </c>
      <c r="H106" s="11">
        <v>42</v>
      </c>
      <c r="I106" s="19" t="s">
        <v>259</v>
      </c>
      <c r="J106" s="11" t="s">
        <v>261</v>
      </c>
      <c r="K106" s="11" t="s">
        <v>262</v>
      </c>
      <c r="L106" s="11" t="s">
        <v>544</v>
      </c>
    </row>
    <row r="107" spans="1:12">
      <c r="A107" s="11" t="s">
        <v>95</v>
      </c>
      <c r="D107" s="11" t="s">
        <v>260</v>
      </c>
      <c r="E107" s="18" t="s">
        <v>358</v>
      </c>
      <c r="F107" s="10">
        <v>37043</v>
      </c>
      <c r="G107" s="10">
        <v>44713</v>
      </c>
      <c r="H107" s="11">
        <v>35</v>
      </c>
      <c r="I107" s="19" t="s">
        <v>259</v>
      </c>
      <c r="J107" s="11" t="s">
        <v>261</v>
      </c>
      <c r="K107" s="11" t="s">
        <v>262</v>
      </c>
      <c r="L107" s="11" t="s">
        <v>544</v>
      </c>
    </row>
    <row r="108" spans="1:12">
      <c r="A108" s="11" t="s">
        <v>96</v>
      </c>
      <c r="D108" s="11" t="s">
        <v>260</v>
      </c>
      <c r="E108" s="18" t="s">
        <v>359</v>
      </c>
      <c r="F108" s="10">
        <v>37043</v>
      </c>
      <c r="G108" s="10">
        <v>44713</v>
      </c>
      <c r="H108" s="11">
        <v>35</v>
      </c>
      <c r="I108" s="19" t="s">
        <v>259</v>
      </c>
      <c r="J108" s="11" t="s">
        <v>261</v>
      </c>
      <c r="K108" s="11" t="s">
        <v>262</v>
      </c>
      <c r="L108" s="11" t="s">
        <v>544</v>
      </c>
    </row>
    <row r="109" spans="1:12">
      <c r="A109" s="11" t="s">
        <v>97</v>
      </c>
      <c r="D109" s="11" t="s">
        <v>260</v>
      </c>
      <c r="E109" s="18" t="s">
        <v>360</v>
      </c>
      <c r="F109" s="10">
        <v>37043</v>
      </c>
      <c r="G109" s="10">
        <v>44713</v>
      </c>
      <c r="H109" s="11">
        <v>35</v>
      </c>
      <c r="I109" s="19" t="s">
        <v>259</v>
      </c>
      <c r="J109" s="11" t="s">
        <v>261</v>
      </c>
      <c r="K109" s="11" t="s">
        <v>262</v>
      </c>
      <c r="L109" s="11" t="s">
        <v>544</v>
      </c>
    </row>
    <row r="110" spans="1:12">
      <c r="A110" s="11" t="s">
        <v>98</v>
      </c>
      <c r="D110" s="11" t="s">
        <v>260</v>
      </c>
      <c r="E110" s="18" t="s">
        <v>361</v>
      </c>
      <c r="F110" s="10">
        <v>37043</v>
      </c>
      <c r="G110" s="10">
        <v>44713</v>
      </c>
      <c r="H110" s="11">
        <v>35</v>
      </c>
      <c r="I110" s="19" t="s">
        <v>259</v>
      </c>
      <c r="J110" s="11" t="s">
        <v>261</v>
      </c>
      <c r="K110" s="11" t="s">
        <v>262</v>
      </c>
      <c r="L110" s="11" t="s">
        <v>544</v>
      </c>
    </row>
    <row r="111" spans="1:12">
      <c r="A111" s="11" t="s">
        <v>99</v>
      </c>
      <c r="D111" s="11" t="s">
        <v>260</v>
      </c>
      <c r="E111" s="18" t="s">
        <v>362</v>
      </c>
      <c r="F111" s="10">
        <v>37043</v>
      </c>
      <c r="G111" s="10">
        <v>44713</v>
      </c>
      <c r="H111" s="11">
        <v>35</v>
      </c>
      <c r="I111" s="19" t="s">
        <v>259</v>
      </c>
      <c r="J111" s="11" t="s">
        <v>261</v>
      </c>
      <c r="K111" s="11" t="s">
        <v>262</v>
      </c>
      <c r="L111" s="11" t="s">
        <v>544</v>
      </c>
    </row>
    <row r="112" spans="1:12">
      <c r="A112" s="11" t="s">
        <v>100</v>
      </c>
      <c r="D112" s="11" t="s">
        <v>260</v>
      </c>
      <c r="E112" s="18" t="s">
        <v>363</v>
      </c>
      <c r="F112" s="10">
        <v>37043</v>
      </c>
      <c r="G112" s="10">
        <v>44713</v>
      </c>
      <c r="H112" s="11">
        <v>35</v>
      </c>
      <c r="I112" s="19" t="s">
        <v>259</v>
      </c>
      <c r="J112" s="11" t="s">
        <v>261</v>
      </c>
      <c r="K112" s="11" t="s">
        <v>262</v>
      </c>
      <c r="L112" s="11" t="s">
        <v>544</v>
      </c>
    </row>
    <row r="113" spans="1:12">
      <c r="A113" s="11" t="s">
        <v>101</v>
      </c>
      <c r="D113" s="11" t="s">
        <v>260</v>
      </c>
      <c r="E113" s="18" t="s">
        <v>364</v>
      </c>
      <c r="F113" s="10">
        <v>37043</v>
      </c>
      <c r="G113" s="10">
        <v>44713</v>
      </c>
      <c r="H113" s="11">
        <v>35</v>
      </c>
      <c r="I113" s="19" t="s">
        <v>259</v>
      </c>
      <c r="J113" s="11" t="s">
        <v>261</v>
      </c>
      <c r="K113" s="11" t="s">
        <v>262</v>
      </c>
      <c r="L113" s="11" t="s">
        <v>544</v>
      </c>
    </row>
    <row r="114" spans="1:12">
      <c r="A114" s="11" t="s">
        <v>102</v>
      </c>
      <c r="D114" s="11" t="s">
        <v>260</v>
      </c>
      <c r="E114" s="18" t="s">
        <v>365</v>
      </c>
      <c r="F114" s="10">
        <v>37043</v>
      </c>
      <c r="G114" s="10">
        <v>44713</v>
      </c>
      <c r="H114" s="11">
        <v>35</v>
      </c>
      <c r="I114" s="19" t="s">
        <v>259</v>
      </c>
      <c r="J114" s="11" t="s">
        <v>261</v>
      </c>
      <c r="K114" s="11" t="s">
        <v>262</v>
      </c>
      <c r="L114" s="11" t="s">
        <v>544</v>
      </c>
    </row>
    <row r="115" spans="1:12">
      <c r="A115" s="11" t="s">
        <v>103</v>
      </c>
      <c r="D115" s="11" t="s">
        <v>260</v>
      </c>
      <c r="E115" s="18" t="s">
        <v>366</v>
      </c>
      <c r="F115" s="10">
        <v>34486</v>
      </c>
      <c r="G115" s="10">
        <v>44713</v>
      </c>
      <c r="H115" s="11">
        <v>42</v>
      </c>
      <c r="I115" s="19" t="s">
        <v>259</v>
      </c>
      <c r="J115" s="11" t="s">
        <v>261</v>
      </c>
      <c r="K115" s="11" t="s">
        <v>262</v>
      </c>
      <c r="L115" s="11" t="s">
        <v>544</v>
      </c>
    </row>
    <row r="116" spans="1:12">
      <c r="A116" s="11" t="s">
        <v>104</v>
      </c>
      <c r="D116" s="11" t="s">
        <v>260</v>
      </c>
      <c r="E116" s="18" t="s">
        <v>367</v>
      </c>
      <c r="F116" s="10">
        <v>34486</v>
      </c>
      <c r="G116" s="10">
        <v>44713</v>
      </c>
      <c r="H116" s="11">
        <v>42</v>
      </c>
      <c r="I116" s="19" t="s">
        <v>259</v>
      </c>
      <c r="J116" s="11" t="s">
        <v>261</v>
      </c>
      <c r="K116" s="11" t="s">
        <v>262</v>
      </c>
      <c r="L116" s="11" t="s">
        <v>544</v>
      </c>
    </row>
    <row r="117" spans="1:12">
      <c r="A117" s="11" t="s">
        <v>105</v>
      </c>
      <c r="D117" s="11" t="s">
        <v>260</v>
      </c>
      <c r="E117" s="18" t="s">
        <v>368</v>
      </c>
      <c r="F117" s="10">
        <v>34486</v>
      </c>
      <c r="G117" s="10">
        <v>44713</v>
      </c>
      <c r="H117" s="11">
        <v>42</v>
      </c>
      <c r="I117" s="19" t="s">
        <v>259</v>
      </c>
      <c r="J117" s="11" t="s">
        <v>261</v>
      </c>
      <c r="K117" s="11" t="s">
        <v>262</v>
      </c>
      <c r="L117" s="11" t="s">
        <v>544</v>
      </c>
    </row>
    <row r="118" spans="1:12">
      <c r="A118" s="11" t="s">
        <v>106</v>
      </c>
      <c r="D118" s="11" t="s">
        <v>260</v>
      </c>
      <c r="E118" s="18" t="s">
        <v>369</v>
      </c>
      <c r="F118" s="10">
        <v>34486</v>
      </c>
      <c r="G118" s="10">
        <v>44713</v>
      </c>
      <c r="H118" s="11">
        <v>42</v>
      </c>
      <c r="I118" s="19" t="s">
        <v>259</v>
      </c>
      <c r="J118" s="11" t="s">
        <v>261</v>
      </c>
      <c r="K118" s="11" t="s">
        <v>262</v>
      </c>
      <c r="L118" s="11" t="s">
        <v>544</v>
      </c>
    </row>
    <row r="119" spans="1:12">
      <c r="A119" s="11" t="s">
        <v>107</v>
      </c>
      <c r="D119" s="11" t="s">
        <v>260</v>
      </c>
      <c r="E119" s="18" t="s">
        <v>370</v>
      </c>
      <c r="F119" s="10">
        <v>34486</v>
      </c>
      <c r="G119" s="10">
        <v>44713</v>
      </c>
      <c r="H119" s="11">
        <v>42</v>
      </c>
      <c r="I119" s="19" t="s">
        <v>259</v>
      </c>
      <c r="J119" s="11" t="s">
        <v>261</v>
      </c>
      <c r="K119" s="11" t="s">
        <v>262</v>
      </c>
      <c r="L119" s="11" t="s">
        <v>544</v>
      </c>
    </row>
    <row r="120" spans="1:12">
      <c r="A120" s="11" t="s">
        <v>108</v>
      </c>
      <c r="D120" s="11" t="s">
        <v>260</v>
      </c>
      <c r="E120" s="18" t="s">
        <v>371</v>
      </c>
      <c r="F120" s="10">
        <v>34486</v>
      </c>
      <c r="G120" s="10">
        <v>44713</v>
      </c>
      <c r="H120" s="11">
        <v>42</v>
      </c>
      <c r="I120" s="19" t="s">
        <v>259</v>
      </c>
      <c r="J120" s="11" t="s">
        <v>261</v>
      </c>
      <c r="K120" s="11" t="s">
        <v>262</v>
      </c>
      <c r="L120" s="11" t="s">
        <v>544</v>
      </c>
    </row>
    <row r="121" spans="1:12">
      <c r="A121" s="11" t="s">
        <v>109</v>
      </c>
      <c r="D121" s="11" t="s">
        <v>260</v>
      </c>
      <c r="E121" s="18" t="s">
        <v>372</v>
      </c>
      <c r="F121" s="10">
        <v>34486</v>
      </c>
      <c r="G121" s="10">
        <v>44713</v>
      </c>
      <c r="H121" s="11">
        <v>42</v>
      </c>
      <c r="I121" s="19" t="s">
        <v>259</v>
      </c>
      <c r="J121" s="11" t="s">
        <v>261</v>
      </c>
      <c r="K121" s="11" t="s">
        <v>262</v>
      </c>
      <c r="L121" s="11" t="s">
        <v>544</v>
      </c>
    </row>
    <row r="122" spans="1:12">
      <c r="A122" s="11" t="s">
        <v>110</v>
      </c>
      <c r="D122" s="11" t="s">
        <v>260</v>
      </c>
      <c r="E122" s="18" t="s">
        <v>373</v>
      </c>
      <c r="F122" s="10">
        <v>34486</v>
      </c>
      <c r="G122" s="10">
        <v>44713</v>
      </c>
      <c r="H122" s="11">
        <v>42</v>
      </c>
      <c r="I122" s="19" t="s">
        <v>259</v>
      </c>
      <c r="J122" s="11" t="s">
        <v>261</v>
      </c>
      <c r="K122" s="11" t="s">
        <v>262</v>
      </c>
      <c r="L122" s="11" t="s">
        <v>544</v>
      </c>
    </row>
    <row r="123" spans="1:12">
      <c r="A123" s="11" t="s">
        <v>111</v>
      </c>
      <c r="D123" s="11" t="s">
        <v>260</v>
      </c>
      <c r="E123" s="18" t="s">
        <v>374</v>
      </c>
      <c r="F123" s="10">
        <v>34486</v>
      </c>
      <c r="G123" s="10">
        <v>44713</v>
      </c>
      <c r="H123" s="11">
        <v>42</v>
      </c>
      <c r="I123" s="19" t="s">
        <v>259</v>
      </c>
      <c r="J123" s="11" t="s">
        <v>261</v>
      </c>
      <c r="K123" s="11" t="s">
        <v>262</v>
      </c>
      <c r="L123" s="11" t="s">
        <v>544</v>
      </c>
    </row>
    <row r="124" spans="1:12">
      <c r="A124" s="11" t="s">
        <v>112</v>
      </c>
      <c r="D124" s="11" t="s">
        <v>260</v>
      </c>
      <c r="E124" s="18" t="s">
        <v>375</v>
      </c>
      <c r="F124" s="10">
        <v>34486</v>
      </c>
      <c r="G124" s="10">
        <v>44713</v>
      </c>
      <c r="H124" s="11">
        <v>42</v>
      </c>
      <c r="I124" s="19" t="s">
        <v>259</v>
      </c>
      <c r="J124" s="11" t="s">
        <v>261</v>
      </c>
      <c r="K124" s="11" t="s">
        <v>262</v>
      </c>
      <c r="L124" s="11" t="s">
        <v>544</v>
      </c>
    </row>
    <row r="125" spans="1:12">
      <c r="A125" s="11" t="s">
        <v>113</v>
      </c>
      <c r="D125" s="11" t="s">
        <v>260</v>
      </c>
      <c r="E125" s="18" t="s">
        <v>376</v>
      </c>
      <c r="F125" s="10">
        <v>34486</v>
      </c>
      <c r="G125" s="10">
        <v>44713</v>
      </c>
      <c r="H125" s="11">
        <v>42</v>
      </c>
      <c r="I125" s="19" t="s">
        <v>259</v>
      </c>
      <c r="J125" s="11" t="s">
        <v>261</v>
      </c>
      <c r="K125" s="11" t="s">
        <v>262</v>
      </c>
      <c r="L125" s="11" t="s">
        <v>544</v>
      </c>
    </row>
    <row r="126" spans="1:12">
      <c r="A126" s="11" t="s">
        <v>114</v>
      </c>
      <c r="D126" s="11" t="s">
        <v>260</v>
      </c>
      <c r="E126" s="18" t="s">
        <v>377</v>
      </c>
      <c r="F126" s="10">
        <v>34486</v>
      </c>
      <c r="G126" s="10">
        <v>44713</v>
      </c>
      <c r="H126" s="11">
        <v>42</v>
      </c>
      <c r="I126" s="19" t="s">
        <v>259</v>
      </c>
      <c r="J126" s="11" t="s">
        <v>261</v>
      </c>
      <c r="K126" s="11" t="s">
        <v>262</v>
      </c>
      <c r="L126" s="11" t="s">
        <v>544</v>
      </c>
    </row>
    <row r="127" spans="1:12">
      <c r="A127" s="11" t="s">
        <v>115</v>
      </c>
      <c r="D127" s="11" t="s">
        <v>260</v>
      </c>
      <c r="E127" s="18" t="s">
        <v>378</v>
      </c>
      <c r="F127" s="10">
        <v>34486</v>
      </c>
      <c r="G127" s="10">
        <v>44713</v>
      </c>
      <c r="H127" s="11">
        <v>42</v>
      </c>
      <c r="I127" s="19" t="s">
        <v>259</v>
      </c>
      <c r="J127" s="11" t="s">
        <v>261</v>
      </c>
      <c r="K127" s="11" t="s">
        <v>262</v>
      </c>
      <c r="L127" s="11" t="s">
        <v>544</v>
      </c>
    </row>
    <row r="128" spans="1:12">
      <c r="A128" s="11" t="s">
        <v>116</v>
      </c>
      <c r="D128" s="11" t="s">
        <v>260</v>
      </c>
      <c r="E128" s="18" t="s">
        <v>379</v>
      </c>
      <c r="F128" s="10">
        <v>34486</v>
      </c>
      <c r="G128" s="10">
        <v>44713</v>
      </c>
      <c r="H128" s="11">
        <v>42</v>
      </c>
      <c r="I128" s="19" t="s">
        <v>259</v>
      </c>
      <c r="J128" s="11" t="s">
        <v>261</v>
      </c>
      <c r="K128" s="11" t="s">
        <v>262</v>
      </c>
      <c r="L128" s="11" t="s">
        <v>544</v>
      </c>
    </row>
    <row r="129" spans="1:12">
      <c r="A129" s="11" t="s">
        <v>117</v>
      </c>
      <c r="D129" s="11" t="s">
        <v>260</v>
      </c>
      <c r="E129" s="18" t="s">
        <v>380</v>
      </c>
      <c r="F129" s="10">
        <v>34486</v>
      </c>
      <c r="G129" s="10">
        <v>44713</v>
      </c>
      <c r="H129" s="11">
        <v>42</v>
      </c>
      <c r="I129" s="19" t="s">
        <v>259</v>
      </c>
      <c r="J129" s="11" t="s">
        <v>261</v>
      </c>
      <c r="K129" s="11" t="s">
        <v>262</v>
      </c>
      <c r="L129" s="11" t="s">
        <v>544</v>
      </c>
    </row>
    <row r="130" spans="1:12">
      <c r="A130" s="11" t="s">
        <v>118</v>
      </c>
      <c r="D130" s="11" t="s">
        <v>260</v>
      </c>
      <c r="E130" s="18" t="s">
        <v>381</v>
      </c>
      <c r="F130" s="10">
        <v>34486</v>
      </c>
      <c r="G130" s="10">
        <v>44713</v>
      </c>
      <c r="H130" s="11">
        <v>42</v>
      </c>
      <c r="I130" s="19" t="s">
        <v>259</v>
      </c>
      <c r="J130" s="11" t="s">
        <v>261</v>
      </c>
      <c r="K130" s="11" t="s">
        <v>262</v>
      </c>
      <c r="L130" s="11" t="s">
        <v>544</v>
      </c>
    </row>
    <row r="131" spans="1:12">
      <c r="A131" s="11" t="s">
        <v>119</v>
      </c>
      <c r="D131" s="11" t="s">
        <v>260</v>
      </c>
      <c r="E131" s="18" t="s">
        <v>382</v>
      </c>
      <c r="F131" s="10">
        <v>34486</v>
      </c>
      <c r="G131" s="10">
        <v>44713</v>
      </c>
      <c r="H131" s="11">
        <v>42</v>
      </c>
      <c r="I131" s="19" t="s">
        <v>259</v>
      </c>
      <c r="J131" s="11" t="s">
        <v>261</v>
      </c>
      <c r="K131" s="11" t="s">
        <v>262</v>
      </c>
      <c r="L131" s="11" t="s">
        <v>544</v>
      </c>
    </row>
    <row r="132" spans="1:12">
      <c r="A132" s="11" t="s">
        <v>120</v>
      </c>
      <c r="D132" s="11" t="s">
        <v>260</v>
      </c>
      <c r="E132" s="18" t="s">
        <v>383</v>
      </c>
      <c r="F132" s="10">
        <v>30133</v>
      </c>
      <c r="G132" s="10">
        <v>44713</v>
      </c>
      <c r="H132" s="11">
        <v>54</v>
      </c>
      <c r="I132" s="19" t="s">
        <v>259</v>
      </c>
      <c r="J132" s="11" t="s">
        <v>261</v>
      </c>
      <c r="K132" s="11" t="s">
        <v>262</v>
      </c>
      <c r="L132" s="11" t="s">
        <v>546</v>
      </c>
    </row>
    <row r="133" spans="1:12">
      <c r="A133" s="11" t="s">
        <v>121</v>
      </c>
      <c r="D133" s="11" t="s">
        <v>260</v>
      </c>
      <c r="E133" s="18" t="s">
        <v>384</v>
      </c>
      <c r="F133" s="10">
        <v>30133</v>
      </c>
      <c r="G133" s="10">
        <v>44713</v>
      </c>
      <c r="H133" s="11">
        <v>54</v>
      </c>
      <c r="I133" s="19" t="s">
        <v>259</v>
      </c>
      <c r="J133" s="11" t="s">
        <v>261</v>
      </c>
      <c r="K133" s="11" t="s">
        <v>262</v>
      </c>
      <c r="L133" s="11" t="s">
        <v>546</v>
      </c>
    </row>
    <row r="134" spans="1:12">
      <c r="A134" s="11" t="s">
        <v>122</v>
      </c>
      <c r="D134" s="11" t="s">
        <v>260</v>
      </c>
      <c r="E134" s="18" t="s">
        <v>385</v>
      </c>
      <c r="F134" s="10">
        <v>34486</v>
      </c>
      <c r="G134" s="10">
        <v>44713</v>
      </c>
      <c r="H134" s="11">
        <v>42</v>
      </c>
      <c r="I134" s="19" t="s">
        <v>259</v>
      </c>
      <c r="J134" s="11" t="s">
        <v>261</v>
      </c>
      <c r="K134" s="11" t="s">
        <v>262</v>
      </c>
      <c r="L134" s="11" t="s">
        <v>544</v>
      </c>
    </row>
    <row r="135" spans="1:12">
      <c r="A135" s="11" t="s">
        <v>123</v>
      </c>
      <c r="D135" s="11" t="s">
        <v>260</v>
      </c>
      <c r="E135" s="18" t="s">
        <v>386</v>
      </c>
      <c r="F135" s="10">
        <v>34486</v>
      </c>
      <c r="G135" s="10">
        <v>44713</v>
      </c>
      <c r="H135" s="11">
        <v>42</v>
      </c>
      <c r="I135" s="19" t="s">
        <v>259</v>
      </c>
      <c r="J135" s="11" t="s">
        <v>261</v>
      </c>
      <c r="K135" s="11" t="s">
        <v>262</v>
      </c>
      <c r="L135" s="11" t="s">
        <v>544</v>
      </c>
    </row>
    <row r="136" spans="1:12">
      <c r="A136" s="11" t="s">
        <v>124</v>
      </c>
      <c r="D136" s="11" t="s">
        <v>260</v>
      </c>
      <c r="E136" s="18" t="s">
        <v>387</v>
      </c>
      <c r="F136" s="10">
        <v>37043</v>
      </c>
      <c r="G136" s="10">
        <v>44713</v>
      </c>
      <c r="H136" s="11">
        <v>35</v>
      </c>
      <c r="I136" s="19" t="s">
        <v>259</v>
      </c>
      <c r="J136" s="11" t="s">
        <v>261</v>
      </c>
      <c r="K136" s="11" t="s">
        <v>262</v>
      </c>
      <c r="L136" s="11" t="s">
        <v>544</v>
      </c>
    </row>
    <row r="137" spans="1:12">
      <c r="A137" s="11" t="s">
        <v>125</v>
      </c>
      <c r="D137" s="11" t="s">
        <v>260</v>
      </c>
      <c r="E137" s="18" t="s">
        <v>388</v>
      </c>
      <c r="F137" s="10">
        <v>37043</v>
      </c>
      <c r="G137" s="10">
        <v>44713</v>
      </c>
      <c r="H137" s="11">
        <v>35</v>
      </c>
      <c r="I137" s="19" t="s">
        <v>259</v>
      </c>
      <c r="J137" s="11" t="s">
        <v>261</v>
      </c>
      <c r="K137" s="11" t="s">
        <v>262</v>
      </c>
      <c r="L137" s="11" t="s">
        <v>544</v>
      </c>
    </row>
    <row r="138" spans="1:12">
      <c r="A138" s="11" t="s">
        <v>126</v>
      </c>
      <c r="D138" s="11" t="s">
        <v>260</v>
      </c>
      <c r="E138" s="18" t="s">
        <v>389</v>
      </c>
      <c r="F138" s="10">
        <v>37043</v>
      </c>
      <c r="G138" s="10">
        <v>44713</v>
      </c>
      <c r="H138" s="11">
        <v>35</v>
      </c>
      <c r="I138" s="19" t="s">
        <v>259</v>
      </c>
      <c r="J138" s="11" t="s">
        <v>261</v>
      </c>
      <c r="K138" s="11" t="s">
        <v>262</v>
      </c>
      <c r="L138" s="11" t="s">
        <v>544</v>
      </c>
    </row>
    <row r="139" spans="1:12">
      <c r="A139" s="11" t="s">
        <v>127</v>
      </c>
      <c r="D139" s="11" t="s">
        <v>260</v>
      </c>
      <c r="E139" s="18" t="s">
        <v>390</v>
      </c>
      <c r="F139" s="10">
        <v>37043</v>
      </c>
      <c r="G139" s="10">
        <v>44713</v>
      </c>
      <c r="H139" s="11">
        <v>35</v>
      </c>
      <c r="I139" s="19" t="s">
        <v>259</v>
      </c>
      <c r="J139" s="11" t="s">
        <v>261</v>
      </c>
      <c r="K139" s="11" t="s">
        <v>262</v>
      </c>
      <c r="L139" s="11" t="s">
        <v>544</v>
      </c>
    </row>
    <row r="140" spans="1:12">
      <c r="A140" s="11" t="s">
        <v>128</v>
      </c>
      <c r="D140" s="11" t="s">
        <v>260</v>
      </c>
      <c r="E140" s="18" t="s">
        <v>391</v>
      </c>
      <c r="F140" s="10">
        <v>37043</v>
      </c>
      <c r="G140" s="10">
        <v>44713</v>
      </c>
      <c r="H140" s="11">
        <v>35</v>
      </c>
      <c r="I140" s="19" t="s">
        <v>259</v>
      </c>
      <c r="J140" s="11" t="s">
        <v>261</v>
      </c>
      <c r="K140" s="11" t="s">
        <v>262</v>
      </c>
      <c r="L140" s="11" t="s">
        <v>544</v>
      </c>
    </row>
    <row r="141" spans="1:12">
      <c r="A141" s="11" t="s">
        <v>129</v>
      </c>
      <c r="D141" s="11" t="s">
        <v>260</v>
      </c>
      <c r="E141" s="18" t="s">
        <v>392</v>
      </c>
      <c r="F141" s="10">
        <v>37043</v>
      </c>
      <c r="G141" s="10">
        <v>44713</v>
      </c>
      <c r="H141" s="11">
        <v>35</v>
      </c>
      <c r="I141" s="19" t="s">
        <v>259</v>
      </c>
      <c r="J141" s="11" t="s">
        <v>261</v>
      </c>
      <c r="K141" s="11" t="s">
        <v>262</v>
      </c>
      <c r="L141" s="11" t="s">
        <v>544</v>
      </c>
    </row>
    <row r="142" spans="1:12">
      <c r="A142" s="11" t="s">
        <v>130</v>
      </c>
      <c r="D142" s="11" t="s">
        <v>260</v>
      </c>
      <c r="E142" s="18" t="s">
        <v>393</v>
      </c>
      <c r="F142" s="10">
        <v>37043</v>
      </c>
      <c r="G142" s="10">
        <v>44713</v>
      </c>
      <c r="H142" s="11">
        <v>35</v>
      </c>
      <c r="I142" s="19" t="s">
        <v>259</v>
      </c>
      <c r="J142" s="11" t="s">
        <v>261</v>
      </c>
      <c r="K142" s="11" t="s">
        <v>262</v>
      </c>
      <c r="L142" s="11" t="s">
        <v>544</v>
      </c>
    </row>
    <row r="143" spans="1:12">
      <c r="A143" s="11" t="s">
        <v>131</v>
      </c>
      <c r="D143" s="11" t="s">
        <v>260</v>
      </c>
      <c r="E143" s="18" t="s">
        <v>394</v>
      </c>
      <c r="F143" s="10">
        <v>37043</v>
      </c>
      <c r="G143" s="10">
        <v>44713</v>
      </c>
      <c r="H143" s="11">
        <v>35</v>
      </c>
      <c r="I143" s="19" t="s">
        <v>259</v>
      </c>
      <c r="J143" s="11" t="s">
        <v>261</v>
      </c>
      <c r="K143" s="11" t="s">
        <v>262</v>
      </c>
      <c r="L143" s="11" t="s">
        <v>544</v>
      </c>
    </row>
    <row r="144" spans="1:12">
      <c r="A144" s="11" t="s">
        <v>132</v>
      </c>
      <c r="D144" s="11" t="s">
        <v>260</v>
      </c>
      <c r="E144" s="18" t="s">
        <v>395</v>
      </c>
      <c r="F144" s="10">
        <v>34486</v>
      </c>
      <c r="G144" s="10">
        <v>44713</v>
      </c>
      <c r="H144" s="11">
        <v>42</v>
      </c>
      <c r="I144" s="19" t="s">
        <v>259</v>
      </c>
      <c r="J144" s="11" t="s">
        <v>261</v>
      </c>
      <c r="K144" s="11" t="s">
        <v>262</v>
      </c>
      <c r="L144" s="11" t="s">
        <v>544</v>
      </c>
    </row>
    <row r="145" spans="1:12">
      <c r="A145" s="11" t="s">
        <v>133</v>
      </c>
      <c r="D145" s="11" t="s">
        <v>260</v>
      </c>
      <c r="E145" s="18" t="s">
        <v>396</v>
      </c>
      <c r="F145" s="10">
        <v>34486</v>
      </c>
      <c r="G145" s="10">
        <v>44713</v>
      </c>
      <c r="H145" s="11">
        <v>42</v>
      </c>
      <c r="I145" s="19" t="s">
        <v>259</v>
      </c>
      <c r="J145" s="11" t="s">
        <v>261</v>
      </c>
      <c r="K145" s="11" t="s">
        <v>262</v>
      </c>
      <c r="L145" s="11" t="s">
        <v>544</v>
      </c>
    </row>
    <row r="146" spans="1:12">
      <c r="A146" s="11" t="s">
        <v>134</v>
      </c>
      <c r="D146" s="11" t="s">
        <v>260</v>
      </c>
      <c r="E146" s="18" t="s">
        <v>397</v>
      </c>
      <c r="F146" s="10">
        <v>34486</v>
      </c>
      <c r="G146" s="10">
        <v>44713</v>
      </c>
      <c r="H146" s="11">
        <v>42</v>
      </c>
      <c r="I146" s="19" t="s">
        <v>259</v>
      </c>
      <c r="J146" s="11" t="s">
        <v>261</v>
      </c>
      <c r="K146" s="11" t="s">
        <v>262</v>
      </c>
      <c r="L146" s="11" t="s">
        <v>544</v>
      </c>
    </row>
    <row r="147" spans="1:12">
      <c r="A147" s="11" t="s">
        <v>135</v>
      </c>
      <c r="D147" s="11" t="s">
        <v>260</v>
      </c>
      <c r="E147" s="18" t="s">
        <v>398</v>
      </c>
      <c r="F147" s="10">
        <v>34486</v>
      </c>
      <c r="G147" s="10">
        <v>44713</v>
      </c>
      <c r="H147" s="11">
        <v>42</v>
      </c>
      <c r="I147" s="19" t="s">
        <v>259</v>
      </c>
      <c r="J147" s="11" t="s">
        <v>261</v>
      </c>
      <c r="K147" s="11" t="s">
        <v>262</v>
      </c>
      <c r="L147" s="11" t="s">
        <v>544</v>
      </c>
    </row>
    <row r="148" spans="1:12">
      <c r="A148" s="11" t="s">
        <v>136</v>
      </c>
      <c r="D148" s="11" t="s">
        <v>260</v>
      </c>
      <c r="E148" s="18" t="s">
        <v>399</v>
      </c>
      <c r="F148" s="10">
        <v>34486</v>
      </c>
      <c r="G148" s="10">
        <v>44713</v>
      </c>
      <c r="H148" s="11">
        <v>42</v>
      </c>
      <c r="I148" s="19" t="s">
        <v>259</v>
      </c>
      <c r="J148" s="11" t="s">
        <v>261</v>
      </c>
      <c r="K148" s="11" t="s">
        <v>262</v>
      </c>
      <c r="L148" s="11" t="s">
        <v>544</v>
      </c>
    </row>
    <row r="149" spans="1:12">
      <c r="A149" s="11" t="s">
        <v>137</v>
      </c>
      <c r="D149" s="11" t="s">
        <v>260</v>
      </c>
      <c r="E149" s="18" t="s">
        <v>400</v>
      </c>
      <c r="F149" s="10">
        <v>34486</v>
      </c>
      <c r="G149" s="10">
        <v>44713</v>
      </c>
      <c r="H149" s="11">
        <v>42</v>
      </c>
      <c r="I149" s="19" t="s">
        <v>259</v>
      </c>
      <c r="J149" s="11" t="s">
        <v>261</v>
      </c>
      <c r="K149" s="11" t="s">
        <v>262</v>
      </c>
      <c r="L149" s="11" t="s">
        <v>544</v>
      </c>
    </row>
    <row r="150" spans="1:12">
      <c r="A150" s="11" t="s">
        <v>138</v>
      </c>
      <c r="D150" s="11" t="s">
        <v>260</v>
      </c>
      <c r="E150" s="18" t="s">
        <v>401</v>
      </c>
      <c r="F150" s="10">
        <v>34486</v>
      </c>
      <c r="G150" s="10">
        <v>44713</v>
      </c>
      <c r="H150" s="11">
        <v>42</v>
      </c>
      <c r="I150" s="19" t="s">
        <v>259</v>
      </c>
      <c r="J150" s="11" t="s">
        <v>261</v>
      </c>
      <c r="K150" s="11" t="s">
        <v>262</v>
      </c>
      <c r="L150" s="11" t="s">
        <v>544</v>
      </c>
    </row>
    <row r="151" spans="1:12">
      <c r="A151" s="11" t="s">
        <v>139</v>
      </c>
      <c r="D151" s="11" t="s">
        <v>260</v>
      </c>
      <c r="E151" s="18" t="s">
        <v>402</v>
      </c>
      <c r="F151" s="10">
        <v>34486</v>
      </c>
      <c r="G151" s="10">
        <v>44713</v>
      </c>
      <c r="H151" s="11">
        <v>42</v>
      </c>
      <c r="I151" s="19" t="s">
        <v>259</v>
      </c>
      <c r="J151" s="11" t="s">
        <v>261</v>
      </c>
      <c r="K151" s="11" t="s">
        <v>262</v>
      </c>
      <c r="L151" s="11" t="s">
        <v>544</v>
      </c>
    </row>
    <row r="152" spans="1:12">
      <c r="A152" s="11" t="s">
        <v>140</v>
      </c>
      <c r="D152" s="11" t="s">
        <v>260</v>
      </c>
      <c r="E152" s="18" t="s">
        <v>403</v>
      </c>
      <c r="F152" s="10">
        <v>34486</v>
      </c>
      <c r="G152" s="10">
        <v>44713</v>
      </c>
      <c r="H152" s="11">
        <v>42</v>
      </c>
      <c r="I152" s="19" t="s">
        <v>259</v>
      </c>
      <c r="J152" s="11" t="s">
        <v>261</v>
      </c>
      <c r="K152" s="11" t="s">
        <v>262</v>
      </c>
      <c r="L152" s="11" t="s">
        <v>544</v>
      </c>
    </row>
    <row r="153" spans="1:12">
      <c r="A153" s="11" t="s">
        <v>141</v>
      </c>
      <c r="D153" s="11" t="s">
        <v>260</v>
      </c>
      <c r="E153" s="18" t="s">
        <v>404</v>
      </c>
      <c r="F153" s="10">
        <v>34486</v>
      </c>
      <c r="G153" s="10">
        <v>44713</v>
      </c>
      <c r="H153" s="11">
        <v>42</v>
      </c>
      <c r="I153" s="19" t="s">
        <v>259</v>
      </c>
      <c r="J153" s="11" t="s">
        <v>261</v>
      </c>
      <c r="K153" s="11" t="s">
        <v>262</v>
      </c>
      <c r="L153" s="11" t="s">
        <v>544</v>
      </c>
    </row>
    <row r="154" spans="1:12">
      <c r="A154" s="11" t="s">
        <v>142</v>
      </c>
      <c r="D154" s="11" t="s">
        <v>260</v>
      </c>
      <c r="E154" s="18" t="s">
        <v>405</v>
      </c>
      <c r="F154" s="10">
        <v>34486</v>
      </c>
      <c r="G154" s="10">
        <v>44713</v>
      </c>
      <c r="H154" s="11">
        <v>42</v>
      </c>
      <c r="I154" s="19" t="s">
        <v>259</v>
      </c>
      <c r="J154" s="11" t="s">
        <v>261</v>
      </c>
      <c r="K154" s="11" t="s">
        <v>262</v>
      </c>
      <c r="L154" s="11" t="s">
        <v>544</v>
      </c>
    </row>
    <row r="155" spans="1:12">
      <c r="A155" s="11" t="s">
        <v>143</v>
      </c>
      <c r="D155" s="11" t="s">
        <v>260</v>
      </c>
      <c r="E155" s="18" t="s">
        <v>406</v>
      </c>
      <c r="F155" s="10">
        <v>34486</v>
      </c>
      <c r="G155" s="10">
        <v>44713</v>
      </c>
      <c r="H155" s="11">
        <v>42</v>
      </c>
      <c r="I155" s="19" t="s">
        <v>259</v>
      </c>
      <c r="J155" s="11" t="s">
        <v>261</v>
      </c>
      <c r="K155" s="11" t="s">
        <v>262</v>
      </c>
      <c r="L155" s="11" t="s">
        <v>544</v>
      </c>
    </row>
    <row r="156" spans="1:12">
      <c r="A156" s="11" t="s">
        <v>144</v>
      </c>
      <c r="D156" s="11" t="s">
        <v>260</v>
      </c>
      <c r="E156" s="18" t="s">
        <v>407</v>
      </c>
      <c r="F156" s="10">
        <v>34486</v>
      </c>
      <c r="G156" s="10">
        <v>44713</v>
      </c>
      <c r="H156" s="11">
        <v>42</v>
      </c>
      <c r="I156" s="19" t="s">
        <v>259</v>
      </c>
      <c r="J156" s="11" t="s">
        <v>261</v>
      </c>
      <c r="K156" s="11" t="s">
        <v>262</v>
      </c>
      <c r="L156" s="11" t="s">
        <v>544</v>
      </c>
    </row>
    <row r="157" spans="1:12">
      <c r="A157" s="11" t="s">
        <v>145</v>
      </c>
      <c r="D157" s="11" t="s">
        <v>260</v>
      </c>
      <c r="E157" s="18" t="s">
        <v>408</v>
      </c>
      <c r="F157" s="10">
        <v>34486</v>
      </c>
      <c r="G157" s="10">
        <v>44713</v>
      </c>
      <c r="H157" s="11">
        <v>42</v>
      </c>
      <c r="I157" s="19" t="s">
        <v>259</v>
      </c>
      <c r="J157" s="11" t="s">
        <v>261</v>
      </c>
      <c r="K157" s="11" t="s">
        <v>262</v>
      </c>
      <c r="L157" s="11" t="s">
        <v>544</v>
      </c>
    </row>
    <row r="158" spans="1:12">
      <c r="A158" s="11" t="s">
        <v>146</v>
      </c>
      <c r="D158" s="11" t="s">
        <v>260</v>
      </c>
      <c r="E158" s="18" t="s">
        <v>409</v>
      </c>
      <c r="F158" s="10">
        <v>34486</v>
      </c>
      <c r="G158" s="10">
        <v>44713</v>
      </c>
      <c r="H158" s="11">
        <v>42</v>
      </c>
      <c r="I158" s="19" t="s">
        <v>259</v>
      </c>
      <c r="J158" s="11" t="s">
        <v>261</v>
      </c>
      <c r="K158" s="11" t="s">
        <v>262</v>
      </c>
      <c r="L158" s="11" t="s">
        <v>544</v>
      </c>
    </row>
    <row r="159" spans="1:12">
      <c r="A159" s="11" t="s">
        <v>147</v>
      </c>
      <c r="D159" s="11" t="s">
        <v>260</v>
      </c>
      <c r="E159" s="18" t="s">
        <v>410</v>
      </c>
      <c r="F159" s="10">
        <v>34486</v>
      </c>
      <c r="G159" s="10">
        <v>44713</v>
      </c>
      <c r="H159" s="11">
        <v>42</v>
      </c>
      <c r="I159" s="19" t="s">
        <v>259</v>
      </c>
      <c r="J159" s="11" t="s">
        <v>261</v>
      </c>
      <c r="K159" s="11" t="s">
        <v>262</v>
      </c>
      <c r="L159" s="11" t="s">
        <v>544</v>
      </c>
    </row>
    <row r="160" spans="1:12">
      <c r="A160" s="11" t="s">
        <v>148</v>
      </c>
      <c r="D160" s="11" t="s">
        <v>260</v>
      </c>
      <c r="E160" s="18" t="s">
        <v>411</v>
      </c>
      <c r="F160" s="10">
        <v>34486</v>
      </c>
      <c r="G160" s="10">
        <v>44713</v>
      </c>
      <c r="H160" s="11">
        <v>42</v>
      </c>
      <c r="I160" s="19" t="s">
        <v>259</v>
      </c>
      <c r="J160" s="11" t="s">
        <v>261</v>
      </c>
      <c r="K160" s="11" t="s">
        <v>262</v>
      </c>
      <c r="L160" s="11" t="s">
        <v>544</v>
      </c>
    </row>
    <row r="161" spans="1:12">
      <c r="A161" s="11" t="s">
        <v>149</v>
      </c>
      <c r="D161" s="11" t="s">
        <v>260</v>
      </c>
      <c r="E161" s="18" t="s">
        <v>412</v>
      </c>
      <c r="F161" s="10">
        <v>30133</v>
      </c>
      <c r="G161" s="10">
        <v>44713</v>
      </c>
      <c r="H161" s="11">
        <v>54</v>
      </c>
      <c r="I161" s="19" t="s">
        <v>259</v>
      </c>
      <c r="J161" s="11" t="s">
        <v>261</v>
      </c>
      <c r="K161" s="11" t="s">
        <v>262</v>
      </c>
      <c r="L161" s="11" t="s">
        <v>546</v>
      </c>
    </row>
    <row r="162" spans="1:12">
      <c r="A162" s="11" t="s">
        <v>150</v>
      </c>
      <c r="D162" s="11" t="s">
        <v>260</v>
      </c>
      <c r="E162" s="18" t="s">
        <v>413</v>
      </c>
      <c r="F162" s="10">
        <v>30133</v>
      </c>
      <c r="G162" s="10">
        <v>44713</v>
      </c>
      <c r="H162" s="11">
        <v>54</v>
      </c>
      <c r="I162" s="19" t="s">
        <v>259</v>
      </c>
      <c r="J162" s="11" t="s">
        <v>261</v>
      </c>
      <c r="K162" s="11" t="s">
        <v>262</v>
      </c>
      <c r="L162" s="11" t="s">
        <v>546</v>
      </c>
    </row>
    <row r="163" spans="1:12">
      <c r="A163" s="11" t="s">
        <v>151</v>
      </c>
      <c r="D163" s="11" t="s">
        <v>260</v>
      </c>
      <c r="E163" s="18" t="s">
        <v>414</v>
      </c>
      <c r="F163" s="10">
        <v>34486</v>
      </c>
      <c r="G163" s="10">
        <v>44713</v>
      </c>
      <c r="H163" s="11">
        <v>42</v>
      </c>
      <c r="I163" s="19" t="s">
        <v>259</v>
      </c>
      <c r="J163" s="11" t="s">
        <v>261</v>
      </c>
      <c r="K163" s="11" t="s">
        <v>262</v>
      </c>
      <c r="L163" s="11" t="s">
        <v>544</v>
      </c>
    </row>
    <row r="164" spans="1:12">
      <c r="A164" s="11" t="s">
        <v>152</v>
      </c>
      <c r="D164" s="11" t="s">
        <v>260</v>
      </c>
      <c r="E164" s="18" t="s">
        <v>415</v>
      </c>
      <c r="F164" s="10">
        <v>34486</v>
      </c>
      <c r="G164" s="10">
        <v>44713</v>
      </c>
      <c r="H164" s="11">
        <v>42</v>
      </c>
      <c r="I164" s="19" t="s">
        <v>259</v>
      </c>
      <c r="J164" s="11" t="s">
        <v>261</v>
      </c>
      <c r="K164" s="11" t="s">
        <v>262</v>
      </c>
      <c r="L164" s="11" t="s">
        <v>544</v>
      </c>
    </row>
    <row r="165" spans="1:12">
      <c r="A165" s="11" t="s">
        <v>153</v>
      </c>
      <c r="D165" s="11" t="s">
        <v>260</v>
      </c>
      <c r="E165" s="18" t="s">
        <v>416</v>
      </c>
      <c r="F165" s="10">
        <v>37043</v>
      </c>
      <c r="G165" s="10">
        <v>44713</v>
      </c>
      <c r="H165" s="11">
        <v>35</v>
      </c>
      <c r="I165" s="19" t="s">
        <v>259</v>
      </c>
      <c r="J165" s="11" t="s">
        <v>261</v>
      </c>
      <c r="K165" s="11" t="s">
        <v>262</v>
      </c>
      <c r="L165" s="11" t="s">
        <v>544</v>
      </c>
    </row>
    <row r="166" spans="1:12">
      <c r="A166" s="11" t="s">
        <v>154</v>
      </c>
      <c r="D166" s="11" t="s">
        <v>260</v>
      </c>
      <c r="E166" s="18" t="s">
        <v>417</v>
      </c>
      <c r="F166" s="10">
        <v>37043</v>
      </c>
      <c r="G166" s="10">
        <v>44713</v>
      </c>
      <c r="H166" s="11">
        <v>35</v>
      </c>
      <c r="I166" s="19" t="s">
        <v>259</v>
      </c>
      <c r="J166" s="11" t="s">
        <v>261</v>
      </c>
      <c r="K166" s="11" t="s">
        <v>262</v>
      </c>
      <c r="L166" s="11" t="s">
        <v>544</v>
      </c>
    </row>
    <row r="167" spans="1:12">
      <c r="A167" s="11" t="s">
        <v>155</v>
      </c>
      <c r="D167" s="11" t="s">
        <v>260</v>
      </c>
      <c r="E167" s="18" t="s">
        <v>418</v>
      </c>
      <c r="F167" s="10">
        <v>37043</v>
      </c>
      <c r="G167" s="10">
        <v>44713</v>
      </c>
      <c r="H167" s="11">
        <v>35</v>
      </c>
      <c r="I167" s="19" t="s">
        <v>259</v>
      </c>
      <c r="J167" s="11" t="s">
        <v>261</v>
      </c>
      <c r="K167" s="11" t="s">
        <v>262</v>
      </c>
      <c r="L167" s="11" t="s">
        <v>544</v>
      </c>
    </row>
    <row r="168" spans="1:12">
      <c r="A168" s="11" t="s">
        <v>156</v>
      </c>
      <c r="D168" s="11" t="s">
        <v>260</v>
      </c>
      <c r="E168" s="18" t="s">
        <v>419</v>
      </c>
      <c r="F168" s="10">
        <v>37043</v>
      </c>
      <c r="G168" s="10">
        <v>44713</v>
      </c>
      <c r="H168" s="11">
        <v>35</v>
      </c>
      <c r="I168" s="19" t="s">
        <v>259</v>
      </c>
      <c r="J168" s="11" t="s">
        <v>261</v>
      </c>
      <c r="K168" s="11" t="s">
        <v>262</v>
      </c>
      <c r="L168" s="11" t="s">
        <v>544</v>
      </c>
    </row>
    <row r="169" spans="1:12">
      <c r="A169" s="11" t="s">
        <v>157</v>
      </c>
      <c r="D169" s="11" t="s">
        <v>260</v>
      </c>
      <c r="E169" s="18" t="s">
        <v>420</v>
      </c>
      <c r="F169" s="10">
        <v>37043</v>
      </c>
      <c r="G169" s="10">
        <v>44713</v>
      </c>
      <c r="H169" s="11">
        <v>35</v>
      </c>
      <c r="I169" s="19" t="s">
        <v>259</v>
      </c>
      <c r="J169" s="11" t="s">
        <v>261</v>
      </c>
      <c r="K169" s="11" t="s">
        <v>262</v>
      </c>
      <c r="L169" s="11" t="s">
        <v>544</v>
      </c>
    </row>
    <row r="170" spans="1:12">
      <c r="A170" s="11" t="s">
        <v>158</v>
      </c>
      <c r="D170" s="11" t="s">
        <v>260</v>
      </c>
      <c r="E170" s="18" t="s">
        <v>421</v>
      </c>
      <c r="F170" s="10">
        <v>37043</v>
      </c>
      <c r="G170" s="10">
        <v>44713</v>
      </c>
      <c r="H170" s="11">
        <v>35</v>
      </c>
      <c r="I170" s="19" t="s">
        <v>259</v>
      </c>
      <c r="J170" s="11" t="s">
        <v>261</v>
      </c>
      <c r="K170" s="11" t="s">
        <v>262</v>
      </c>
      <c r="L170" s="11" t="s">
        <v>544</v>
      </c>
    </row>
    <row r="171" spans="1:12">
      <c r="A171" s="11" t="s">
        <v>159</v>
      </c>
      <c r="D171" s="11" t="s">
        <v>260</v>
      </c>
      <c r="E171" s="18" t="s">
        <v>422</v>
      </c>
      <c r="F171" s="10">
        <v>37043</v>
      </c>
      <c r="G171" s="10">
        <v>44713</v>
      </c>
      <c r="H171" s="11">
        <v>35</v>
      </c>
      <c r="I171" s="19" t="s">
        <v>259</v>
      </c>
      <c r="J171" s="11" t="s">
        <v>261</v>
      </c>
      <c r="K171" s="11" t="s">
        <v>262</v>
      </c>
      <c r="L171" s="11" t="s">
        <v>544</v>
      </c>
    </row>
    <row r="172" spans="1:12">
      <c r="A172" s="11" t="s">
        <v>160</v>
      </c>
      <c r="D172" s="11" t="s">
        <v>260</v>
      </c>
      <c r="E172" s="18" t="s">
        <v>423</v>
      </c>
      <c r="F172" s="10">
        <v>37043</v>
      </c>
      <c r="G172" s="10">
        <v>44713</v>
      </c>
      <c r="H172" s="11">
        <v>35</v>
      </c>
      <c r="I172" s="19" t="s">
        <v>259</v>
      </c>
      <c r="J172" s="11" t="s">
        <v>261</v>
      </c>
      <c r="K172" s="11" t="s">
        <v>262</v>
      </c>
      <c r="L172" s="11" t="s">
        <v>544</v>
      </c>
    </row>
    <row r="173" spans="1:12">
      <c r="A173" s="11" t="s">
        <v>161</v>
      </c>
      <c r="D173" s="11" t="s">
        <v>260</v>
      </c>
      <c r="E173" s="18" t="s">
        <v>424</v>
      </c>
      <c r="F173" s="10">
        <v>34486</v>
      </c>
      <c r="G173" s="10">
        <v>44713</v>
      </c>
      <c r="H173" s="11">
        <v>42</v>
      </c>
      <c r="I173" s="19" t="s">
        <v>259</v>
      </c>
      <c r="J173" s="11" t="s">
        <v>261</v>
      </c>
      <c r="K173" s="11" t="s">
        <v>262</v>
      </c>
      <c r="L173" s="11" t="s">
        <v>544</v>
      </c>
    </row>
    <row r="174" spans="1:12">
      <c r="A174" s="11" t="s">
        <v>162</v>
      </c>
      <c r="D174" s="11" t="s">
        <v>260</v>
      </c>
      <c r="E174" s="18" t="s">
        <v>425</v>
      </c>
      <c r="F174" s="10">
        <v>34486</v>
      </c>
      <c r="G174" s="10">
        <v>44713</v>
      </c>
      <c r="H174" s="11">
        <v>42</v>
      </c>
      <c r="I174" s="19" t="s">
        <v>259</v>
      </c>
      <c r="J174" s="11" t="s">
        <v>261</v>
      </c>
      <c r="K174" s="11" t="s">
        <v>262</v>
      </c>
      <c r="L174" s="11" t="s">
        <v>544</v>
      </c>
    </row>
    <row r="175" spans="1:12">
      <c r="A175" s="11" t="s">
        <v>163</v>
      </c>
      <c r="D175" s="11" t="s">
        <v>260</v>
      </c>
      <c r="E175" s="18" t="s">
        <v>426</v>
      </c>
      <c r="F175" s="10">
        <v>34486</v>
      </c>
      <c r="G175" s="10">
        <v>44713</v>
      </c>
      <c r="H175" s="11">
        <v>42</v>
      </c>
      <c r="I175" s="19" t="s">
        <v>259</v>
      </c>
      <c r="J175" s="11" t="s">
        <v>261</v>
      </c>
      <c r="K175" s="11" t="s">
        <v>262</v>
      </c>
      <c r="L175" s="11" t="s">
        <v>544</v>
      </c>
    </row>
    <row r="176" spans="1:12">
      <c r="A176" s="11" t="s">
        <v>164</v>
      </c>
      <c r="D176" s="11" t="s">
        <v>260</v>
      </c>
      <c r="E176" s="18" t="s">
        <v>427</v>
      </c>
      <c r="F176" s="10">
        <v>34486</v>
      </c>
      <c r="G176" s="10">
        <v>44713</v>
      </c>
      <c r="H176" s="11">
        <v>42</v>
      </c>
      <c r="I176" s="19" t="s">
        <v>259</v>
      </c>
      <c r="J176" s="11" t="s">
        <v>261</v>
      </c>
      <c r="K176" s="11" t="s">
        <v>262</v>
      </c>
      <c r="L176" s="11" t="s">
        <v>544</v>
      </c>
    </row>
    <row r="177" spans="1:12">
      <c r="A177" s="11" t="s">
        <v>165</v>
      </c>
      <c r="D177" s="11" t="s">
        <v>260</v>
      </c>
      <c r="E177" s="18" t="s">
        <v>428</v>
      </c>
      <c r="F177" s="10">
        <v>34486</v>
      </c>
      <c r="G177" s="10">
        <v>44713</v>
      </c>
      <c r="H177" s="11">
        <v>42</v>
      </c>
      <c r="I177" s="19" t="s">
        <v>259</v>
      </c>
      <c r="J177" s="11" t="s">
        <v>261</v>
      </c>
      <c r="K177" s="11" t="s">
        <v>262</v>
      </c>
      <c r="L177" s="11" t="s">
        <v>544</v>
      </c>
    </row>
    <row r="178" spans="1:12">
      <c r="A178" s="11" t="s">
        <v>166</v>
      </c>
      <c r="D178" s="11" t="s">
        <v>260</v>
      </c>
      <c r="E178" s="18" t="s">
        <v>429</v>
      </c>
      <c r="F178" s="10">
        <v>34486</v>
      </c>
      <c r="G178" s="10">
        <v>44713</v>
      </c>
      <c r="H178" s="11">
        <v>42</v>
      </c>
      <c r="I178" s="19" t="s">
        <v>259</v>
      </c>
      <c r="J178" s="11" t="s">
        <v>261</v>
      </c>
      <c r="K178" s="11" t="s">
        <v>262</v>
      </c>
      <c r="L178" s="11" t="s">
        <v>544</v>
      </c>
    </row>
    <row r="179" spans="1:12">
      <c r="A179" s="11" t="s">
        <v>167</v>
      </c>
      <c r="D179" s="11" t="s">
        <v>260</v>
      </c>
      <c r="E179" s="18" t="s">
        <v>430</v>
      </c>
      <c r="F179" s="10">
        <v>34486</v>
      </c>
      <c r="G179" s="10">
        <v>44713</v>
      </c>
      <c r="H179" s="11">
        <v>42</v>
      </c>
      <c r="I179" s="19" t="s">
        <v>259</v>
      </c>
      <c r="J179" s="11" t="s">
        <v>261</v>
      </c>
      <c r="K179" s="11" t="s">
        <v>262</v>
      </c>
      <c r="L179" s="11" t="s">
        <v>544</v>
      </c>
    </row>
    <row r="180" spans="1:12">
      <c r="A180" s="11" t="s">
        <v>168</v>
      </c>
      <c r="D180" s="11" t="s">
        <v>260</v>
      </c>
      <c r="E180" s="18" t="s">
        <v>431</v>
      </c>
      <c r="F180" s="10">
        <v>34486</v>
      </c>
      <c r="G180" s="10">
        <v>44713</v>
      </c>
      <c r="H180" s="11">
        <v>42</v>
      </c>
      <c r="I180" s="19" t="s">
        <v>259</v>
      </c>
      <c r="J180" s="11" t="s">
        <v>261</v>
      </c>
      <c r="K180" s="11" t="s">
        <v>262</v>
      </c>
      <c r="L180" s="11" t="s">
        <v>544</v>
      </c>
    </row>
    <row r="181" spans="1:12">
      <c r="A181" s="11" t="s">
        <v>169</v>
      </c>
      <c r="D181" s="11" t="s">
        <v>260</v>
      </c>
      <c r="E181" s="18" t="s">
        <v>432</v>
      </c>
      <c r="F181" s="10">
        <v>34486</v>
      </c>
      <c r="G181" s="10">
        <v>44713</v>
      </c>
      <c r="H181" s="11">
        <v>42</v>
      </c>
      <c r="I181" s="19" t="s">
        <v>259</v>
      </c>
      <c r="J181" s="11" t="s">
        <v>261</v>
      </c>
      <c r="K181" s="11" t="s">
        <v>262</v>
      </c>
      <c r="L181" s="11" t="s">
        <v>544</v>
      </c>
    </row>
    <row r="182" spans="1:12">
      <c r="A182" s="11" t="s">
        <v>170</v>
      </c>
      <c r="D182" s="11" t="s">
        <v>260</v>
      </c>
      <c r="E182" s="18" t="s">
        <v>433</v>
      </c>
      <c r="F182" s="10">
        <v>34486</v>
      </c>
      <c r="G182" s="10">
        <v>44713</v>
      </c>
      <c r="H182" s="11">
        <v>42</v>
      </c>
      <c r="I182" s="19" t="s">
        <v>259</v>
      </c>
      <c r="J182" s="11" t="s">
        <v>261</v>
      </c>
      <c r="K182" s="11" t="s">
        <v>262</v>
      </c>
      <c r="L182" s="11" t="s">
        <v>544</v>
      </c>
    </row>
    <row r="183" spans="1:12">
      <c r="A183" s="11" t="s">
        <v>171</v>
      </c>
      <c r="D183" s="11" t="s">
        <v>260</v>
      </c>
      <c r="E183" s="18" t="s">
        <v>434</v>
      </c>
      <c r="F183" s="10">
        <v>34486</v>
      </c>
      <c r="G183" s="10">
        <v>44713</v>
      </c>
      <c r="H183" s="11">
        <v>42</v>
      </c>
      <c r="I183" s="19" t="s">
        <v>259</v>
      </c>
      <c r="J183" s="11" t="s">
        <v>261</v>
      </c>
      <c r="K183" s="11" t="s">
        <v>262</v>
      </c>
      <c r="L183" s="11" t="s">
        <v>544</v>
      </c>
    </row>
    <row r="184" spans="1:12">
      <c r="A184" s="11" t="s">
        <v>172</v>
      </c>
      <c r="D184" s="11" t="s">
        <v>260</v>
      </c>
      <c r="E184" s="18" t="s">
        <v>435</v>
      </c>
      <c r="F184" s="10">
        <v>34486</v>
      </c>
      <c r="G184" s="10">
        <v>44713</v>
      </c>
      <c r="H184" s="11">
        <v>42</v>
      </c>
      <c r="I184" s="19" t="s">
        <v>259</v>
      </c>
      <c r="J184" s="11" t="s">
        <v>261</v>
      </c>
      <c r="K184" s="11" t="s">
        <v>262</v>
      </c>
      <c r="L184" s="11" t="s">
        <v>544</v>
      </c>
    </row>
    <row r="185" spans="1:12">
      <c r="A185" s="11" t="s">
        <v>173</v>
      </c>
      <c r="D185" s="11" t="s">
        <v>260</v>
      </c>
      <c r="E185" s="18" t="s">
        <v>436</v>
      </c>
      <c r="F185" s="10">
        <v>34486</v>
      </c>
      <c r="G185" s="10">
        <v>44713</v>
      </c>
      <c r="H185" s="11">
        <v>42</v>
      </c>
      <c r="I185" s="19" t="s">
        <v>259</v>
      </c>
      <c r="J185" s="11" t="s">
        <v>261</v>
      </c>
      <c r="K185" s="11" t="s">
        <v>262</v>
      </c>
      <c r="L185" s="11" t="s">
        <v>544</v>
      </c>
    </row>
    <row r="186" spans="1:12">
      <c r="A186" s="11" t="s">
        <v>174</v>
      </c>
      <c r="D186" s="11" t="s">
        <v>260</v>
      </c>
      <c r="E186" s="18" t="s">
        <v>437</v>
      </c>
      <c r="F186" s="10">
        <v>34486</v>
      </c>
      <c r="G186" s="10">
        <v>44713</v>
      </c>
      <c r="H186" s="11">
        <v>42</v>
      </c>
      <c r="I186" s="19" t="s">
        <v>259</v>
      </c>
      <c r="J186" s="11" t="s">
        <v>261</v>
      </c>
      <c r="K186" s="11" t="s">
        <v>262</v>
      </c>
      <c r="L186" s="11" t="s">
        <v>544</v>
      </c>
    </row>
    <row r="187" spans="1:12">
      <c r="A187" s="11" t="s">
        <v>175</v>
      </c>
      <c r="D187" s="11" t="s">
        <v>260</v>
      </c>
      <c r="E187" s="18" t="s">
        <v>438</v>
      </c>
      <c r="F187" s="10">
        <v>34486</v>
      </c>
      <c r="G187" s="10">
        <v>44713</v>
      </c>
      <c r="H187" s="11">
        <v>42</v>
      </c>
      <c r="I187" s="19" t="s">
        <v>259</v>
      </c>
      <c r="J187" s="11" t="s">
        <v>261</v>
      </c>
      <c r="K187" s="11" t="s">
        <v>262</v>
      </c>
      <c r="L187" s="11" t="s">
        <v>544</v>
      </c>
    </row>
    <row r="188" spans="1:12">
      <c r="A188" s="11" t="s">
        <v>176</v>
      </c>
      <c r="D188" s="11" t="s">
        <v>260</v>
      </c>
      <c r="E188" s="18" t="s">
        <v>439</v>
      </c>
      <c r="F188" s="10">
        <v>34486</v>
      </c>
      <c r="G188" s="10">
        <v>44713</v>
      </c>
      <c r="H188" s="11">
        <v>42</v>
      </c>
      <c r="I188" s="19" t="s">
        <v>259</v>
      </c>
      <c r="J188" s="11" t="s">
        <v>261</v>
      </c>
      <c r="K188" s="11" t="s">
        <v>262</v>
      </c>
      <c r="L188" s="11" t="s">
        <v>544</v>
      </c>
    </row>
    <row r="189" spans="1:12">
      <c r="A189" s="11" t="s">
        <v>177</v>
      </c>
      <c r="D189" s="11" t="s">
        <v>260</v>
      </c>
      <c r="E189" s="18" t="s">
        <v>440</v>
      </c>
      <c r="F189" s="10">
        <v>34486</v>
      </c>
      <c r="G189" s="10">
        <v>44713</v>
      </c>
      <c r="H189" s="11">
        <v>42</v>
      </c>
      <c r="I189" s="19" t="s">
        <v>259</v>
      </c>
      <c r="J189" s="11" t="s">
        <v>261</v>
      </c>
      <c r="K189" s="11" t="s">
        <v>262</v>
      </c>
      <c r="L189" s="11" t="s">
        <v>544</v>
      </c>
    </row>
    <row r="190" spans="1:12">
      <c r="A190" s="11" t="s">
        <v>178</v>
      </c>
      <c r="D190" s="11" t="s">
        <v>260</v>
      </c>
      <c r="E190" s="18" t="s">
        <v>441</v>
      </c>
      <c r="F190" s="10">
        <v>30133</v>
      </c>
      <c r="G190" s="10">
        <v>44713</v>
      </c>
      <c r="H190" s="11">
        <v>54</v>
      </c>
      <c r="I190" s="19" t="s">
        <v>259</v>
      </c>
      <c r="J190" s="11" t="s">
        <v>261</v>
      </c>
      <c r="K190" s="11" t="s">
        <v>262</v>
      </c>
      <c r="L190" s="11" t="s">
        <v>546</v>
      </c>
    </row>
    <row r="191" spans="1:12">
      <c r="A191" s="11" t="s">
        <v>179</v>
      </c>
      <c r="D191" s="11" t="s">
        <v>260</v>
      </c>
      <c r="E191" s="18" t="s">
        <v>442</v>
      </c>
      <c r="F191" s="10">
        <v>30133</v>
      </c>
      <c r="G191" s="10">
        <v>44713</v>
      </c>
      <c r="H191" s="11">
        <v>54</v>
      </c>
      <c r="I191" s="19" t="s">
        <v>259</v>
      </c>
      <c r="J191" s="11" t="s">
        <v>261</v>
      </c>
      <c r="K191" s="11" t="s">
        <v>262</v>
      </c>
      <c r="L191" s="11" t="s">
        <v>546</v>
      </c>
    </row>
    <row r="192" spans="1:12">
      <c r="A192" s="11" t="s">
        <v>180</v>
      </c>
      <c r="D192" s="11" t="s">
        <v>260</v>
      </c>
      <c r="E192" s="18" t="s">
        <v>443</v>
      </c>
      <c r="F192" s="10">
        <v>34486</v>
      </c>
      <c r="G192" s="10">
        <v>44713</v>
      </c>
      <c r="H192" s="11">
        <v>42</v>
      </c>
      <c r="I192" s="19" t="s">
        <v>259</v>
      </c>
      <c r="J192" s="11" t="s">
        <v>261</v>
      </c>
      <c r="K192" s="11" t="s">
        <v>262</v>
      </c>
      <c r="L192" s="11" t="s">
        <v>544</v>
      </c>
    </row>
    <row r="193" spans="1:12">
      <c r="A193" s="11" t="s">
        <v>181</v>
      </c>
      <c r="D193" s="11" t="s">
        <v>260</v>
      </c>
      <c r="E193" s="18" t="s">
        <v>444</v>
      </c>
      <c r="F193" s="10">
        <v>34486</v>
      </c>
      <c r="G193" s="10">
        <v>44713</v>
      </c>
      <c r="H193" s="11">
        <v>42</v>
      </c>
      <c r="I193" s="19" t="s">
        <v>259</v>
      </c>
      <c r="J193" s="11" t="s">
        <v>261</v>
      </c>
      <c r="K193" s="11" t="s">
        <v>262</v>
      </c>
      <c r="L193" s="11" t="s">
        <v>544</v>
      </c>
    </row>
    <row r="194" spans="1:12">
      <c r="A194" s="11" t="s">
        <v>182</v>
      </c>
      <c r="D194" s="11" t="s">
        <v>260</v>
      </c>
      <c r="E194" s="18" t="s">
        <v>445</v>
      </c>
      <c r="F194" s="10">
        <v>37043</v>
      </c>
      <c r="G194" s="10">
        <v>44713</v>
      </c>
      <c r="H194" s="11">
        <v>35</v>
      </c>
      <c r="I194" s="19" t="s">
        <v>259</v>
      </c>
      <c r="J194" s="11" t="s">
        <v>261</v>
      </c>
      <c r="K194" s="11" t="s">
        <v>262</v>
      </c>
      <c r="L194" s="11" t="s">
        <v>544</v>
      </c>
    </row>
    <row r="195" spans="1:12">
      <c r="A195" s="11" t="s">
        <v>183</v>
      </c>
      <c r="D195" s="11" t="s">
        <v>260</v>
      </c>
      <c r="E195" s="18" t="s">
        <v>446</v>
      </c>
      <c r="F195" s="10">
        <v>37043</v>
      </c>
      <c r="G195" s="10">
        <v>44713</v>
      </c>
      <c r="H195" s="11">
        <v>35</v>
      </c>
      <c r="I195" s="19" t="s">
        <v>259</v>
      </c>
      <c r="J195" s="11" t="s">
        <v>261</v>
      </c>
      <c r="K195" s="11" t="s">
        <v>262</v>
      </c>
      <c r="L195" s="11" t="s">
        <v>544</v>
      </c>
    </row>
    <row r="196" spans="1:12">
      <c r="A196" s="11" t="s">
        <v>184</v>
      </c>
      <c r="D196" s="11" t="s">
        <v>260</v>
      </c>
      <c r="E196" s="18" t="s">
        <v>447</v>
      </c>
      <c r="F196" s="10">
        <v>37043</v>
      </c>
      <c r="G196" s="10">
        <v>44713</v>
      </c>
      <c r="H196" s="11">
        <v>35</v>
      </c>
      <c r="I196" s="19" t="s">
        <v>259</v>
      </c>
      <c r="J196" s="11" t="s">
        <v>261</v>
      </c>
      <c r="K196" s="11" t="s">
        <v>262</v>
      </c>
      <c r="L196" s="11" t="s">
        <v>544</v>
      </c>
    </row>
    <row r="197" spans="1:12">
      <c r="A197" s="11" t="s">
        <v>185</v>
      </c>
      <c r="D197" s="11" t="s">
        <v>260</v>
      </c>
      <c r="E197" s="18" t="s">
        <v>448</v>
      </c>
      <c r="F197" s="10">
        <v>37043</v>
      </c>
      <c r="G197" s="10">
        <v>44713</v>
      </c>
      <c r="H197" s="11">
        <v>35</v>
      </c>
      <c r="I197" s="19" t="s">
        <v>259</v>
      </c>
      <c r="J197" s="11" t="s">
        <v>261</v>
      </c>
      <c r="K197" s="11" t="s">
        <v>262</v>
      </c>
      <c r="L197" s="11" t="s">
        <v>544</v>
      </c>
    </row>
    <row r="198" spans="1:12">
      <c r="A198" s="11" t="s">
        <v>186</v>
      </c>
      <c r="D198" s="11" t="s">
        <v>260</v>
      </c>
      <c r="E198" s="18" t="s">
        <v>449</v>
      </c>
      <c r="F198" s="10">
        <v>37043</v>
      </c>
      <c r="G198" s="10">
        <v>44713</v>
      </c>
      <c r="H198" s="11">
        <v>35</v>
      </c>
      <c r="I198" s="19" t="s">
        <v>259</v>
      </c>
      <c r="J198" s="11" t="s">
        <v>261</v>
      </c>
      <c r="K198" s="11" t="s">
        <v>262</v>
      </c>
      <c r="L198" s="11" t="s">
        <v>544</v>
      </c>
    </row>
    <row r="199" spans="1:12">
      <c r="A199" s="11" t="s">
        <v>187</v>
      </c>
      <c r="D199" s="11" t="s">
        <v>260</v>
      </c>
      <c r="E199" s="18" t="s">
        <v>450</v>
      </c>
      <c r="F199" s="10">
        <v>37043</v>
      </c>
      <c r="G199" s="10">
        <v>44713</v>
      </c>
      <c r="H199" s="11">
        <v>35</v>
      </c>
      <c r="I199" s="19" t="s">
        <v>259</v>
      </c>
      <c r="J199" s="11" t="s">
        <v>261</v>
      </c>
      <c r="K199" s="11" t="s">
        <v>262</v>
      </c>
      <c r="L199" s="11" t="s">
        <v>544</v>
      </c>
    </row>
    <row r="200" spans="1:12">
      <c r="A200" s="11" t="s">
        <v>188</v>
      </c>
      <c r="D200" s="11" t="s">
        <v>260</v>
      </c>
      <c r="E200" s="18" t="s">
        <v>451</v>
      </c>
      <c r="F200" s="10">
        <v>37043</v>
      </c>
      <c r="G200" s="10">
        <v>44713</v>
      </c>
      <c r="H200" s="11">
        <v>35</v>
      </c>
      <c r="I200" s="19" t="s">
        <v>259</v>
      </c>
      <c r="J200" s="11" t="s">
        <v>261</v>
      </c>
      <c r="K200" s="11" t="s">
        <v>262</v>
      </c>
      <c r="L200" s="11" t="s">
        <v>544</v>
      </c>
    </row>
    <row r="201" spans="1:12">
      <c r="A201" s="11" t="s">
        <v>189</v>
      </c>
      <c r="D201" s="11" t="s">
        <v>260</v>
      </c>
      <c r="E201" s="18" t="s">
        <v>452</v>
      </c>
      <c r="F201" s="10">
        <v>37043</v>
      </c>
      <c r="G201" s="10">
        <v>44713</v>
      </c>
      <c r="H201" s="11">
        <v>35</v>
      </c>
      <c r="I201" s="19" t="s">
        <v>259</v>
      </c>
      <c r="J201" s="11" t="s">
        <v>261</v>
      </c>
      <c r="K201" s="11" t="s">
        <v>262</v>
      </c>
      <c r="L201" s="11" t="s">
        <v>544</v>
      </c>
    </row>
    <row r="202" spans="1:12">
      <c r="A202" s="11" t="s">
        <v>190</v>
      </c>
      <c r="D202" s="11" t="s">
        <v>260</v>
      </c>
      <c r="E202" s="18" t="s">
        <v>453</v>
      </c>
      <c r="F202" s="10">
        <v>34486</v>
      </c>
      <c r="G202" s="10">
        <v>44713</v>
      </c>
      <c r="H202" s="11">
        <v>42</v>
      </c>
      <c r="I202" s="19" t="s">
        <v>259</v>
      </c>
      <c r="J202" s="11" t="s">
        <v>261</v>
      </c>
      <c r="K202" s="11" t="s">
        <v>262</v>
      </c>
      <c r="L202" s="11" t="s">
        <v>544</v>
      </c>
    </row>
    <row r="203" spans="1:12">
      <c r="A203" s="11" t="s">
        <v>191</v>
      </c>
      <c r="D203" s="11" t="s">
        <v>260</v>
      </c>
      <c r="E203" s="18" t="s">
        <v>454</v>
      </c>
      <c r="F203" s="10">
        <v>34486</v>
      </c>
      <c r="G203" s="10">
        <v>44713</v>
      </c>
      <c r="H203" s="11">
        <v>42</v>
      </c>
      <c r="I203" s="19" t="s">
        <v>259</v>
      </c>
      <c r="J203" s="11" t="s">
        <v>261</v>
      </c>
      <c r="K203" s="11" t="s">
        <v>262</v>
      </c>
      <c r="L203" s="11" t="s">
        <v>544</v>
      </c>
    </row>
    <row r="204" spans="1:12">
      <c r="A204" s="11" t="s">
        <v>192</v>
      </c>
      <c r="D204" s="11" t="s">
        <v>260</v>
      </c>
      <c r="E204" s="18" t="s">
        <v>455</v>
      </c>
      <c r="F204" s="10">
        <v>34486</v>
      </c>
      <c r="G204" s="10">
        <v>44713</v>
      </c>
      <c r="H204" s="11">
        <v>42</v>
      </c>
      <c r="I204" s="19" t="s">
        <v>259</v>
      </c>
      <c r="J204" s="11" t="s">
        <v>261</v>
      </c>
      <c r="K204" s="11" t="s">
        <v>262</v>
      </c>
      <c r="L204" s="11" t="s">
        <v>544</v>
      </c>
    </row>
    <row r="205" spans="1:12">
      <c r="A205" s="11" t="s">
        <v>193</v>
      </c>
      <c r="D205" s="11" t="s">
        <v>260</v>
      </c>
      <c r="E205" s="18" t="s">
        <v>456</v>
      </c>
      <c r="F205" s="10">
        <v>34486</v>
      </c>
      <c r="G205" s="10">
        <v>44713</v>
      </c>
      <c r="H205" s="11">
        <v>42</v>
      </c>
      <c r="I205" s="19" t="s">
        <v>259</v>
      </c>
      <c r="J205" s="11" t="s">
        <v>261</v>
      </c>
      <c r="K205" s="11" t="s">
        <v>262</v>
      </c>
      <c r="L205" s="11" t="s">
        <v>544</v>
      </c>
    </row>
    <row r="206" spans="1:12">
      <c r="A206" s="11" t="s">
        <v>194</v>
      </c>
      <c r="D206" s="11" t="s">
        <v>260</v>
      </c>
      <c r="E206" s="18" t="s">
        <v>457</v>
      </c>
      <c r="F206" s="10">
        <v>34486</v>
      </c>
      <c r="G206" s="10">
        <v>44713</v>
      </c>
      <c r="H206" s="11">
        <v>42</v>
      </c>
      <c r="I206" s="19" t="s">
        <v>259</v>
      </c>
      <c r="J206" s="11" t="s">
        <v>261</v>
      </c>
      <c r="K206" s="11" t="s">
        <v>262</v>
      </c>
      <c r="L206" s="11" t="s">
        <v>544</v>
      </c>
    </row>
    <row r="207" spans="1:12">
      <c r="A207" s="11" t="s">
        <v>195</v>
      </c>
      <c r="D207" s="11" t="s">
        <v>260</v>
      </c>
      <c r="E207" s="18" t="s">
        <v>458</v>
      </c>
      <c r="F207" s="10">
        <v>34486</v>
      </c>
      <c r="G207" s="10">
        <v>44713</v>
      </c>
      <c r="H207" s="11">
        <v>42</v>
      </c>
      <c r="I207" s="19" t="s">
        <v>259</v>
      </c>
      <c r="J207" s="11" t="s">
        <v>261</v>
      </c>
      <c r="K207" s="11" t="s">
        <v>262</v>
      </c>
      <c r="L207" s="11" t="s">
        <v>544</v>
      </c>
    </row>
    <row r="208" spans="1:12">
      <c r="A208" s="11" t="s">
        <v>196</v>
      </c>
      <c r="D208" s="11" t="s">
        <v>260</v>
      </c>
      <c r="E208" s="18" t="s">
        <v>459</v>
      </c>
      <c r="F208" s="10">
        <v>34486</v>
      </c>
      <c r="G208" s="10">
        <v>44713</v>
      </c>
      <c r="H208" s="11">
        <v>42</v>
      </c>
      <c r="I208" s="19" t="s">
        <v>259</v>
      </c>
      <c r="J208" s="11" t="s">
        <v>261</v>
      </c>
      <c r="K208" s="11" t="s">
        <v>262</v>
      </c>
      <c r="L208" s="11" t="s">
        <v>544</v>
      </c>
    </row>
    <row r="209" spans="1:12">
      <c r="A209" s="11" t="s">
        <v>197</v>
      </c>
      <c r="D209" s="11" t="s">
        <v>260</v>
      </c>
      <c r="E209" s="18" t="s">
        <v>460</v>
      </c>
      <c r="F209" s="10">
        <v>34486</v>
      </c>
      <c r="G209" s="10">
        <v>44713</v>
      </c>
      <c r="H209" s="11">
        <v>42</v>
      </c>
      <c r="I209" s="19" t="s">
        <v>259</v>
      </c>
      <c r="J209" s="11" t="s">
        <v>261</v>
      </c>
      <c r="K209" s="11" t="s">
        <v>262</v>
      </c>
      <c r="L209" s="11" t="s">
        <v>544</v>
      </c>
    </row>
    <row r="210" spans="1:12">
      <c r="A210" s="11" t="s">
        <v>198</v>
      </c>
      <c r="D210" s="11" t="s">
        <v>260</v>
      </c>
      <c r="E210" s="18" t="s">
        <v>461</v>
      </c>
      <c r="F210" s="10">
        <v>34486</v>
      </c>
      <c r="G210" s="10">
        <v>44713</v>
      </c>
      <c r="H210" s="11">
        <v>42</v>
      </c>
      <c r="I210" s="19" t="s">
        <v>259</v>
      </c>
      <c r="J210" s="11" t="s">
        <v>261</v>
      </c>
      <c r="K210" s="11" t="s">
        <v>262</v>
      </c>
      <c r="L210" s="11" t="s">
        <v>544</v>
      </c>
    </row>
    <row r="211" spans="1:12">
      <c r="A211" s="11" t="s">
        <v>199</v>
      </c>
      <c r="D211" s="11" t="s">
        <v>260</v>
      </c>
      <c r="E211" s="18" t="s">
        <v>462</v>
      </c>
      <c r="F211" s="10">
        <v>34486</v>
      </c>
      <c r="G211" s="10">
        <v>44713</v>
      </c>
      <c r="H211" s="11">
        <v>42</v>
      </c>
      <c r="I211" s="19" t="s">
        <v>259</v>
      </c>
      <c r="J211" s="11" t="s">
        <v>261</v>
      </c>
      <c r="K211" s="11" t="s">
        <v>262</v>
      </c>
      <c r="L211" s="11" t="s">
        <v>544</v>
      </c>
    </row>
    <row r="212" spans="1:12">
      <c r="A212" s="11" t="s">
        <v>200</v>
      </c>
      <c r="D212" s="11" t="s">
        <v>260</v>
      </c>
      <c r="E212" s="18" t="s">
        <v>463</v>
      </c>
      <c r="F212" s="10">
        <v>34486</v>
      </c>
      <c r="G212" s="10">
        <v>44713</v>
      </c>
      <c r="H212" s="11">
        <v>42</v>
      </c>
      <c r="I212" s="19" t="s">
        <v>259</v>
      </c>
      <c r="J212" s="11" t="s">
        <v>261</v>
      </c>
      <c r="K212" s="11" t="s">
        <v>262</v>
      </c>
      <c r="L212" s="11" t="s">
        <v>544</v>
      </c>
    </row>
    <row r="213" spans="1:12">
      <c r="A213" s="11" t="s">
        <v>201</v>
      </c>
      <c r="D213" s="11" t="s">
        <v>260</v>
      </c>
      <c r="E213" s="18" t="s">
        <v>464</v>
      </c>
      <c r="F213" s="10">
        <v>34486</v>
      </c>
      <c r="G213" s="10">
        <v>44713</v>
      </c>
      <c r="H213" s="11">
        <v>42</v>
      </c>
      <c r="I213" s="19" t="s">
        <v>259</v>
      </c>
      <c r="J213" s="11" t="s">
        <v>261</v>
      </c>
      <c r="K213" s="11" t="s">
        <v>262</v>
      </c>
      <c r="L213" s="11" t="s">
        <v>544</v>
      </c>
    </row>
    <row r="214" spans="1:12">
      <c r="A214" s="11" t="s">
        <v>202</v>
      </c>
      <c r="D214" s="11" t="s">
        <v>260</v>
      </c>
      <c r="E214" s="18" t="s">
        <v>465</v>
      </c>
      <c r="F214" s="10">
        <v>34486</v>
      </c>
      <c r="G214" s="10">
        <v>44713</v>
      </c>
      <c r="H214" s="11">
        <v>42</v>
      </c>
      <c r="I214" s="19" t="s">
        <v>259</v>
      </c>
      <c r="J214" s="11" t="s">
        <v>261</v>
      </c>
      <c r="K214" s="11" t="s">
        <v>262</v>
      </c>
      <c r="L214" s="11" t="s">
        <v>544</v>
      </c>
    </row>
    <row r="215" spans="1:12">
      <c r="A215" s="11" t="s">
        <v>203</v>
      </c>
      <c r="D215" s="11" t="s">
        <v>260</v>
      </c>
      <c r="E215" s="18" t="s">
        <v>466</v>
      </c>
      <c r="F215" s="10">
        <v>34486</v>
      </c>
      <c r="G215" s="10">
        <v>44713</v>
      </c>
      <c r="H215" s="11">
        <v>42</v>
      </c>
      <c r="I215" s="19" t="s">
        <v>259</v>
      </c>
      <c r="J215" s="11" t="s">
        <v>261</v>
      </c>
      <c r="K215" s="11" t="s">
        <v>262</v>
      </c>
      <c r="L215" s="11" t="s">
        <v>544</v>
      </c>
    </row>
    <row r="216" spans="1:12">
      <c r="A216" s="11" t="s">
        <v>204</v>
      </c>
      <c r="D216" s="11" t="s">
        <v>260</v>
      </c>
      <c r="E216" s="18" t="s">
        <v>467</v>
      </c>
      <c r="F216" s="10">
        <v>34486</v>
      </c>
      <c r="G216" s="10">
        <v>44713</v>
      </c>
      <c r="H216" s="11">
        <v>42</v>
      </c>
      <c r="I216" s="19" t="s">
        <v>259</v>
      </c>
      <c r="J216" s="11" t="s">
        <v>261</v>
      </c>
      <c r="K216" s="11" t="s">
        <v>262</v>
      </c>
      <c r="L216" s="11" t="s">
        <v>544</v>
      </c>
    </row>
    <row r="217" spans="1:12">
      <c r="A217" s="11" t="s">
        <v>205</v>
      </c>
      <c r="D217" s="11" t="s">
        <v>260</v>
      </c>
      <c r="E217" s="18" t="s">
        <v>468</v>
      </c>
      <c r="F217" s="10">
        <v>34486</v>
      </c>
      <c r="G217" s="10">
        <v>44713</v>
      </c>
      <c r="H217" s="11">
        <v>42</v>
      </c>
      <c r="I217" s="19" t="s">
        <v>259</v>
      </c>
      <c r="J217" s="11" t="s">
        <v>261</v>
      </c>
      <c r="K217" s="11" t="s">
        <v>262</v>
      </c>
      <c r="L217" s="11" t="s">
        <v>544</v>
      </c>
    </row>
    <row r="218" spans="1:12">
      <c r="A218" s="11" t="s">
        <v>206</v>
      </c>
      <c r="D218" s="11" t="s">
        <v>260</v>
      </c>
      <c r="E218" s="18" t="s">
        <v>469</v>
      </c>
      <c r="F218" s="10">
        <v>34486</v>
      </c>
      <c r="G218" s="10">
        <v>44713</v>
      </c>
      <c r="H218" s="11">
        <v>42</v>
      </c>
      <c r="I218" s="19" t="s">
        <v>259</v>
      </c>
      <c r="J218" s="11" t="s">
        <v>261</v>
      </c>
      <c r="K218" s="11" t="s">
        <v>262</v>
      </c>
      <c r="L218" s="11" t="s">
        <v>544</v>
      </c>
    </row>
    <row r="219" spans="1:12">
      <c r="A219" s="11" t="s">
        <v>207</v>
      </c>
      <c r="D219" s="11" t="s">
        <v>260</v>
      </c>
      <c r="E219" s="18" t="s">
        <v>470</v>
      </c>
      <c r="F219" s="10">
        <v>30133</v>
      </c>
      <c r="G219" s="10">
        <v>44713</v>
      </c>
      <c r="H219" s="11">
        <v>54</v>
      </c>
      <c r="I219" s="19" t="s">
        <v>259</v>
      </c>
      <c r="J219" s="11" t="s">
        <v>261</v>
      </c>
      <c r="K219" s="11" t="s">
        <v>262</v>
      </c>
      <c r="L219" s="11" t="s">
        <v>546</v>
      </c>
    </row>
    <row r="220" spans="1:12">
      <c r="A220" s="11" t="s">
        <v>208</v>
      </c>
      <c r="D220" s="11" t="s">
        <v>260</v>
      </c>
      <c r="E220" s="18" t="s">
        <v>471</v>
      </c>
      <c r="F220" s="10">
        <v>30133</v>
      </c>
      <c r="G220" s="10">
        <v>44713</v>
      </c>
      <c r="H220" s="11">
        <v>54</v>
      </c>
      <c r="I220" s="19" t="s">
        <v>259</v>
      </c>
      <c r="J220" s="11" t="s">
        <v>261</v>
      </c>
      <c r="K220" s="11" t="s">
        <v>262</v>
      </c>
      <c r="L220" s="11" t="s">
        <v>546</v>
      </c>
    </row>
    <row r="221" spans="1:12">
      <c r="A221" s="11" t="s">
        <v>209</v>
      </c>
      <c r="D221" s="11" t="s">
        <v>260</v>
      </c>
      <c r="E221" s="18" t="s">
        <v>472</v>
      </c>
      <c r="F221" s="10">
        <v>34486</v>
      </c>
      <c r="G221" s="10">
        <v>44713</v>
      </c>
      <c r="H221" s="11">
        <v>42</v>
      </c>
      <c r="I221" s="19" t="s">
        <v>259</v>
      </c>
      <c r="J221" s="11" t="s">
        <v>261</v>
      </c>
      <c r="K221" s="11" t="s">
        <v>262</v>
      </c>
      <c r="L221" s="11" t="s">
        <v>544</v>
      </c>
    </row>
    <row r="222" spans="1:12">
      <c r="A222" s="11" t="s">
        <v>210</v>
      </c>
      <c r="D222" s="11" t="s">
        <v>260</v>
      </c>
      <c r="E222" s="18" t="s">
        <v>473</v>
      </c>
      <c r="F222" s="10">
        <v>34486</v>
      </c>
      <c r="G222" s="10">
        <v>44713</v>
      </c>
      <c r="H222" s="11">
        <v>42</v>
      </c>
      <c r="I222" s="19" t="s">
        <v>259</v>
      </c>
      <c r="J222" s="11" t="s">
        <v>261</v>
      </c>
      <c r="K222" s="11" t="s">
        <v>262</v>
      </c>
      <c r="L222" s="11" t="s">
        <v>544</v>
      </c>
    </row>
    <row r="223" spans="1:12">
      <c r="A223" s="11" t="s">
        <v>211</v>
      </c>
      <c r="D223" s="11" t="s">
        <v>260</v>
      </c>
      <c r="E223" s="18" t="s">
        <v>474</v>
      </c>
      <c r="F223" s="10">
        <v>37043</v>
      </c>
      <c r="G223" s="10">
        <v>44713</v>
      </c>
      <c r="H223" s="11">
        <v>35</v>
      </c>
      <c r="I223" s="19" t="s">
        <v>259</v>
      </c>
      <c r="J223" s="11" t="s">
        <v>261</v>
      </c>
      <c r="K223" s="11" t="s">
        <v>262</v>
      </c>
      <c r="L223" s="11" t="s">
        <v>544</v>
      </c>
    </row>
    <row r="224" spans="1:12">
      <c r="A224" s="11" t="s">
        <v>212</v>
      </c>
      <c r="D224" s="11" t="s">
        <v>260</v>
      </c>
      <c r="E224" s="18" t="s">
        <v>475</v>
      </c>
      <c r="F224" s="10">
        <v>37043</v>
      </c>
      <c r="G224" s="10">
        <v>44713</v>
      </c>
      <c r="H224" s="11">
        <v>35</v>
      </c>
      <c r="I224" s="19" t="s">
        <v>259</v>
      </c>
      <c r="J224" s="11" t="s">
        <v>261</v>
      </c>
      <c r="K224" s="11" t="s">
        <v>262</v>
      </c>
      <c r="L224" s="11" t="s">
        <v>544</v>
      </c>
    </row>
    <row r="225" spans="1:12">
      <c r="A225" s="11" t="s">
        <v>213</v>
      </c>
      <c r="D225" s="11" t="s">
        <v>260</v>
      </c>
      <c r="E225" s="18" t="s">
        <v>476</v>
      </c>
      <c r="F225" s="10">
        <v>37043</v>
      </c>
      <c r="G225" s="10">
        <v>44713</v>
      </c>
      <c r="H225" s="11">
        <v>35</v>
      </c>
      <c r="I225" s="19" t="s">
        <v>259</v>
      </c>
      <c r="J225" s="11" t="s">
        <v>261</v>
      </c>
      <c r="K225" s="11" t="s">
        <v>262</v>
      </c>
      <c r="L225" s="11" t="s">
        <v>544</v>
      </c>
    </row>
    <row r="226" spans="1:12">
      <c r="A226" s="11" t="s">
        <v>214</v>
      </c>
      <c r="D226" s="11" t="s">
        <v>260</v>
      </c>
      <c r="E226" s="18" t="s">
        <v>477</v>
      </c>
      <c r="F226" s="10">
        <v>37043</v>
      </c>
      <c r="G226" s="10">
        <v>44713</v>
      </c>
      <c r="H226" s="11">
        <v>35</v>
      </c>
      <c r="I226" s="19" t="s">
        <v>259</v>
      </c>
      <c r="J226" s="11" t="s">
        <v>261</v>
      </c>
      <c r="K226" s="11" t="s">
        <v>262</v>
      </c>
      <c r="L226" s="11" t="s">
        <v>544</v>
      </c>
    </row>
    <row r="227" spans="1:12">
      <c r="A227" s="11" t="s">
        <v>215</v>
      </c>
      <c r="D227" s="11" t="s">
        <v>260</v>
      </c>
      <c r="E227" s="18" t="s">
        <v>478</v>
      </c>
      <c r="F227" s="10">
        <v>37043</v>
      </c>
      <c r="G227" s="10">
        <v>44713</v>
      </c>
      <c r="H227" s="11">
        <v>35</v>
      </c>
      <c r="I227" s="19" t="s">
        <v>259</v>
      </c>
      <c r="J227" s="11" t="s">
        <v>261</v>
      </c>
      <c r="K227" s="11" t="s">
        <v>262</v>
      </c>
      <c r="L227" s="11" t="s">
        <v>544</v>
      </c>
    </row>
    <row r="228" spans="1:12">
      <c r="A228" s="11" t="s">
        <v>216</v>
      </c>
      <c r="D228" s="11" t="s">
        <v>260</v>
      </c>
      <c r="E228" s="18" t="s">
        <v>479</v>
      </c>
      <c r="F228" s="10">
        <v>37043</v>
      </c>
      <c r="G228" s="10">
        <v>44713</v>
      </c>
      <c r="H228" s="11">
        <v>35</v>
      </c>
      <c r="I228" s="19" t="s">
        <v>259</v>
      </c>
      <c r="J228" s="11" t="s">
        <v>261</v>
      </c>
      <c r="K228" s="11" t="s">
        <v>262</v>
      </c>
      <c r="L228" s="11" t="s">
        <v>544</v>
      </c>
    </row>
    <row r="229" spans="1:12">
      <c r="A229" s="11" t="s">
        <v>217</v>
      </c>
      <c r="D229" s="11" t="s">
        <v>260</v>
      </c>
      <c r="E229" s="18" t="s">
        <v>480</v>
      </c>
      <c r="F229" s="10">
        <v>37043</v>
      </c>
      <c r="G229" s="10">
        <v>44713</v>
      </c>
      <c r="H229" s="11">
        <v>35</v>
      </c>
      <c r="I229" s="19" t="s">
        <v>259</v>
      </c>
      <c r="J229" s="11" t="s">
        <v>261</v>
      </c>
      <c r="K229" s="11" t="s">
        <v>262</v>
      </c>
      <c r="L229" s="11" t="s">
        <v>544</v>
      </c>
    </row>
    <row r="230" spans="1:12">
      <c r="A230" s="11" t="s">
        <v>218</v>
      </c>
      <c r="D230" s="11" t="s">
        <v>260</v>
      </c>
      <c r="E230" s="18" t="s">
        <v>481</v>
      </c>
      <c r="F230" s="10">
        <v>37043</v>
      </c>
      <c r="G230" s="10">
        <v>44713</v>
      </c>
      <c r="H230" s="11">
        <v>35</v>
      </c>
      <c r="I230" s="19" t="s">
        <v>259</v>
      </c>
      <c r="J230" s="11" t="s">
        <v>261</v>
      </c>
      <c r="K230" s="11" t="s">
        <v>262</v>
      </c>
      <c r="L230" s="11" t="s">
        <v>544</v>
      </c>
    </row>
    <row r="231" spans="1:12">
      <c r="A231" s="11" t="s">
        <v>219</v>
      </c>
      <c r="D231" s="11" t="s">
        <v>260</v>
      </c>
      <c r="E231" s="18" t="s">
        <v>482</v>
      </c>
      <c r="F231" s="10">
        <v>34486</v>
      </c>
      <c r="G231" s="10">
        <v>44713</v>
      </c>
      <c r="H231" s="11">
        <v>42</v>
      </c>
      <c r="I231" s="19" t="s">
        <v>259</v>
      </c>
      <c r="J231" s="11" t="s">
        <v>261</v>
      </c>
      <c r="K231" s="11" t="s">
        <v>262</v>
      </c>
      <c r="L231" s="11" t="s">
        <v>544</v>
      </c>
    </row>
    <row r="232" spans="1:12">
      <c r="A232" s="11" t="s">
        <v>220</v>
      </c>
      <c r="D232" s="11" t="s">
        <v>260</v>
      </c>
      <c r="E232" s="18" t="s">
        <v>483</v>
      </c>
      <c r="F232" s="10">
        <v>34486</v>
      </c>
      <c r="G232" s="10">
        <v>44713</v>
      </c>
      <c r="H232" s="11">
        <v>42</v>
      </c>
      <c r="I232" s="19" t="s">
        <v>259</v>
      </c>
      <c r="J232" s="11" t="s">
        <v>261</v>
      </c>
      <c r="K232" s="11" t="s">
        <v>262</v>
      </c>
      <c r="L232" s="11" t="s">
        <v>544</v>
      </c>
    </row>
    <row r="233" spans="1:12">
      <c r="A233" s="11" t="s">
        <v>221</v>
      </c>
      <c r="D233" s="11" t="s">
        <v>260</v>
      </c>
      <c r="E233" s="18" t="s">
        <v>484</v>
      </c>
      <c r="F233" s="10">
        <v>34486</v>
      </c>
      <c r="G233" s="10">
        <v>44713</v>
      </c>
      <c r="H233" s="11">
        <v>42</v>
      </c>
      <c r="I233" s="19" t="s">
        <v>259</v>
      </c>
      <c r="J233" s="11" t="s">
        <v>261</v>
      </c>
      <c r="K233" s="11" t="s">
        <v>262</v>
      </c>
      <c r="L233" s="11" t="s">
        <v>544</v>
      </c>
    </row>
    <row r="234" spans="1:12">
      <c r="A234" s="11" t="s">
        <v>222</v>
      </c>
      <c r="D234" s="11" t="s">
        <v>260</v>
      </c>
      <c r="E234" s="18" t="s">
        <v>485</v>
      </c>
      <c r="F234" s="10">
        <v>34486</v>
      </c>
      <c r="G234" s="10">
        <v>44713</v>
      </c>
      <c r="H234" s="11">
        <v>42</v>
      </c>
      <c r="I234" s="19" t="s">
        <v>259</v>
      </c>
      <c r="J234" s="11" t="s">
        <v>261</v>
      </c>
      <c r="K234" s="11" t="s">
        <v>262</v>
      </c>
      <c r="L234" s="11" t="s">
        <v>544</v>
      </c>
    </row>
    <row r="235" spans="1:12">
      <c r="A235" s="11" t="s">
        <v>223</v>
      </c>
      <c r="D235" s="11" t="s">
        <v>260</v>
      </c>
      <c r="E235" s="18" t="s">
        <v>486</v>
      </c>
      <c r="F235" s="10">
        <v>34486</v>
      </c>
      <c r="G235" s="10">
        <v>44713</v>
      </c>
      <c r="H235" s="11">
        <v>42</v>
      </c>
      <c r="I235" s="19" t="s">
        <v>259</v>
      </c>
      <c r="J235" s="11" t="s">
        <v>261</v>
      </c>
      <c r="K235" s="11" t="s">
        <v>262</v>
      </c>
      <c r="L235" s="11" t="s">
        <v>544</v>
      </c>
    </row>
    <row r="236" spans="1:12">
      <c r="A236" s="11" t="s">
        <v>224</v>
      </c>
      <c r="D236" s="11" t="s">
        <v>260</v>
      </c>
      <c r="E236" s="18" t="s">
        <v>487</v>
      </c>
      <c r="F236" s="10">
        <v>34486</v>
      </c>
      <c r="G236" s="10">
        <v>44713</v>
      </c>
      <c r="H236" s="11">
        <v>42</v>
      </c>
      <c r="I236" s="19" t="s">
        <v>259</v>
      </c>
      <c r="J236" s="11" t="s">
        <v>261</v>
      </c>
      <c r="K236" s="11" t="s">
        <v>262</v>
      </c>
      <c r="L236" s="11" t="s">
        <v>544</v>
      </c>
    </row>
    <row r="237" spans="1:12">
      <c r="A237" s="11" t="s">
        <v>225</v>
      </c>
      <c r="D237" s="11" t="s">
        <v>260</v>
      </c>
      <c r="E237" s="18" t="s">
        <v>488</v>
      </c>
      <c r="F237" s="10">
        <v>34486</v>
      </c>
      <c r="G237" s="10">
        <v>44713</v>
      </c>
      <c r="H237" s="11">
        <v>42</v>
      </c>
      <c r="I237" s="19" t="s">
        <v>259</v>
      </c>
      <c r="J237" s="11" t="s">
        <v>261</v>
      </c>
      <c r="K237" s="11" t="s">
        <v>262</v>
      </c>
      <c r="L237" s="11" t="s">
        <v>544</v>
      </c>
    </row>
    <row r="238" spans="1:12">
      <c r="A238" s="11" t="s">
        <v>226</v>
      </c>
      <c r="D238" s="11" t="s">
        <v>260</v>
      </c>
      <c r="E238" s="18" t="s">
        <v>489</v>
      </c>
      <c r="F238" s="10">
        <v>34486</v>
      </c>
      <c r="G238" s="10">
        <v>44713</v>
      </c>
      <c r="H238" s="11">
        <v>42</v>
      </c>
      <c r="I238" s="19" t="s">
        <v>259</v>
      </c>
      <c r="J238" s="11" t="s">
        <v>261</v>
      </c>
      <c r="K238" s="11" t="s">
        <v>262</v>
      </c>
      <c r="L238" s="11" t="s">
        <v>544</v>
      </c>
    </row>
    <row r="239" spans="1:12">
      <c r="A239" s="11" t="s">
        <v>227</v>
      </c>
      <c r="D239" s="11" t="s">
        <v>260</v>
      </c>
      <c r="E239" s="18" t="s">
        <v>490</v>
      </c>
      <c r="F239" s="10">
        <v>34486</v>
      </c>
      <c r="G239" s="10">
        <v>44713</v>
      </c>
      <c r="H239" s="11">
        <v>42</v>
      </c>
      <c r="I239" s="19" t="s">
        <v>259</v>
      </c>
      <c r="J239" s="11" t="s">
        <v>261</v>
      </c>
      <c r="K239" s="11" t="s">
        <v>262</v>
      </c>
      <c r="L239" s="11" t="s">
        <v>544</v>
      </c>
    </row>
    <row r="240" spans="1:12">
      <c r="A240" s="11" t="s">
        <v>228</v>
      </c>
      <c r="D240" s="11" t="s">
        <v>260</v>
      </c>
      <c r="E240" s="18" t="s">
        <v>491</v>
      </c>
      <c r="F240" s="10">
        <v>34486</v>
      </c>
      <c r="G240" s="10">
        <v>44713</v>
      </c>
      <c r="H240" s="11">
        <v>42</v>
      </c>
      <c r="I240" s="19" t="s">
        <v>259</v>
      </c>
      <c r="J240" s="11" t="s">
        <v>261</v>
      </c>
      <c r="K240" s="11" t="s">
        <v>262</v>
      </c>
      <c r="L240" s="11" t="s">
        <v>544</v>
      </c>
    </row>
    <row r="241" spans="1:12">
      <c r="A241" s="11" t="s">
        <v>229</v>
      </c>
      <c r="D241" s="11" t="s">
        <v>260</v>
      </c>
      <c r="E241" s="18" t="s">
        <v>492</v>
      </c>
      <c r="F241" s="10">
        <v>34486</v>
      </c>
      <c r="G241" s="10">
        <v>44713</v>
      </c>
      <c r="H241" s="11">
        <v>42</v>
      </c>
      <c r="I241" s="19" t="s">
        <v>259</v>
      </c>
      <c r="J241" s="11" t="s">
        <v>261</v>
      </c>
      <c r="K241" s="11" t="s">
        <v>262</v>
      </c>
      <c r="L241" s="11" t="s">
        <v>544</v>
      </c>
    </row>
    <row r="242" spans="1:12">
      <c r="A242" s="11" t="s">
        <v>230</v>
      </c>
      <c r="D242" s="11" t="s">
        <v>260</v>
      </c>
      <c r="E242" s="18" t="s">
        <v>493</v>
      </c>
      <c r="F242" s="10">
        <v>34486</v>
      </c>
      <c r="G242" s="10">
        <v>44713</v>
      </c>
      <c r="H242" s="11">
        <v>42</v>
      </c>
      <c r="I242" s="19" t="s">
        <v>259</v>
      </c>
      <c r="J242" s="11" t="s">
        <v>261</v>
      </c>
      <c r="K242" s="11" t="s">
        <v>262</v>
      </c>
      <c r="L242" s="11" t="s">
        <v>544</v>
      </c>
    </row>
    <row r="243" spans="1:12">
      <c r="A243" s="11" t="s">
        <v>231</v>
      </c>
      <c r="D243" s="11" t="s">
        <v>260</v>
      </c>
      <c r="E243" s="18" t="s">
        <v>494</v>
      </c>
      <c r="F243" s="10">
        <v>34486</v>
      </c>
      <c r="G243" s="10">
        <v>44713</v>
      </c>
      <c r="H243" s="11">
        <v>42</v>
      </c>
      <c r="I243" s="19" t="s">
        <v>259</v>
      </c>
      <c r="J243" s="11" t="s">
        <v>261</v>
      </c>
      <c r="K243" s="11" t="s">
        <v>262</v>
      </c>
      <c r="L243" s="11" t="s">
        <v>544</v>
      </c>
    </row>
    <row r="244" spans="1:12">
      <c r="A244" s="11" t="s">
        <v>232</v>
      </c>
      <c r="D244" s="11" t="s">
        <v>260</v>
      </c>
      <c r="E244" s="18" t="s">
        <v>495</v>
      </c>
      <c r="F244" s="10">
        <v>34486</v>
      </c>
      <c r="G244" s="10">
        <v>44713</v>
      </c>
      <c r="H244" s="11">
        <v>42</v>
      </c>
      <c r="I244" s="19" t="s">
        <v>259</v>
      </c>
      <c r="J244" s="11" t="s">
        <v>261</v>
      </c>
      <c r="K244" s="11" t="s">
        <v>262</v>
      </c>
      <c r="L244" s="11" t="s">
        <v>544</v>
      </c>
    </row>
    <row r="245" spans="1:12">
      <c r="A245" s="11" t="s">
        <v>233</v>
      </c>
      <c r="D245" s="11" t="s">
        <v>260</v>
      </c>
      <c r="E245" s="18" t="s">
        <v>496</v>
      </c>
      <c r="F245" s="10">
        <v>34486</v>
      </c>
      <c r="G245" s="10">
        <v>44713</v>
      </c>
      <c r="H245" s="11">
        <v>42</v>
      </c>
      <c r="I245" s="19" t="s">
        <v>259</v>
      </c>
      <c r="J245" s="11" t="s">
        <v>261</v>
      </c>
      <c r="K245" s="11" t="s">
        <v>262</v>
      </c>
      <c r="L245" s="11" t="s">
        <v>544</v>
      </c>
    </row>
    <row r="246" spans="1:12">
      <c r="A246" s="11" t="s">
        <v>234</v>
      </c>
      <c r="D246" s="11" t="s">
        <v>260</v>
      </c>
      <c r="E246" s="18" t="s">
        <v>497</v>
      </c>
      <c r="F246" s="10">
        <v>34486</v>
      </c>
      <c r="G246" s="10">
        <v>44713</v>
      </c>
      <c r="H246" s="11">
        <v>42</v>
      </c>
      <c r="I246" s="19" t="s">
        <v>259</v>
      </c>
      <c r="J246" s="11" t="s">
        <v>261</v>
      </c>
      <c r="K246" s="11" t="s">
        <v>262</v>
      </c>
      <c r="L246" s="11" t="s">
        <v>544</v>
      </c>
    </row>
    <row r="247" spans="1:12">
      <c r="A247" s="11" t="s">
        <v>235</v>
      </c>
      <c r="D247" s="11" t="s">
        <v>260</v>
      </c>
      <c r="E247" s="18" t="s">
        <v>498</v>
      </c>
      <c r="F247" s="10">
        <v>34486</v>
      </c>
      <c r="G247" s="10">
        <v>44713</v>
      </c>
      <c r="H247" s="11">
        <v>42</v>
      </c>
      <c r="I247" s="19" t="s">
        <v>259</v>
      </c>
      <c r="J247" s="11" t="s">
        <v>261</v>
      </c>
      <c r="K247" s="11" t="s">
        <v>262</v>
      </c>
      <c r="L247" s="11" t="s">
        <v>544</v>
      </c>
    </row>
    <row r="248" spans="1:12">
      <c r="A248" s="11" t="s">
        <v>236</v>
      </c>
      <c r="D248" s="11" t="s">
        <v>260</v>
      </c>
      <c r="E248" s="18" t="s">
        <v>499</v>
      </c>
      <c r="F248" s="10">
        <v>30133</v>
      </c>
      <c r="G248" s="10">
        <v>44713</v>
      </c>
      <c r="H248" s="11">
        <v>54</v>
      </c>
      <c r="I248" s="19" t="s">
        <v>259</v>
      </c>
      <c r="J248" s="11" t="s">
        <v>261</v>
      </c>
      <c r="K248" s="11" t="s">
        <v>262</v>
      </c>
      <c r="L248" s="11" t="s">
        <v>546</v>
      </c>
    </row>
    <row r="249" spans="1:12">
      <c r="A249" s="11" t="s">
        <v>237</v>
      </c>
      <c r="D249" s="11" t="s">
        <v>260</v>
      </c>
      <c r="E249" s="18" t="s">
        <v>500</v>
      </c>
      <c r="F249" s="10">
        <v>30133</v>
      </c>
      <c r="G249" s="10">
        <v>44713</v>
      </c>
      <c r="H249" s="11">
        <v>54</v>
      </c>
      <c r="I249" s="19" t="s">
        <v>259</v>
      </c>
      <c r="J249" s="11" t="s">
        <v>261</v>
      </c>
      <c r="K249" s="11" t="s">
        <v>262</v>
      </c>
      <c r="L249" s="11" t="s">
        <v>546</v>
      </c>
    </row>
    <row r="250" spans="1:12">
      <c r="A250" s="11" t="s">
        <v>238</v>
      </c>
      <c r="D250" s="11" t="s">
        <v>260</v>
      </c>
      <c r="E250" s="18" t="s">
        <v>501</v>
      </c>
      <c r="F250" s="10">
        <v>34486</v>
      </c>
      <c r="G250" s="10">
        <v>44713</v>
      </c>
      <c r="H250" s="11">
        <v>42</v>
      </c>
      <c r="I250" s="19" t="s">
        <v>259</v>
      </c>
      <c r="J250" s="11" t="s">
        <v>261</v>
      </c>
      <c r="K250" s="11" t="s">
        <v>262</v>
      </c>
      <c r="L250" s="11" t="s">
        <v>544</v>
      </c>
    </row>
    <row r="251" spans="1:12">
      <c r="A251" s="11" t="s">
        <v>239</v>
      </c>
      <c r="D251" s="11" t="s">
        <v>260</v>
      </c>
      <c r="E251" s="18" t="s">
        <v>502</v>
      </c>
      <c r="F251" s="10">
        <v>34486</v>
      </c>
      <c r="G251" s="10">
        <v>44713</v>
      </c>
      <c r="H251" s="11">
        <v>42</v>
      </c>
      <c r="I251" s="19" t="s">
        <v>259</v>
      </c>
      <c r="J251" s="11" t="s">
        <v>261</v>
      </c>
      <c r="K251" s="11" t="s">
        <v>262</v>
      </c>
      <c r="L251" s="11" t="s">
        <v>544</v>
      </c>
    </row>
    <row r="252" spans="1:12">
      <c r="A252" s="11" t="s">
        <v>240</v>
      </c>
      <c r="D252" s="11" t="s">
        <v>260</v>
      </c>
      <c r="E252" s="18" t="s">
        <v>503</v>
      </c>
      <c r="F252" s="10">
        <v>37043</v>
      </c>
      <c r="G252" s="10">
        <v>44713</v>
      </c>
      <c r="H252" s="11">
        <v>35</v>
      </c>
      <c r="I252" s="19" t="s">
        <v>259</v>
      </c>
      <c r="J252" s="11" t="s">
        <v>261</v>
      </c>
      <c r="K252" s="11" t="s">
        <v>262</v>
      </c>
      <c r="L252" s="11" t="s">
        <v>544</v>
      </c>
    </row>
    <row r="253" spans="1:12">
      <c r="A253" s="11" t="s">
        <v>241</v>
      </c>
      <c r="D253" s="11" t="s">
        <v>260</v>
      </c>
      <c r="E253" s="18" t="s">
        <v>504</v>
      </c>
      <c r="F253" s="10">
        <v>37043</v>
      </c>
      <c r="G253" s="10">
        <v>44713</v>
      </c>
      <c r="H253" s="11">
        <v>35</v>
      </c>
      <c r="I253" s="19" t="s">
        <v>259</v>
      </c>
      <c r="J253" s="11" t="s">
        <v>261</v>
      </c>
      <c r="K253" s="11" t="s">
        <v>262</v>
      </c>
      <c r="L253" s="11" t="s">
        <v>544</v>
      </c>
    </row>
    <row r="254" spans="1:12">
      <c r="A254" s="11" t="s">
        <v>242</v>
      </c>
      <c r="D254" s="11" t="s">
        <v>260</v>
      </c>
      <c r="E254" s="18" t="s">
        <v>505</v>
      </c>
      <c r="F254" s="10">
        <v>37043</v>
      </c>
      <c r="G254" s="10">
        <v>44713</v>
      </c>
      <c r="H254" s="11">
        <v>35</v>
      </c>
      <c r="I254" s="19" t="s">
        <v>259</v>
      </c>
      <c r="J254" s="11" t="s">
        <v>261</v>
      </c>
      <c r="K254" s="11" t="s">
        <v>262</v>
      </c>
      <c r="L254" s="11" t="s">
        <v>544</v>
      </c>
    </row>
    <row r="255" spans="1:12">
      <c r="A255" s="11" t="s">
        <v>243</v>
      </c>
      <c r="D255" s="11" t="s">
        <v>260</v>
      </c>
      <c r="E255" s="18" t="s">
        <v>506</v>
      </c>
      <c r="F255" s="10">
        <v>37043</v>
      </c>
      <c r="G255" s="10">
        <v>44713</v>
      </c>
      <c r="H255" s="11">
        <v>35</v>
      </c>
      <c r="I255" s="19" t="s">
        <v>259</v>
      </c>
      <c r="J255" s="11" t="s">
        <v>261</v>
      </c>
      <c r="K255" s="11" t="s">
        <v>262</v>
      </c>
      <c r="L255" s="11" t="s">
        <v>544</v>
      </c>
    </row>
    <row r="256" spans="1:12">
      <c r="A256" s="11" t="s">
        <v>244</v>
      </c>
      <c r="D256" s="11" t="s">
        <v>260</v>
      </c>
      <c r="E256" s="18" t="s">
        <v>507</v>
      </c>
      <c r="F256" s="10">
        <v>37043</v>
      </c>
      <c r="G256" s="10">
        <v>44713</v>
      </c>
      <c r="H256" s="11">
        <v>35</v>
      </c>
      <c r="I256" s="19" t="s">
        <v>259</v>
      </c>
      <c r="J256" s="11" t="s">
        <v>261</v>
      </c>
      <c r="K256" s="11" t="s">
        <v>262</v>
      </c>
      <c r="L256" s="11" t="s">
        <v>544</v>
      </c>
    </row>
    <row r="257" spans="1:12">
      <c r="A257" s="11" t="s">
        <v>245</v>
      </c>
      <c r="D257" s="11" t="s">
        <v>260</v>
      </c>
      <c r="E257" s="18" t="s">
        <v>508</v>
      </c>
      <c r="F257" s="10">
        <v>37043</v>
      </c>
      <c r="G257" s="10">
        <v>44713</v>
      </c>
      <c r="H257" s="11">
        <v>35</v>
      </c>
      <c r="I257" s="19" t="s">
        <v>259</v>
      </c>
      <c r="J257" s="11" t="s">
        <v>261</v>
      </c>
      <c r="K257" s="11" t="s">
        <v>262</v>
      </c>
      <c r="L257" s="11" t="s">
        <v>544</v>
      </c>
    </row>
    <row r="258" spans="1:12">
      <c r="A258" s="11" t="s">
        <v>246</v>
      </c>
      <c r="D258" s="11" t="s">
        <v>260</v>
      </c>
      <c r="E258" s="18" t="s">
        <v>509</v>
      </c>
      <c r="F258" s="10">
        <v>37043</v>
      </c>
      <c r="G258" s="10">
        <v>44713</v>
      </c>
      <c r="H258" s="11">
        <v>35</v>
      </c>
      <c r="I258" s="19" t="s">
        <v>259</v>
      </c>
      <c r="J258" s="11" t="s">
        <v>261</v>
      </c>
      <c r="K258" s="11" t="s">
        <v>262</v>
      </c>
      <c r="L258" s="11" t="s">
        <v>544</v>
      </c>
    </row>
    <row r="259" spans="1:12">
      <c r="A259" s="11" t="s">
        <v>247</v>
      </c>
      <c r="D259" s="11" t="s">
        <v>260</v>
      </c>
      <c r="E259" s="18" t="s">
        <v>510</v>
      </c>
      <c r="F259" s="10">
        <v>37043</v>
      </c>
      <c r="G259" s="10">
        <v>44713</v>
      </c>
      <c r="H259" s="11">
        <v>35</v>
      </c>
      <c r="I259" s="19" t="s">
        <v>259</v>
      </c>
      <c r="J259" s="11" t="s">
        <v>261</v>
      </c>
      <c r="K259" s="11" t="s">
        <v>262</v>
      </c>
      <c r="L259" s="11" t="s">
        <v>544</v>
      </c>
    </row>
    <row r="260" spans="1:12">
      <c r="A260" s="11" t="s">
        <v>248</v>
      </c>
      <c r="D260" s="11" t="s">
        <v>260</v>
      </c>
      <c r="E260" s="18" t="s">
        <v>511</v>
      </c>
      <c r="F260" s="10">
        <v>34486</v>
      </c>
      <c r="G260" s="10">
        <v>44713</v>
      </c>
      <c r="H260" s="11">
        <v>42</v>
      </c>
      <c r="I260" s="19" t="s">
        <v>259</v>
      </c>
      <c r="J260" s="11" t="s">
        <v>261</v>
      </c>
      <c r="K260" s="11" t="s">
        <v>262</v>
      </c>
      <c r="L260" s="11" t="s">
        <v>544</v>
      </c>
    </row>
    <row r="261" spans="1:12">
      <c r="A261" s="11" t="s">
        <v>249</v>
      </c>
      <c r="D261" s="11" t="s">
        <v>260</v>
      </c>
      <c r="E261" s="18" t="s">
        <v>512</v>
      </c>
      <c r="F261" s="10">
        <v>34486</v>
      </c>
      <c r="G261" s="10">
        <v>44713</v>
      </c>
      <c r="H261" s="11">
        <v>42</v>
      </c>
      <c r="I261" s="19" t="s">
        <v>259</v>
      </c>
      <c r="J261" s="11" t="s">
        <v>261</v>
      </c>
      <c r="K261" s="11" t="s">
        <v>262</v>
      </c>
      <c r="L261" s="11" t="s">
        <v>544</v>
      </c>
    </row>
    <row r="262" spans="1:12">
      <c r="A262" s="11" t="s">
        <v>513</v>
      </c>
      <c r="D262" s="11" t="s">
        <v>260</v>
      </c>
      <c r="E262" s="18" t="s">
        <v>524</v>
      </c>
      <c r="F262" s="10">
        <v>34486</v>
      </c>
      <c r="G262" s="10">
        <v>44713</v>
      </c>
      <c r="H262" s="11">
        <v>42</v>
      </c>
      <c r="I262" s="19" t="s">
        <v>259</v>
      </c>
      <c r="J262" s="11" t="s">
        <v>261</v>
      </c>
      <c r="K262" s="11" t="s">
        <v>262</v>
      </c>
      <c r="L262" s="11" t="s">
        <v>544</v>
      </c>
    </row>
    <row r="263" spans="1:12">
      <c r="A263" s="11" t="s">
        <v>514</v>
      </c>
      <c r="D263" s="11" t="s">
        <v>260</v>
      </c>
      <c r="E263" s="18" t="s">
        <v>525</v>
      </c>
      <c r="F263" s="10">
        <v>34486</v>
      </c>
      <c r="G263" s="10">
        <v>44713</v>
      </c>
      <c r="H263" s="11">
        <v>42</v>
      </c>
      <c r="I263" s="19" t="s">
        <v>259</v>
      </c>
      <c r="J263" s="11" t="s">
        <v>261</v>
      </c>
      <c r="K263" s="11" t="s">
        <v>262</v>
      </c>
      <c r="L263" s="11" t="s">
        <v>544</v>
      </c>
    </row>
    <row r="264" spans="1:12">
      <c r="A264" s="11" t="s">
        <v>515</v>
      </c>
      <c r="D264" s="11" t="s">
        <v>260</v>
      </c>
      <c r="E264" s="18" t="s">
        <v>526</v>
      </c>
      <c r="F264" s="10">
        <v>34486</v>
      </c>
      <c r="G264" s="10">
        <v>44713</v>
      </c>
      <c r="H264" s="11">
        <v>42</v>
      </c>
      <c r="I264" s="19" t="s">
        <v>259</v>
      </c>
      <c r="J264" s="11" t="s">
        <v>261</v>
      </c>
      <c r="K264" s="11" t="s">
        <v>262</v>
      </c>
      <c r="L264" s="11" t="s">
        <v>544</v>
      </c>
    </row>
    <row r="265" spans="1:12">
      <c r="A265" s="11" t="s">
        <v>516</v>
      </c>
      <c r="D265" s="11" t="s">
        <v>260</v>
      </c>
      <c r="E265" s="18" t="s">
        <v>527</v>
      </c>
      <c r="F265" s="10">
        <v>34486</v>
      </c>
      <c r="G265" s="10">
        <v>44713</v>
      </c>
      <c r="H265" s="11">
        <v>42</v>
      </c>
      <c r="I265" s="19" t="s">
        <v>259</v>
      </c>
      <c r="J265" s="11" t="s">
        <v>261</v>
      </c>
      <c r="K265" s="11" t="s">
        <v>262</v>
      </c>
      <c r="L265" s="11" t="s">
        <v>544</v>
      </c>
    </row>
    <row r="266" spans="1:12">
      <c r="A266" s="11" t="s">
        <v>517</v>
      </c>
      <c r="D266" s="11" t="s">
        <v>260</v>
      </c>
      <c r="E266" s="18" t="s">
        <v>528</v>
      </c>
      <c r="F266" s="10">
        <v>34486</v>
      </c>
      <c r="G266" s="10">
        <v>44713</v>
      </c>
      <c r="H266" s="11">
        <v>42</v>
      </c>
      <c r="I266" s="19" t="s">
        <v>259</v>
      </c>
      <c r="J266" s="11" t="s">
        <v>261</v>
      </c>
      <c r="K266" s="11" t="s">
        <v>262</v>
      </c>
      <c r="L266" s="11" t="s">
        <v>544</v>
      </c>
    </row>
    <row r="267" spans="1:12">
      <c r="A267" s="11" t="s">
        <v>518</v>
      </c>
      <c r="D267" s="11" t="s">
        <v>260</v>
      </c>
      <c r="E267" s="18" t="s">
        <v>529</v>
      </c>
      <c r="F267" s="10">
        <v>34486</v>
      </c>
      <c r="G267" s="10">
        <v>44713</v>
      </c>
      <c r="H267" s="11">
        <v>42</v>
      </c>
      <c r="I267" s="19" t="s">
        <v>259</v>
      </c>
      <c r="J267" s="11" t="s">
        <v>261</v>
      </c>
      <c r="K267" s="11" t="s">
        <v>262</v>
      </c>
      <c r="L267" s="11" t="s">
        <v>544</v>
      </c>
    </row>
    <row r="268" spans="1:12">
      <c r="A268" s="11" t="s">
        <v>519</v>
      </c>
      <c r="D268" s="11" t="s">
        <v>260</v>
      </c>
      <c r="E268" s="18" t="s">
        <v>530</v>
      </c>
      <c r="F268" s="10">
        <v>34486</v>
      </c>
      <c r="G268" s="10">
        <v>44713</v>
      </c>
      <c r="H268" s="11">
        <v>42</v>
      </c>
      <c r="I268" s="19" t="s">
        <v>259</v>
      </c>
      <c r="J268" s="11" t="s">
        <v>261</v>
      </c>
      <c r="K268" s="11" t="s">
        <v>262</v>
      </c>
      <c r="L268" s="11" t="s">
        <v>544</v>
      </c>
    </row>
    <row r="269" spans="1:12">
      <c r="A269" s="11" t="s">
        <v>520</v>
      </c>
      <c r="D269" s="11" t="s">
        <v>260</v>
      </c>
      <c r="E269" s="18" t="s">
        <v>531</v>
      </c>
      <c r="F269" s="10">
        <v>34486</v>
      </c>
      <c r="G269" s="10">
        <v>44713</v>
      </c>
      <c r="H269" s="11">
        <v>42</v>
      </c>
      <c r="I269" s="19" t="s">
        <v>259</v>
      </c>
      <c r="J269" s="11" t="s">
        <v>261</v>
      </c>
      <c r="K269" s="11" t="s">
        <v>262</v>
      </c>
      <c r="L269" s="11" t="s">
        <v>544</v>
      </c>
    </row>
    <row r="270" spans="1:12">
      <c r="A270" s="11" t="s">
        <v>521</v>
      </c>
      <c r="D270" s="11" t="s">
        <v>260</v>
      </c>
      <c r="E270" s="18" t="s">
        <v>532</v>
      </c>
      <c r="F270" s="10">
        <v>34486</v>
      </c>
      <c r="G270" s="10">
        <v>44713</v>
      </c>
      <c r="H270" s="11">
        <v>42</v>
      </c>
      <c r="I270" s="19" t="s">
        <v>259</v>
      </c>
      <c r="J270" s="11" t="s">
        <v>261</v>
      </c>
      <c r="K270" s="11" t="s">
        <v>262</v>
      </c>
      <c r="L270" s="11" t="s">
        <v>544</v>
      </c>
    </row>
    <row r="271" spans="1:12">
      <c r="A271" s="11" t="s">
        <v>522</v>
      </c>
      <c r="D271" s="11" t="s">
        <v>260</v>
      </c>
      <c r="E271" s="18" t="s">
        <v>533</v>
      </c>
      <c r="F271" s="10">
        <v>34486</v>
      </c>
      <c r="G271" s="10">
        <v>44713</v>
      </c>
      <c r="H271" s="11">
        <v>42</v>
      </c>
      <c r="I271" s="19" t="s">
        <v>259</v>
      </c>
      <c r="J271" s="11" t="s">
        <v>261</v>
      </c>
      <c r="K271" s="11" t="s">
        <v>262</v>
      </c>
      <c r="L271" s="11" t="s">
        <v>544</v>
      </c>
    </row>
    <row r="272" spans="1:12">
      <c r="A272" s="11" t="s">
        <v>523</v>
      </c>
      <c r="D272" s="11" t="s">
        <v>260</v>
      </c>
      <c r="E272" s="18" t="s">
        <v>534</v>
      </c>
      <c r="F272" s="10">
        <v>34486</v>
      </c>
      <c r="G272" s="10">
        <v>44713</v>
      </c>
      <c r="H272" s="11">
        <v>42</v>
      </c>
      <c r="I272" s="19" t="s">
        <v>259</v>
      </c>
      <c r="J272" s="11" t="s">
        <v>261</v>
      </c>
      <c r="K272" s="11" t="s">
        <v>262</v>
      </c>
      <c r="L272" s="11" t="s">
        <v>544</v>
      </c>
    </row>
    <row r="274" spans="1:1">
      <c r="A274" s="11" t="s">
        <v>543</v>
      </c>
    </row>
  </sheetData>
  <mergeCells count="1">
    <mergeCell ref="B6:L6"/>
  </mergeCells>
  <phoneticPr fontId="11" type="noConversion"/>
  <hyperlinks>
    <hyperlink ref="D8" location="Contents!B21" display="Enquiries" xr:uid="{00000000-0004-0000-0000-000000000000}"/>
    <hyperlink ref="E12" location="A129182566K" display="A129182566K" xr:uid="{00000000-0004-0000-0000-000001000000}"/>
    <hyperlink ref="E13" location="A129182522J" display="A129182522J" xr:uid="{00000000-0004-0000-0000-000002000000}"/>
    <hyperlink ref="E14" location="A129182570A" display="A129182570A" xr:uid="{00000000-0004-0000-0000-000003000000}"/>
    <hyperlink ref="E15" location="A129182574K" display="A129182574K" xr:uid="{00000000-0004-0000-0000-000004000000}"/>
    <hyperlink ref="E16" location="A129182526T" display="A129182526T" xr:uid="{00000000-0004-0000-0000-000005000000}"/>
    <hyperlink ref="E17" location="A129182530J" display="A129182530J" xr:uid="{00000000-0004-0000-0000-000006000000}"/>
    <hyperlink ref="E18" location="A129182558K" display="A129182558K" xr:uid="{00000000-0004-0000-0000-000007000000}"/>
    <hyperlink ref="E19" location="A129182510X" display="A129182510X" xr:uid="{00000000-0004-0000-0000-000008000000}"/>
    <hyperlink ref="E20" location="A129182578V" display="A129182578V" xr:uid="{00000000-0004-0000-0000-000009000000}"/>
    <hyperlink ref="E21" location="A129182562A" display="A129182562A" xr:uid="{00000000-0004-0000-0000-00000A000000}"/>
    <hyperlink ref="E22" location="A129182590K" display="A129182590K" xr:uid="{00000000-0004-0000-0000-00000B000000}"/>
    <hyperlink ref="E23" location="A129182514J" display="A129182514J" xr:uid="{00000000-0004-0000-0000-00000C000000}"/>
    <hyperlink ref="E24" location="A129182490A" display="A129182490A" xr:uid="{00000000-0004-0000-0000-00000D000000}"/>
    <hyperlink ref="E25" location="A129182502X" display="A129182502X" xr:uid="{00000000-0004-0000-0000-00000E000000}"/>
    <hyperlink ref="E26" location="A129182534T" display="A129182534T" xr:uid="{00000000-0004-0000-0000-00000F000000}"/>
    <hyperlink ref="E27" location="A129182506J" display="A129182506J" xr:uid="{00000000-0004-0000-0000-000010000000}"/>
    <hyperlink ref="E28" location="A129182538A" display="A129182538A" xr:uid="{00000000-0004-0000-0000-000011000000}"/>
    <hyperlink ref="E29" location="A129182542T" display="A129182542T" xr:uid="{00000000-0004-0000-0000-000012000000}"/>
    <hyperlink ref="E30" location="A129182594V" display="A129182594V" xr:uid="{00000000-0004-0000-0000-000013000000}"/>
    <hyperlink ref="E31" location="A129182494K" display="A129182494K" xr:uid="{00000000-0004-0000-0000-000014000000}"/>
    <hyperlink ref="E32" location="A129182582K" display="A129182582K" xr:uid="{00000000-0004-0000-0000-000015000000}"/>
    <hyperlink ref="E33" location="A129182586V" display="A129182586V" xr:uid="{00000000-0004-0000-0000-000016000000}"/>
    <hyperlink ref="E34" location="A129182498V" display="A129182498V" xr:uid="{00000000-0004-0000-0000-000017000000}"/>
    <hyperlink ref="E35" location="A129182518T" display="A129182518T" xr:uid="{00000000-0004-0000-0000-000018000000}"/>
    <hyperlink ref="E36" location="A129182546A" display="A129182546A" xr:uid="{00000000-0004-0000-0000-000019000000}"/>
    <hyperlink ref="E37" location="A129182598C" display="A129182598C" xr:uid="{00000000-0004-0000-0000-00001A000000}"/>
    <hyperlink ref="E38" location="A129182486K" display="A129182486K" xr:uid="{00000000-0004-0000-0000-00001B000000}"/>
    <hyperlink ref="E39" location="A129182550T" display="A129182550T" xr:uid="{00000000-0004-0000-0000-00001C000000}"/>
    <hyperlink ref="E40" location="A129182554A" display="A129182554A" xr:uid="{00000000-0004-0000-0000-00001D000000}"/>
    <hyperlink ref="E41" location="A129182218R" display="A129182218R" xr:uid="{00000000-0004-0000-0000-00001E000000}"/>
    <hyperlink ref="E42" location="A129182174X" display="A129182174X" xr:uid="{00000000-0004-0000-0000-00001F000000}"/>
    <hyperlink ref="E43" location="A129182222F" display="A129182222F" xr:uid="{00000000-0004-0000-0000-000020000000}"/>
    <hyperlink ref="E44" location="A129182226R" display="A129182226R" xr:uid="{00000000-0004-0000-0000-000021000000}"/>
    <hyperlink ref="E45" location="A129182178J" display="A129182178J" xr:uid="{00000000-0004-0000-0000-000022000000}"/>
    <hyperlink ref="E46" location="A129182182X" display="A129182182X" xr:uid="{00000000-0004-0000-0000-000023000000}"/>
    <hyperlink ref="E47" location="A129182210W" display="A129182210W" xr:uid="{00000000-0004-0000-0000-000024000000}"/>
    <hyperlink ref="E48" location="A129182162R" display="A129182162R" xr:uid="{00000000-0004-0000-0000-000025000000}"/>
    <hyperlink ref="E49" location="A129182230F" display="A129182230F" xr:uid="{00000000-0004-0000-0000-000026000000}"/>
    <hyperlink ref="E50" location="A129182214F" display="A129182214F" xr:uid="{00000000-0004-0000-0000-000027000000}"/>
    <hyperlink ref="E51" location="A129182242R" display="A129182242R" xr:uid="{00000000-0004-0000-0000-000028000000}"/>
    <hyperlink ref="E52" location="A129182166X" display="A129182166X" xr:uid="{00000000-0004-0000-0000-000029000000}"/>
    <hyperlink ref="E53" location="A129182142F" display="A129182142F" xr:uid="{00000000-0004-0000-0000-00002A000000}"/>
    <hyperlink ref="E54" location="A129182154R" display="A129182154R" xr:uid="{00000000-0004-0000-0000-00002B000000}"/>
    <hyperlink ref="E55" location="A129182186J" display="A129182186J" xr:uid="{00000000-0004-0000-0000-00002C000000}"/>
    <hyperlink ref="E56" location="A129182158X" display="A129182158X" xr:uid="{00000000-0004-0000-0000-00002D000000}"/>
    <hyperlink ref="E57" location="A129182190X" display="A129182190X" xr:uid="{00000000-0004-0000-0000-00002E000000}"/>
    <hyperlink ref="E58" location="A129182194J" display="A129182194J" xr:uid="{00000000-0004-0000-0000-00002F000000}"/>
    <hyperlink ref="E59" location="A129182246X" display="A129182246X" xr:uid="{00000000-0004-0000-0000-000030000000}"/>
    <hyperlink ref="E60" location="A129182146R" display="A129182146R" xr:uid="{00000000-0004-0000-0000-000031000000}"/>
    <hyperlink ref="E61" location="A129182234R" display="A129182234R" xr:uid="{00000000-0004-0000-0000-000032000000}"/>
    <hyperlink ref="E62" location="A129182238X" display="A129182238X" xr:uid="{00000000-0004-0000-0000-000033000000}"/>
    <hyperlink ref="E63" location="A129182150F" display="A129182150F" xr:uid="{00000000-0004-0000-0000-000034000000}"/>
    <hyperlink ref="E64" location="A129182170R" display="A129182170R" xr:uid="{00000000-0004-0000-0000-000035000000}"/>
    <hyperlink ref="E65" location="A129182198T" display="A129182198T" xr:uid="{00000000-0004-0000-0000-000036000000}"/>
    <hyperlink ref="E66" location="A129182250R" display="A129182250R" xr:uid="{00000000-0004-0000-0000-000037000000}"/>
    <hyperlink ref="E67" location="A129182138R" display="A129182138R" xr:uid="{00000000-0004-0000-0000-000038000000}"/>
    <hyperlink ref="E68" location="A129182202W" display="A129182202W" xr:uid="{00000000-0004-0000-0000-000039000000}"/>
    <hyperlink ref="E69" location="A129182206F" display="A129182206F" xr:uid="{00000000-0004-0000-0000-00003A000000}"/>
    <hyperlink ref="E70" location="A129181754A" display="A129181754A" xr:uid="{00000000-0004-0000-0000-00003B000000}"/>
    <hyperlink ref="E71" location="A129181710X" display="A129181710X" xr:uid="{00000000-0004-0000-0000-00003C000000}"/>
    <hyperlink ref="E72" location="A129181758K" display="A129181758K" xr:uid="{00000000-0004-0000-0000-00003D000000}"/>
    <hyperlink ref="E73" location="A129181762A" display="A129181762A" xr:uid="{00000000-0004-0000-0000-00003E000000}"/>
    <hyperlink ref="E74" location="A129181714J" display="A129181714J" xr:uid="{00000000-0004-0000-0000-00003F000000}"/>
    <hyperlink ref="E75" location="A129181718T" display="A129181718T" xr:uid="{00000000-0004-0000-0000-000040000000}"/>
    <hyperlink ref="E76" location="A129181746A" display="A129181746A" xr:uid="{00000000-0004-0000-0000-000041000000}"/>
    <hyperlink ref="E77" location="A129181698V" display="A129181698V" xr:uid="{00000000-0004-0000-0000-000042000000}"/>
    <hyperlink ref="E78" location="A129181766K" display="A129181766K" xr:uid="{00000000-0004-0000-0000-000043000000}"/>
    <hyperlink ref="E79" location="A129181750T" display="A129181750T" xr:uid="{00000000-0004-0000-0000-000044000000}"/>
    <hyperlink ref="E80" location="A129181778V" display="A129181778V" xr:uid="{00000000-0004-0000-0000-000045000000}"/>
    <hyperlink ref="E81" location="A129181702X" display="A129181702X" xr:uid="{00000000-0004-0000-0000-000046000000}"/>
    <hyperlink ref="E82" location="A129181678K" display="A129181678K" xr:uid="{00000000-0004-0000-0000-000047000000}"/>
    <hyperlink ref="E83" location="A129181690A" display="A129181690A" xr:uid="{00000000-0004-0000-0000-000048000000}"/>
    <hyperlink ref="E84" location="A129181722J" display="A129181722J" xr:uid="{00000000-0004-0000-0000-000049000000}"/>
    <hyperlink ref="E85" location="A129181694K" display="A129181694K" xr:uid="{00000000-0004-0000-0000-00004A000000}"/>
    <hyperlink ref="E86" location="A129181726T" display="A129181726T" xr:uid="{00000000-0004-0000-0000-00004B000000}"/>
    <hyperlink ref="E87" location="A129181730J" display="A129181730J" xr:uid="{00000000-0004-0000-0000-00004C000000}"/>
    <hyperlink ref="E88" location="A129181782K" display="A129181782K" xr:uid="{00000000-0004-0000-0000-00004D000000}"/>
    <hyperlink ref="E89" location="A129181682A" display="A129181682A" xr:uid="{00000000-0004-0000-0000-00004E000000}"/>
    <hyperlink ref="E90" location="A129181770A" display="A129181770A" xr:uid="{00000000-0004-0000-0000-00004F000000}"/>
    <hyperlink ref="E91" location="A129181774K" display="A129181774K" xr:uid="{00000000-0004-0000-0000-000050000000}"/>
    <hyperlink ref="E92" location="A129181686K" display="A129181686K" xr:uid="{00000000-0004-0000-0000-000051000000}"/>
    <hyperlink ref="E93" location="A129181706J" display="A129181706J" xr:uid="{00000000-0004-0000-0000-000052000000}"/>
    <hyperlink ref="E94" location="A129181734T" display="A129181734T" xr:uid="{00000000-0004-0000-0000-000053000000}"/>
    <hyperlink ref="E95" location="A129181786V" display="A129181786V" xr:uid="{00000000-0004-0000-0000-000054000000}"/>
    <hyperlink ref="E96" location="A129181674A" display="A129181674A" xr:uid="{00000000-0004-0000-0000-000055000000}"/>
    <hyperlink ref="E97" location="A129181738A" display="A129181738A" xr:uid="{00000000-0004-0000-0000-000056000000}"/>
    <hyperlink ref="E98" location="A129181742T" display="A129181742T" xr:uid="{00000000-0004-0000-0000-000057000000}"/>
    <hyperlink ref="E99" location="A129182334X" display="A129182334X" xr:uid="{00000000-0004-0000-0000-000058000000}"/>
    <hyperlink ref="E100" location="A129182290J" display="A129182290J" xr:uid="{00000000-0004-0000-0000-000059000000}"/>
    <hyperlink ref="E101" location="A129182338J" display="A129182338J" xr:uid="{00000000-0004-0000-0000-00005A000000}"/>
    <hyperlink ref="E102" location="A129182342X" display="A129182342X" xr:uid="{00000000-0004-0000-0000-00005B000000}"/>
    <hyperlink ref="E103" location="A129182294T" display="A129182294T" xr:uid="{00000000-0004-0000-0000-00005C000000}"/>
    <hyperlink ref="E104" location="A129182298A" display="A129182298A" xr:uid="{00000000-0004-0000-0000-00005D000000}"/>
    <hyperlink ref="E105" location="A129182326X" display="A129182326X" xr:uid="{00000000-0004-0000-0000-00005E000000}"/>
    <hyperlink ref="E106" location="A129182278T" display="A129182278T" xr:uid="{00000000-0004-0000-0000-00005F000000}"/>
    <hyperlink ref="E107" location="A129182346J" display="A129182346J" xr:uid="{00000000-0004-0000-0000-000060000000}"/>
    <hyperlink ref="E108" location="A129182330R" display="A129182330R" xr:uid="{00000000-0004-0000-0000-000061000000}"/>
    <hyperlink ref="E109" location="A129182358T" display="A129182358T" xr:uid="{00000000-0004-0000-0000-000062000000}"/>
    <hyperlink ref="E110" location="A129182282J" display="A129182282J" xr:uid="{00000000-0004-0000-0000-000063000000}"/>
    <hyperlink ref="E111" location="A129182258J" display="A129182258J" xr:uid="{00000000-0004-0000-0000-000064000000}"/>
    <hyperlink ref="E112" location="A129182270X" display="A129182270X" xr:uid="{00000000-0004-0000-0000-000065000000}"/>
    <hyperlink ref="E113" location="A129182302F" display="A129182302F" xr:uid="{00000000-0004-0000-0000-000066000000}"/>
    <hyperlink ref="E114" location="A129182274J" display="A129182274J" xr:uid="{00000000-0004-0000-0000-000067000000}"/>
    <hyperlink ref="E115" location="A129182306R" display="A129182306R" xr:uid="{00000000-0004-0000-0000-000068000000}"/>
    <hyperlink ref="E116" location="A129182310F" display="A129182310F" xr:uid="{00000000-0004-0000-0000-000069000000}"/>
    <hyperlink ref="E117" location="A129182362J" display="A129182362J" xr:uid="{00000000-0004-0000-0000-00006A000000}"/>
    <hyperlink ref="E118" location="A129182262X" display="A129182262X" xr:uid="{00000000-0004-0000-0000-00006B000000}"/>
    <hyperlink ref="E119" location="A129182350X" display="A129182350X" xr:uid="{00000000-0004-0000-0000-00006C000000}"/>
    <hyperlink ref="E120" location="A129182354J" display="A129182354J" xr:uid="{00000000-0004-0000-0000-00006D000000}"/>
    <hyperlink ref="E121" location="A129182266J" display="A129182266J" xr:uid="{00000000-0004-0000-0000-00006E000000}"/>
    <hyperlink ref="E122" location="A129182286T" display="A129182286T" xr:uid="{00000000-0004-0000-0000-00006F000000}"/>
    <hyperlink ref="E123" location="A129182314R" display="A129182314R" xr:uid="{00000000-0004-0000-0000-000070000000}"/>
    <hyperlink ref="E124" location="A129182366T" display="A129182366T" xr:uid="{00000000-0004-0000-0000-000071000000}"/>
    <hyperlink ref="E125" location="A129182254X" display="A129182254X" xr:uid="{00000000-0004-0000-0000-000072000000}"/>
    <hyperlink ref="E126" location="A129182318X" display="A129182318X" xr:uid="{00000000-0004-0000-0000-000073000000}"/>
    <hyperlink ref="E127" location="A129182322R" display="A129182322R" xr:uid="{00000000-0004-0000-0000-000074000000}"/>
    <hyperlink ref="E128" location="A129182450J" display="A129182450J" xr:uid="{00000000-0004-0000-0000-000075000000}"/>
    <hyperlink ref="E129" location="A129182406X" display="A129182406X" xr:uid="{00000000-0004-0000-0000-000076000000}"/>
    <hyperlink ref="E130" location="A129182454T" display="A129182454T" xr:uid="{00000000-0004-0000-0000-000077000000}"/>
    <hyperlink ref="E131" location="A129182458A" display="A129182458A" xr:uid="{00000000-0004-0000-0000-000078000000}"/>
    <hyperlink ref="E132" location="A129182410R" display="A129182410R" xr:uid="{00000000-0004-0000-0000-000079000000}"/>
    <hyperlink ref="E133" location="A129182414X" display="A129182414X" xr:uid="{00000000-0004-0000-0000-00007A000000}"/>
    <hyperlink ref="E134" location="A129182442J" display="A129182442J" xr:uid="{00000000-0004-0000-0000-00007B000000}"/>
    <hyperlink ref="E135" location="A129182394A" display="A129182394A" xr:uid="{00000000-0004-0000-0000-00007C000000}"/>
    <hyperlink ref="E136" location="A129182462T" display="A129182462T" xr:uid="{00000000-0004-0000-0000-00007D000000}"/>
    <hyperlink ref="E137" location="A129182446T" display="A129182446T" xr:uid="{00000000-0004-0000-0000-00007E000000}"/>
    <hyperlink ref="E138" location="A129182474A" display="A129182474A" xr:uid="{00000000-0004-0000-0000-00007F000000}"/>
    <hyperlink ref="E139" location="A129182398K" display="A129182398K" xr:uid="{00000000-0004-0000-0000-000080000000}"/>
    <hyperlink ref="E140" location="A129182374T" display="A129182374T" xr:uid="{00000000-0004-0000-0000-000081000000}"/>
    <hyperlink ref="E141" location="A129182386A" display="A129182386A" xr:uid="{00000000-0004-0000-0000-000082000000}"/>
    <hyperlink ref="E142" location="A129182418J" display="A129182418J" xr:uid="{00000000-0004-0000-0000-000083000000}"/>
    <hyperlink ref="E143" location="A129182390T" display="A129182390T" xr:uid="{00000000-0004-0000-0000-000084000000}"/>
    <hyperlink ref="E144" location="A129182422X" display="A129182422X" xr:uid="{00000000-0004-0000-0000-000085000000}"/>
    <hyperlink ref="E145" location="A129182426J" display="A129182426J" xr:uid="{00000000-0004-0000-0000-000086000000}"/>
    <hyperlink ref="E146" location="A129182478K" display="A129182478K" xr:uid="{00000000-0004-0000-0000-000087000000}"/>
    <hyperlink ref="E147" location="A129182378A" display="A129182378A" xr:uid="{00000000-0004-0000-0000-000088000000}"/>
    <hyperlink ref="E148" location="A129182466A" display="A129182466A" xr:uid="{00000000-0004-0000-0000-000089000000}"/>
    <hyperlink ref="E149" location="A129182470T" display="A129182470T" xr:uid="{00000000-0004-0000-0000-00008A000000}"/>
    <hyperlink ref="E150" location="A129182382T" display="A129182382T" xr:uid="{00000000-0004-0000-0000-00008B000000}"/>
    <hyperlink ref="E151" location="A129182402R" display="A129182402R" xr:uid="{00000000-0004-0000-0000-00008C000000}"/>
    <hyperlink ref="E152" location="A129182430X" display="A129182430X" xr:uid="{00000000-0004-0000-0000-00008D000000}"/>
    <hyperlink ref="E153" location="A129182482A" display="A129182482A" xr:uid="{00000000-0004-0000-0000-00008E000000}"/>
    <hyperlink ref="E154" location="A129182370J" display="A129182370J" xr:uid="{00000000-0004-0000-0000-00008F000000}"/>
    <hyperlink ref="E155" location="A129182434J" display="A129182434J" xr:uid="{00000000-0004-0000-0000-000090000000}"/>
    <hyperlink ref="E156" location="A129182438T" display="A129182438T" xr:uid="{00000000-0004-0000-0000-000091000000}"/>
    <hyperlink ref="E157" location="A129181870K" display="A129181870K" xr:uid="{00000000-0004-0000-0000-000092000000}"/>
    <hyperlink ref="E158" location="A129181826A" display="A129181826A" xr:uid="{00000000-0004-0000-0000-000093000000}"/>
    <hyperlink ref="E159" location="A129181874V" display="A129181874V" xr:uid="{00000000-0004-0000-0000-000094000000}"/>
    <hyperlink ref="E160" location="A129181878C" display="A129181878C" xr:uid="{00000000-0004-0000-0000-000095000000}"/>
    <hyperlink ref="E161" location="A129181830T" display="A129181830T" xr:uid="{00000000-0004-0000-0000-000096000000}"/>
    <hyperlink ref="E162" location="A129181834A" display="A129181834A" xr:uid="{00000000-0004-0000-0000-000097000000}"/>
    <hyperlink ref="E163" location="A129181862K" display="A129181862K" xr:uid="{00000000-0004-0000-0000-000098000000}"/>
    <hyperlink ref="E164" location="A129181814T" display="A129181814T" xr:uid="{00000000-0004-0000-0000-000099000000}"/>
    <hyperlink ref="E165" location="A129181882V" display="A129181882V" xr:uid="{00000000-0004-0000-0000-00009A000000}"/>
    <hyperlink ref="E166" location="A129181866V" display="A129181866V" xr:uid="{00000000-0004-0000-0000-00009B000000}"/>
    <hyperlink ref="E167" location="A129181894C" display="A129181894C" xr:uid="{00000000-0004-0000-0000-00009C000000}"/>
    <hyperlink ref="E168" location="A129181818A" display="A129181818A" xr:uid="{00000000-0004-0000-0000-00009D000000}"/>
    <hyperlink ref="E169" location="A129181794V" display="A129181794V" xr:uid="{00000000-0004-0000-0000-00009E000000}"/>
    <hyperlink ref="E170" location="A129181806T" display="A129181806T" xr:uid="{00000000-0004-0000-0000-00009F000000}"/>
    <hyperlink ref="E171" location="A129181838K" display="A129181838K" xr:uid="{00000000-0004-0000-0000-0000A0000000}"/>
    <hyperlink ref="E172" location="A129181810J" display="A129181810J" xr:uid="{00000000-0004-0000-0000-0000A1000000}"/>
    <hyperlink ref="E173" location="A129181842A" display="A129181842A" xr:uid="{00000000-0004-0000-0000-0000A2000000}"/>
    <hyperlink ref="E174" location="A129181846K" display="A129181846K" xr:uid="{00000000-0004-0000-0000-0000A3000000}"/>
    <hyperlink ref="E175" location="A129181898L" display="A129181898L" xr:uid="{00000000-0004-0000-0000-0000A4000000}"/>
    <hyperlink ref="E176" location="A129181798C" display="A129181798C" xr:uid="{00000000-0004-0000-0000-0000A5000000}"/>
    <hyperlink ref="E177" location="A129181886C" display="A129181886C" xr:uid="{00000000-0004-0000-0000-0000A6000000}"/>
    <hyperlink ref="E178" location="A129181890V" display="A129181890V" xr:uid="{00000000-0004-0000-0000-0000A7000000}"/>
    <hyperlink ref="E179" location="A129181802J" display="A129181802J" xr:uid="{00000000-0004-0000-0000-0000A8000000}"/>
    <hyperlink ref="E180" location="A129181822T" display="A129181822T" xr:uid="{00000000-0004-0000-0000-0000A9000000}"/>
    <hyperlink ref="E181" location="A129181850A" display="A129181850A" xr:uid="{00000000-0004-0000-0000-0000AA000000}"/>
    <hyperlink ref="E182" location="A129181902T" display="A129181902T" xr:uid="{00000000-0004-0000-0000-0000AB000000}"/>
    <hyperlink ref="E183" location="A129181790K" display="A129181790K" xr:uid="{00000000-0004-0000-0000-0000AC000000}"/>
    <hyperlink ref="E184" location="A129181854K" display="A129181854K" xr:uid="{00000000-0004-0000-0000-0000AD000000}"/>
    <hyperlink ref="E185" location="A129181858V" display="A129181858V" xr:uid="{00000000-0004-0000-0000-0000AE000000}"/>
    <hyperlink ref="E186" location="A129181986L" display="A129181986L" xr:uid="{00000000-0004-0000-0000-0000AF000000}"/>
    <hyperlink ref="E187" location="A129181942K" display="A129181942K" xr:uid="{00000000-0004-0000-0000-0000B0000000}"/>
    <hyperlink ref="E188" location="A129181990C" display="A129181990C" xr:uid="{00000000-0004-0000-0000-0000B1000000}"/>
    <hyperlink ref="E189" location="A129181994L" display="A129181994L" xr:uid="{00000000-0004-0000-0000-0000B2000000}"/>
    <hyperlink ref="E190" location="A129181946V" display="A129181946V" xr:uid="{00000000-0004-0000-0000-0000B3000000}"/>
    <hyperlink ref="E191" location="A129181950K" display="A129181950K" xr:uid="{00000000-0004-0000-0000-0000B4000000}"/>
    <hyperlink ref="E192" location="A129181978L" display="A129181978L" xr:uid="{00000000-0004-0000-0000-0000B5000000}"/>
    <hyperlink ref="E193" location="A129181930A" display="A129181930A" xr:uid="{00000000-0004-0000-0000-0000B6000000}"/>
    <hyperlink ref="E194" location="A129181998W" display="A129181998W" xr:uid="{00000000-0004-0000-0000-0000B7000000}"/>
    <hyperlink ref="E195" location="A129181982C" display="A129181982C" xr:uid="{00000000-0004-0000-0000-0000B8000000}"/>
    <hyperlink ref="E196" location="A129182010C" display="A129182010C" xr:uid="{00000000-0004-0000-0000-0000B9000000}"/>
    <hyperlink ref="E197" location="A129181934K" display="A129181934K" xr:uid="{00000000-0004-0000-0000-0000BA000000}"/>
    <hyperlink ref="E198" location="A129181910T" display="A129181910T" xr:uid="{00000000-0004-0000-0000-0000BB000000}"/>
    <hyperlink ref="E199" location="A129181922A" display="A129181922A" xr:uid="{00000000-0004-0000-0000-0000BC000000}"/>
    <hyperlink ref="E200" location="A129181954V" display="A129181954V" xr:uid="{00000000-0004-0000-0000-0000BD000000}"/>
    <hyperlink ref="E201" location="A129181926K" display="A129181926K" xr:uid="{00000000-0004-0000-0000-0000BE000000}"/>
    <hyperlink ref="E202" location="A129181958C" display="A129181958C" xr:uid="{00000000-0004-0000-0000-0000BF000000}"/>
    <hyperlink ref="E203" location="A129181962V" display="A129181962V" xr:uid="{00000000-0004-0000-0000-0000C0000000}"/>
    <hyperlink ref="E204" location="A129182014L" display="A129182014L" xr:uid="{00000000-0004-0000-0000-0000C1000000}"/>
    <hyperlink ref="E205" location="A129181914A" display="A129181914A" xr:uid="{00000000-0004-0000-0000-0000C2000000}"/>
    <hyperlink ref="E206" location="A129182002C" display="A129182002C" xr:uid="{00000000-0004-0000-0000-0000C3000000}"/>
    <hyperlink ref="E207" location="A129182006L" display="A129182006L" xr:uid="{00000000-0004-0000-0000-0000C4000000}"/>
    <hyperlink ref="E208" location="A129181918K" display="A129181918K" xr:uid="{00000000-0004-0000-0000-0000C5000000}"/>
    <hyperlink ref="E209" location="A129181938V" display="A129181938V" xr:uid="{00000000-0004-0000-0000-0000C6000000}"/>
    <hyperlink ref="E210" location="A129181966C" display="A129181966C" xr:uid="{00000000-0004-0000-0000-0000C7000000}"/>
    <hyperlink ref="E211" location="A129182018W" display="A129182018W" xr:uid="{00000000-0004-0000-0000-0000C8000000}"/>
    <hyperlink ref="E212" location="A129181906A" display="A129181906A" xr:uid="{00000000-0004-0000-0000-0000C9000000}"/>
    <hyperlink ref="E213" location="A129181970V" display="A129181970V" xr:uid="{00000000-0004-0000-0000-0000CA000000}"/>
    <hyperlink ref="E214" location="A129181974C" display="A129181974C" xr:uid="{00000000-0004-0000-0000-0000CB000000}"/>
    <hyperlink ref="E215" location="A129182102L" display="A129182102L" xr:uid="{00000000-0004-0000-0000-0000CC000000}"/>
    <hyperlink ref="E216" location="A129182058R" display="A129182058R" xr:uid="{00000000-0004-0000-0000-0000CD000000}"/>
    <hyperlink ref="E217" location="A129182106W" display="A129182106W" xr:uid="{00000000-0004-0000-0000-0000CE000000}"/>
    <hyperlink ref="E218" location="A129182110L" display="A129182110L" xr:uid="{00000000-0004-0000-0000-0000CF000000}"/>
    <hyperlink ref="E219" location="A129182062F" display="A129182062F" xr:uid="{00000000-0004-0000-0000-0000D0000000}"/>
    <hyperlink ref="E220" location="A129182066R" display="A129182066R" xr:uid="{00000000-0004-0000-0000-0000D1000000}"/>
    <hyperlink ref="E221" location="A129182094X" display="A129182094X" xr:uid="{00000000-0004-0000-0000-0000D2000000}"/>
    <hyperlink ref="E222" location="A129182046F" display="A129182046F" xr:uid="{00000000-0004-0000-0000-0000D3000000}"/>
    <hyperlink ref="E223" location="A129182114W" display="A129182114W" xr:uid="{00000000-0004-0000-0000-0000D4000000}"/>
    <hyperlink ref="E224" location="A129182098J" display="A129182098J" xr:uid="{00000000-0004-0000-0000-0000D5000000}"/>
    <hyperlink ref="E225" location="A129182126F" display="A129182126F" xr:uid="{00000000-0004-0000-0000-0000D6000000}"/>
    <hyperlink ref="E226" location="A129182050W" display="A129182050W" xr:uid="{00000000-0004-0000-0000-0000D7000000}"/>
    <hyperlink ref="E227" location="A129182026W" display="A129182026W" xr:uid="{00000000-0004-0000-0000-0000D8000000}"/>
    <hyperlink ref="E228" location="A129182038F" display="A129182038F" xr:uid="{00000000-0004-0000-0000-0000D9000000}"/>
    <hyperlink ref="E229" location="A129182070F" display="A129182070F" xr:uid="{00000000-0004-0000-0000-0000DA000000}"/>
    <hyperlink ref="E230" location="A129182042W" display="A129182042W" xr:uid="{00000000-0004-0000-0000-0000DB000000}"/>
    <hyperlink ref="E231" location="A129182074R" display="A129182074R" xr:uid="{00000000-0004-0000-0000-0000DC000000}"/>
    <hyperlink ref="E232" location="A129182078X" display="A129182078X" xr:uid="{00000000-0004-0000-0000-0000DD000000}"/>
    <hyperlink ref="E233" location="A129182130W" display="A129182130W" xr:uid="{00000000-0004-0000-0000-0000DE000000}"/>
    <hyperlink ref="E234" location="A129182030L" display="A129182030L" xr:uid="{00000000-0004-0000-0000-0000DF000000}"/>
    <hyperlink ref="E235" location="A129182118F" display="A129182118F" xr:uid="{00000000-0004-0000-0000-0000E0000000}"/>
    <hyperlink ref="E236" location="A129182122W" display="A129182122W" xr:uid="{00000000-0004-0000-0000-0000E1000000}"/>
    <hyperlink ref="E237" location="A129182034W" display="A129182034W" xr:uid="{00000000-0004-0000-0000-0000E2000000}"/>
    <hyperlink ref="E238" location="A129182054F" display="A129182054F" xr:uid="{00000000-0004-0000-0000-0000E3000000}"/>
    <hyperlink ref="E239" location="A129182082R" display="A129182082R" xr:uid="{00000000-0004-0000-0000-0000E4000000}"/>
    <hyperlink ref="E240" location="A129182134F" display="A129182134F" xr:uid="{00000000-0004-0000-0000-0000E5000000}"/>
    <hyperlink ref="E241" location="A129182022L" display="A129182022L" xr:uid="{00000000-0004-0000-0000-0000E6000000}"/>
    <hyperlink ref="E242" location="A129182086X" display="A129182086X" xr:uid="{00000000-0004-0000-0000-0000E7000000}"/>
    <hyperlink ref="E243" location="A129182090R" display="A129182090R" xr:uid="{00000000-0004-0000-0000-0000E8000000}"/>
    <hyperlink ref="E244" location="A129181638T" display="A129181638T" xr:uid="{00000000-0004-0000-0000-0000E9000000}"/>
    <hyperlink ref="E245" location="A129181594A" display="A129181594A" xr:uid="{00000000-0004-0000-0000-0000EA000000}"/>
    <hyperlink ref="E246" location="A129181642J" display="A129181642J" xr:uid="{00000000-0004-0000-0000-0000EB000000}"/>
    <hyperlink ref="E247" location="A129181646T" display="A129181646T" xr:uid="{00000000-0004-0000-0000-0000EC000000}"/>
    <hyperlink ref="E248" location="A129181598K" display="A129181598K" xr:uid="{00000000-0004-0000-0000-0000ED000000}"/>
    <hyperlink ref="E249" location="A129181602R" display="A129181602R" xr:uid="{00000000-0004-0000-0000-0000EE000000}"/>
    <hyperlink ref="E250" location="A129181630X" display="A129181630X" xr:uid="{00000000-0004-0000-0000-0000EF000000}"/>
    <hyperlink ref="E251" location="A129181582T" display="A129181582T" xr:uid="{00000000-0004-0000-0000-0000F0000000}"/>
    <hyperlink ref="E252" location="A129181650J" display="A129181650J" xr:uid="{00000000-0004-0000-0000-0000F1000000}"/>
    <hyperlink ref="E253" location="A129181634J" display="A129181634J" xr:uid="{00000000-0004-0000-0000-0000F2000000}"/>
    <hyperlink ref="E254" location="A129181662T" display="A129181662T" xr:uid="{00000000-0004-0000-0000-0000F3000000}"/>
    <hyperlink ref="E255" location="A129181586A" display="A129181586A" xr:uid="{00000000-0004-0000-0000-0000F4000000}"/>
    <hyperlink ref="E256" location="A129181562J" display="A129181562J" xr:uid="{00000000-0004-0000-0000-0000F5000000}"/>
    <hyperlink ref="E257" location="A129181574T" display="A129181574T" xr:uid="{00000000-0004-0000-0000-0000F6000000}"/>
    <hyperlink ref="E258" location="A129181606X" display="A129181606X" xr:uid="{00000000-0004-0000-0000-0000F7000000}"/>
    <hyperlink ref="E259" location="A129181578A" display="A129181578A" xr:uid="{00000000-0004-0000-0000-0000F8000000}"/>
    <hyperlink ref="E260" location="A129181610R" display="A129181610R" xr:uid="{00000000-0004-0000-0000-0000F9000000}"/>
    <hyperlink ref="E261" location="A129181614X" display="A129181614X" xr:uid="{00000000-0004-0000-0000-0000FA000000}"/>
    <hyperlink ref="E262" location="A129181666A" display="A129181666A" xr:uid="{00000000-0004-0000-0000-0000FB000000}"/>
    <hyperlink ref="E263" location="A129181566T" display="A129181566T" xr:uid="{00000000-0004-0000-0000-0000FC000000}"/>
    <hyperlink ref="E264" location="A129181654T" display="A129181654T" xr:uid="{00000000-0004-0000-0000-0000FD000000}"/>
    <hyperlink ref="E265" location="A129181658A" display="A129181658A" xr:uid="{00000000-0004-0000-0000-0000FE000000}"/>
    <hyperlink ref="E266" location="A129181570J" display="A129181570J" xr:uid="{00000000-0004-0000-0000-0000FF000000}"/>
    <hyperlink ref="E267" location="A129181590T" display="A129181590T" xr:uid="{00000000-0004-0000-0000-000000010000}"/>
    <hyperlink ref="E268" location="A129181618J" display="A129181618J" xr:uid="{00000000-0004-0000-0000-000001010000}"/>
    <hyperlink ref="E269" location="A129181670T" display="A129181670T" xr:uid="{00000000-0004-0000-0000-000002010000}"/>
    <hyperlink ref="E270" location="A129181558T" display="A129181558T" xr:uid="{00000000-0004-0000-0000-000003010000}"/>
    <hyperlink ref="E271" location="A129181622X" display="A129181622X" xr:uid="{00000000-0004-0000-0000-000004010000}"/>
    <hyperlink ref="E272" location="A129181626J" display="A129181626J" xr:uid="{00000000-0004-0000-0000-000005010000}"/>
  </hyperlinks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72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2" sqref="B12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262</v>
      </c>
      <c r="C5" s="8" t="s">
        <v>262</v>
      </c>
      <c r="D5" s="8" t="s">
        <v>262</v>
      </c>
      <c r="E5" s="8" t="s">
        <v>262</v>
      </c>
      <c r="F5" s="8" t="s">
        <v>262</v>
      </c>
      <c r="G5" s="8" t="s">
        <v>262</v>
      </c>
      <c r="H5" s="8" t="s">
        <v>262</v>
      </c>
      <c r="I5" s="8" t="s">
        <v>262</v>
      </c>
      <c r="J5" s="8" t="s">
        <v>262</v>
      </c>
      <c r="K5" s="8" t="s">
        <v>262</v>
      </c>
      <c r="L5" s="8" t="s">
        <v>262</v>
      </c>
      <c r="M5" s="8" t="s">
        <v>262</v>
      </c>
      <c r="N5" s="8" t="s">
        <v>262</v>
      </c>
      <c r="O5" s="8" t="s">
        <v>262</v>
      </c>
      <c r="P5" s="8" t="s">
        <v>262</v>
      </c>
      <c r="Q5" s="8" t="s">
        <v>262</v>
      </c>
      <c r="R5" s="8" t="s">
        <v>262</v>
      </c>
      <c r="S5" s="8" t="s">
        <v>262</v>
      </c>
      <c r="T5" s="8" t="s">
        <v>262</v>
      </c>
      <c r="U5" s="8" t="s">
        <v>262</v>
      </c>
      <c r="V5" s="8" t="s">
        <v>262</v>
      </c>
      <c r="W5" s="8" t="s">
        <v>262</v>
      </c>
      <c r="X5" s="8" t="s">
        <v>262</v>
      </c>
      <c r="Y5" s="8" t="s">
        <v>262</v>
      </c>
      <c r="Z5" s="8" t="s">
        <v>262</v>
      </c>
      <c r="AA5" s="8" t="s">
        <v>262</v>
      </c>
      <c r="AB5" s="8" t="s">
        <v>262</v>
      </c>
      <c r="AC5" s="8" t="s">
        <v>262</v>
      </c>
      <c r="AD5" s="8" t="s">
        <v>262</v>
      </c>
      <c r="AE5" s="8" t="s">
        <v>262</v>
      </c>
      <c r="AF5" s="8" t="s">
        <v>262</v>
      </c>
      <c r="AG5" s="8" t="s">
        <v>262</v>
      </c>
      <c r="AH5" s="8" t="s">
        <v>262</v>
      </c>
      <c r="AI5" s="8" t="s">
        <v>262</v>
      </c>
      <c r="AJ5" s="8" t="s">
        <v>262</v>
      </c>
      <c r="AK5" s="8" t="s">
        <v>262</v>
      </c>
      <c r="AL5" s="8" t="s">
        <v>262</v>
      </c>
      <c r="AM5" s="8" t="s">
        <v>262</v>
      </c>
      <c r="AN5" s="8" t="s">
        <v>262</v>
      </c>
      <c r="AO5" s="8" t="s">
        <v>262</v>
      </c>
      <c r="AP5" s="8" t="s">
        <v>262</v>
      </c>
      <c r="AQ5" s="8" t="s">
        <v>262</v>
      </c>
      <c r="AR5" s="8" t="s">
        <v>262</v>
      </c>
      <c r="AS5" s="8" t="s">
        <v>262</v>
      </c>
      <c r="AT5" s="8" t="s">
        <v>262</v>
      </c>
      <c r="AU5" s="8" t="s">
        <v>262</v>
      </c>
      <c r="AV5" s="8" t="s">
        <v>262</v>
      </c>
      <c r="AW5" s="8" t="s">
        <v>262</v>
      </c>
      <c r="AX5" s="8" t="s">
        <v>262</v>
      </c>
      <c r="AY5" s="8" t="s">
        <v>262</v>
      </c>
      <c r="AZ5" s="8" t="s">
        <v>262</v>
      </c>
      <c r="BA5" s="8" t="s">
        <v>262</v>
      </c>
      <c r="BB5" s="8" t="s">
        <v>262</v>
      </c>
      <c r="BC5" s="8" t="s">
        <v>262</v>
      </c>
      <c r="BD5" s="8" t="s">
        <v>262</v>
      </c>
      <c r="BE5" s="8" t="s">
        <v>262</v>
      </c>
      <c r="BF5" s="8" t="s">
        <v>262</v>
      </c>
      <c r="BG5" s="8" t="s">
        <v>262</v>
      </c>
      <c r="BH5" s="8" t="s">
        <v>262</v>
      </c>
      <c r="BI5" s="8" t="s">
        <v>262</v>
      </c>
      <c r="BJ5" s="8" t="s">
        <v>262</v>
      </c>
      <c r="BK5" s="8" t="s">
        <v>262</v>
      </c>
      <c r="BL5" s="8" t="s">
        <v>262</v>
      </c>
      <c r="BM5" s="8" t="s">
        <v>262</v>
      </c>
      <c r="BN5" s="8" t="s">
        <v>262</v>
      </c>
      <c r="BO5" s="8" t="s">
        <v>262</v>
      </c>
      <c r="BP5" s="8" t="s">
        <v>262</v>
      </c>
      <c r="BQ5" s="8" t="s">
        <v>262</v>
      </c>
      <c r="BR5" s="8" t="s">
        <v>262</v>
      </c>
      <c r="BS5" s="8" t="s">
        <v>262</v>
      </c>
      <c r="BT5" s="8" t="s">
        <v>262</v>
      </c>
      <c r="BU5" s="8" t="s">
        <v>262</v>
      </c>
      <c r="BV5" s="8" t="s">
        <v>262</v>
      </c>
      <c r="BW5" s="8" t="s">
        <v>262</v>
      </c>
      <c r="BX5" s="8" t="s">
        <v>262</v>
      </c>
      <c r="BY5" s="8" t="s">
        <v>262</v>
      </c>
      <c r="BZ5" s="8" t="s">
        <v>262</v>
      </c>
      <c r="CA5" s="8" t="s">
        <v>262</v>
      </c>
      <c r="CB5" s="8" t="s">
        <v>262</v>
      </c>
      <c r="CC5" s="8" t="s">
        <v>262</v>
      </c>
      <c r="CD5" s="8" t="s">
        <v>262</v>
      </c>
      <c r="CE5" s="8" t="s">
        <v>262</v>
      </c>
      <c r="CF5" s="8" t="s">
        <v>262</v>
      </c>
      <c r="CG5" s="8" t="s">
        <v>262</v>
      </c>
      <c r="CH5" s="8" t="s">
        <v>262</v>
      </c>
      <c r="CI5" s="8" t="s">
        <v>262</v>
      </c>
      <c r="CJ5" s="8" t="s">
        <v>262</v>
      </c>
      <c r="CK5" s="8" t="s">
        <v>262</v>
      </c>
      <c r="CL5" s="8" t="s">
        <v>262</v>
      </c>
      <c r="CM5" s="8" t="s">
        <v>262</v>
      </c>
      <c r="CN5" s="8" t="s">
        <v>262</v>
      </c>
      <c r="CO5" s="8" t="s">
        <v>262</v>
      </c>
      <c r="CP5" s="8" t="s">
        <v>262</v>
      </c>
      <c r="CQ5" s="8" t="s">
        <v>262</v>
      </c>
      <c r="CR5" s="8" t="s">
        <v>262</v>
      </c>
      <c r="CS5" s="8" t="s">
        <v>262</v>
      </c>
      <c r="CT5" s="8" t="s">
        <v>262</v>
      </c>
      <c r="CU5" s="8" t="s">
        <v>262</v>
      </c>
      <c r="CV5" s="8" t="s">
        <v>262</v>
      </c>
      <c r="CW5" s="8" t="s">
        <v>262</v>
      </c>
      <c r="CX5" s="8" t="s">
        <v>262</v>
      </c>
      <c r="CY5" s="8" t="s">
        <v>262</v>
      </c>
      <c r="CZ5" s="8" t="s">
        <v>262</v>
      </c>
      <c r="DA5" s="8" t="s">
        <v>262</v>
      </c>
      <c r="DB5" s="8" t="s">
        <v>262</v>
      </c>
      <c r="DC5" s="8" t="s">
        <v>262</v>
      </c>
      <c r="DD5" s="8" t="s">
        <v>262</v>
      </c>
      <c r="DE5" s="8" t="s">
        <v>262</v>
      </c>
      <c r="DF5" s="8" t="s">
        <v>262</v>
      </c>
      <c r="DG5" s="8" t="s">
        <v>262</v>
      </c>
      <c r="DH5" s="8" t="s">
        <v>262</v>
      </c>
      <c r="DI5" s="8" t="s">
        <v>262</v>
      </c>
      <c r="DJ5" s="8" t="s">
        <v>262</v>
      </c>
      <c r="DK5" s="8" t="s">
        <v>262</v>
      </c>
      <c r="DL5" s="8" t="s">
        <v>262</v>
      </c>
      <c r="DM5" s="8" t="s">
        <v>262</v>
      </c>
      <c r="DN5" s="8" t="s">
        <v>262</v>
      </c>
      <c r="DO5" s="8" t="s">
        <v>262</v>
      </c>
      <c r="DP5" s="8" t="s">
        <v>262</v>
      </c>
      <c r="DQ5" s="8" t="s">
        <v>262</v>
      </c>
      <c r="DR5" s="8" t="s">
        <v>262</v>
      </c>
      <c r="DS5" s="8" t="s">
        <v>262</v>
      </c>
      <c r="DT5" s="8" t="s">
        <v>262</v>
      </c>
      <c r="DU5" s="8" t="s">
        <v>262</v>
      </c>
      <c r="DV5" s="8" t="s">
        <v>262</v>
      </c>
      <c r="DW5" s="8" t="s">
        <v>262</v>
      </c>
      <c r="DX5" s="8" t="s">
        <v>262</v>
      </c>
      <c r="DY5" s="8" t="s">
        <v>262</v>
      </c>
      <c r="DZ5" s="8" t="s">
        <v>262</v>
      </c>
      <c r="EA5" s="8" t="s">
        <v>262</v>
      </c>
      <c r="EB5" s="8" t="s">
        <v>262</v>
      </c>
      <c r="EC5" s="8" t="s">
        <v>262</v>
      </c>
      <c r="ED5" s="8" t="s">
        <v>262</v>
      </c>
      <c r="EE5" s="8" t="s">
        <v>262</v>
      </c>
      <c r="EF5" s="8" t="s">
        <v>262</v>
      </c>
      <c r="EG5" s="8" t="s">
        <v>262</v>
      </c>
      <c r="EH5" s="8" t="s">
        <v>262</v>
      </c>
      <c r="EI5" s="8" t="s">
        <v>262</v>
      </c>
      <c r="EJ5" s="8" t="s">
        <v>262</v>
      </c>
      <c r="EK5" s="8" t="s">
        <v>262</v>
      </c>
      <c r="EL5" s="8" t="s">
        <v>262</v>
      </c>
      <c r="EM5" s="8" t="s">
        <v>262</v>
      </c>
      <c r="EN5" s="8" t="s">
        <v>262</v>
      </c>
      <c r="EO5" s="8" t="s">
        <v>262</v>
      </c>
      <c r="EP5" s="8" t="s">
        <v>262</v>
      </c>
      <c r="EQ5" s="8" t="s">
        <v>262</v>
      </c>
      <c r="ER5" s="8" t="s">
        <v>262</v>
      </c>
      <c r="ES5" s="8" t="s">
        <v>262</v>
      </c>
      <c r="ET5" s="8" t="s">
        <v>262</v>
      </c>
      <c r="EU5" s="8" t="s">
        <v>262</v>
      </c>
      <c r="EV5" s="8" t="s">
        <v>262</v>
      </c>
      <c r="EW5" s="8" t="s">
        <v>262</v>
      </c>
      <c r="EX5" s="8" t="s">
        <v>262</v>
      </c>
      <c r="EY5" s="8" t="s">
        <v>262</v>
      </c>
      <c r="EZ5" s="8" t="s">
        <v>262</v>
      </c>
      <c r="FA5" s="8" t="s">
        <v>262</v>
      </c>
      <c r="FB5" s="8" t="s">
        <v>262</v>
      </c>
      <c r="FC5" s="8" t="s">
        <v>262</v>
      </c>
      <c r="FD5" s="8" t="s">
        <v>262</v>
      </c>
      <c r="FE5" s="8" t="s">
        <v>262</v>
      </c>
      <c r="FF5" s="8" t="s">
        <v>262</v>
      </c>
      <c r="FG5" s="8" t="s">
        <v>262</v>
      </c>
      <c r="FH5" s="8" t="s">
        <v>262</v>
      </c>
      <c r="FI5" s="8" t="s">
        <v>262</v>
      </c>
      <c r="FJ5" s="8" t="s">
        <v>262</v>
      </c>
      <c r="FK5" s="8" t="s">
        <v>262</v>
      </c>
      <c r="FL5" s="8" t="s">
        <v>262</v>
      </c>
      <c r="FM5" s="8" t="s">
        <v>262</v>
      </c>
      <c r="FN5" s="8" t="s">
        <v>262</v>
      </c>
      <c r="FO5" s="8" t="s">
        <v>262</v>
      </c>
      <c r="FP5" s="8" t="s">
        <v>262</v>
      </c>
      <c r="FQ5" s="8" t="s">
        <v>262</v>
      </c>
      <c r="FR5" s="8" t="s">
        <v>262</v>
      </c>
      <c r="FS5" s="8" t="s">
        <v>262</v>
      </c>
      <c r="FT5" s="8" t="s">
        <v>262</v>
      </c>
      <c r="FU5" s="8" t="s">
        <v>262</v>
      </c>
      <c r="FV5" s="8" t="s">
        <v>262</v>
      </c>
      <c r="FW5" s="8" t="s">
        <v>262</v>
      </c>
      <c r="FX5" s="8" t="s">
        <v>262</v>
      </c>
      <c r="FY5" s="8" t="s">
        <v>262</v>
      </c>
      <c r="FZ5" s="8" t="s">
        <v>262</v>
      </c>
      <c r="GA5" s="8" t="s">
        <v>262</v>
      </c>
      <c r="GB5" s="8" t="s">
        <v>262</v>
      </c>
      <c r="GC5" s="8" t="s">
        <v>262</v>
      </c>
      <c r="GD5" s="8" t="s">
        <v>262</v>
      </c>
      <c r="GE5" s="8" t="s">
        <v>262</v>
      </c>
      <c r="GF5" s="8" t="s">
        <v>262</v>
      </c>
      <c r="GG5" s="8" t="s">
        <v>262</v>
      </c>
      <c r="GH5" s="8" t="s">
        <v>262</v>
      </c>
      <c r="GI5" s="8" t="s">
        <v>262</v>
      </c>
      <c r="GJ5" s="8" t="s">
        <v>262</v>
      </c>
      <c r="GK5" s="8" t="s">
        <v>262</v>
      </c>
      <c r="GL5" s="8" t="s">
        <v>262</v>
      </c>
      <c r="GM5" s="8" t="s">
        <v>262</v>
      </c>
      <c r="GN5" s="8" t="s">
        <v>262</v>
      </c>
      <c r="GO5" s="8" t="s">
        <v>262</v>
      </c>
      <c r="GP5" s="8" t="s">
        <v>262</v>
      </c>
      <c r="GQ5" s="8" t="s">
        <v>262</v>
      </c>
      <c r="GR5" s="8" t="s">
        <v>262</v>
      </c>
      <c r="GS5" s="8" t="s">
        <v>262</v>
      </c>
      <c r="GT5" s="8" t="s">
        <v>262</v>
      </c>
      <c r="GU5" s="8" t="s">
        <v>262</v>
      </c>
      <c r="GV5" s="8" t="s">
        <v>262</v>
      </c>
      <c r="GW5" s="8" t="s">
        <v>262</v>
      </c>
      <c r="GX5" s="8" t="s">
        <v>262</v>
      </c>
      <c r="GY5" s="8" t="s">
        <v>262</v>
      </c>
      <c r="GZ5" s="8" t="s">
        <v>262</v>
      </c>
      <c r="HA5" s="8" t="s">
        <v>262</v>
      </c>
      <c r="HB5" s="8" t="s">
        <v>262</v>
      </c>
      <c r="HC5" s="8" t="s">
        <v>262</v>
      </c>
      <c r="HD5" s="8" t="s">
        <v>262</v>
      </c>
      <c r="HE5" s="8" t="s">
        <v>262</v>
      </c>
      <c r="HF5" s="8" t="s">
        <v>262</v>
      </c>
      <c r="HG5" s="8" t="s">
        <v>262</v>
      </c>
      <c r="HH5" s="8" t="s">
        <v>262</v>
      </c>
      <c r="HI5" s="8" t="s">
        <v>262</v>
      </c>
      <c r="HJ5" s="8" t="s">
        <v>262</v>
      </c>
      <c r="HK5" s="8" t="s">
        <v>262</v>
      </c>
      <c r="HL5" s="8" t="s">
        <v>262</v>
      </c>
      <c r="HM5" s="8" t="s">
        <v>262</v>
      </c>
      <c r="HN5" s="8" t="s">
        <v>262</v>
      </c>
      <c r="HO5" s="8" t="s">
        <v>262</v>
      </c>
      <c r="HP5" s="8" t="s">
        <v>262</v>
      </c>
      <c r="HQ5" s="8" t="s">
        <v>262</v>
      </c>
      <c r="HR5" s="8" t="s">
        <v>262</v>
      </c>
      <c r="HS5" s="8" t="s">
        <v>262</v>
      </c>
      <c r="HT5" s="8" t="s">
        <v>262</v>
      </c>
      <c r="HU5" s="8" t="s">
        <v>262</v>
      </c>
      <c r="HV5" s="8" t="s">
        <v>262</v>
      </c>
      <c r="HW5" s="8" t="s">
        <v>262</v>
      </c>
      <c r="HX5" s="8" t="s">
        <v>262</v>
      </c>
      <c r="HY5" s="8" t="s">
        <v>262</v>
      </c>
      <c r="HZ5" s="8" t="s">
        <v>262</v>
      </c>
      <c r="IA5" s="8" t="s">
        <v>262</v>
      </c>
      <c r="IB5" s="8" t="s">
        <v>262</v>
      </c>
      <c r="IC5" s="8" t="s">
        <v>262</v>
      </c>
      <c r="ID5" s="8" t="s">
        <v>262</v>
      </c>
      <c r="IE5" s="8" t="s">
        <v>262</v>
      </c>
      <c r="IF5" s="8" t="s">
        <v>262</v>
      </c>
      <c r="IG5" s="8" t="s">
        <v>262</v>
      </c>
      <c r="IH5" s="8" t="s">
        <v>262</v>
      </c>
      <c r="II5" s="8" t="s">
        <v>262</v>
      </c>
      <c r="IJ5" s="8" t="s">
        <v>262</v>
      </c>
      <c r="IK5" s="8" t="s">
        <v>262</v>
      </c>
      <c r="IL5" s="8" t="s">
        <v>262</v>
      </c>
      <c r="IM5" s="8" t="s">
        <v>262</v>
      </c>
      <c r="IN5" s="8" t="s">
        <v>262</v>
      </c>
      <c r="IO5" s="8" t="s">
        <v>262</v>
      </c>
      <c r="IP5" s="8" t="s">
        <v>262</v>
      </c>
      <c r="IQ5" s="8" t="s">
        <v>262</v>
      </c>
    </row>
    <row r="6" spans="1:251">
      <c r="A6" s="4" t="s">
        <v>254</v>
      </c>
      <c r="B6" s="8" t="s">
        <v>545</v>
      </c>
      <c r="C6" s="8" t="s">
        <v>545</v>
      </c>
      <c r="D6" s="8" t="s">
        <v>546</v>
      </c>
      <c r="E6" s="8" t="s">
        <v>545</v>
      </c>
      <c r="F6" s="8" t="s">
        <v>545</v>
      </c>
      <c r="G6" s="8" t="s">
        <v>545</v>
      </c>
      <c r="H6" s="8" t="s">
        <v>546</v>
      </c>
      <c r="I6" s="8" t="s">
        <v>545</v>
      </c>
      <c r="J6" s="8" t="s">
        <v>544</v>
      </c>
      <c r="K6" s="8" t="s">
        <v>544</v>
      </c>
      <c r="L6" s="8" t="s">
        <v>544</v>
      </c>
      <c r="M6" s="8" t="s">
        <v>544</v>
      </c>
      <c r="N6" s="8" t="s">
        <v>544</v>
      </c>
      <c r="O6" s="8" t="s">
        <v>544</v>
      </c>
      <c r="P6" s="8" t="s">
        <v>544</v>
      </c>
      <c r="Q6" s="8" t="s">
        <v>544</v>
      </c>
      <c r="R6" s="8" t="s">
        <v>544</v>
      </c>
      <c r="S6" s="8" t="s">
        <v>545</v>
      </c>
      <c r="T6" s="8" t="s">
        <v>546</v>
      </c>
      <c r="U6" s="8" t="s">
        <v>544</v>
      </c>
      <c r="V6" s="8" t="s">
        <v>544</v>
      </c>
      <c r="W6" s="8" t="s">
        <v>545</v>
      </c>
      <c r="X6" s="8" t="s">
        <v>546</v>
      </c>
      <c r="Y6" s="8" t="s">
        <v>544</v>
      </c>
      <c r="Z6" s="8" t="s">
        <v>544</v>
      </c>
      <c r="AA6" s="8" t="s">
        <v>545</v>
      </c>
      <c r="AB6" s="8" t="s">
        <v>546</v>
      </c>
      <c r="AC6" s="8" t="s">
        <v>544</v>
      </c>
      <c r="AD6" s="8" t="s">
        <v>544</v>
      </c>
      <c r="AE6" s="8" t="s">
        <v>544</v>
      </c>
      <c r="AF6" s="8" t="s">
        <v>544</v>
      </c>
      <c r="AG6" s="8" t="s">
        <v>544</v>
      </c>
      <c r="AH6" s="8" t="s">
        <v>544</v>
      </c>
      <c r="AI6" s="8" t="s">
        <v>546</v>
      </c>
      <c r="AJ6" s="8" t="s">
        <v>546</v>
      </c>
      <c r="AK6" s="8" t="s">
        <v>544</v>
      </c>
      <c r="AL6" s="8" t="s">
        <v>544</v>
      </c>
      <c r="AM6" s="8" t="s">
        <v>544</v>
      </c>
      <c r="AN6" s="8" t="s">
        <v>544</v>
      </c>
      <c r="AO6" s="8" t="s">
        <v>544</v>
      </c>
      <c r="AP6" s="8" t="s">
        <v>544</v>
      </c>
      <c r="AQ6" s="8" t="s">
        <v>544</v>
      </c>
      <c r="AR6" s="8" t="s">
        <v>544</v>
      </c>
      <c r="AS6" s="8" t="s">
        <v>544</v>
      </c>
      <c r="AT6" s="8" t="s">
        <v>544</v>
      </c>
      <c r="AU6" s="8" t="s">
        <v>544</v>
      </c>
      <c r="AV6" s="8" t="s">
        <v>544</v>
      </c>
      <c r="AW6" s="8" t="s">
        <v>544</v>
      </c>
      <c r="AX6" s="8" t="s">
        <v>544</v>
      </c>
      <c r="AY6" s="8" t="s">
        <v>544</v>
      </c>
      <c r="AZ6" s="8" t="s">
        <v>544</v>
      </c>
      <c r="BA6" s="8" t="s">
        <v>544</v>
      </c>
      <c r="BB6" s="8" t="s">
        <v>544</v>
      </c>
      <c r="BC6" s="8" t="s">
        <v>544</v>
      </c>
      <c r="BD6" s="8" t="s">
        <v>544</v>
      </c>
      <c r="BE6" s="8" t="s">
        <v>544</v>
      </c>
      <c r="BF6" s="8" t="s">
        <v>544</v>
      </c>
      <c r="BG6" s="8" t="s">
        <v>544</v>
      </c>
      <c r="BH6" s="8" t="s">
        <v>544</v>
      </c>
      <c r="BI6" s="8" t="s">
        <v>544</v>
      </c>
      <c r="BJ6" s="8" t="s">
        <v>544</v>
      </c>
      <c r="BK6" s="8" t="s">
        <v>544</v>
      </c>
      <c r="BL6" s="8" t="s">
        <v>546</v>
      </c>
      <c r="BM6" s="8" t="s">
        <v>546</v>
      </c>
      <c r="BN6" s="8" t="s">
        <v>544</v>
      </c>
      <c r="BO6" s="8" t="s">
        <v>544</v>
      </c>
      <c r="BP6" s="8" t="s">
        <v>544</v>
      </c>
      <c r="BQ6" s="8" t="s">
        <v>544</v>
      </c>
      <c r="BR6" s="8" t="s">
        <v>544</v>
      </c>
      <c r="BS6" s="8" t="s">
        <v>544</v>
      </c>
      <c r="BT6" s="8" t="s">
        <v>544</v>
      </c>
      <c r="BU6" s="8" t="s">
        <v>544</v>
      </c>
      <c r="BV6" s="8" t="s">
        <v>544</v>
      </c>
      <c r="BW6" s="8" t="s">
        <v>544</v>
      </c>
      <c r="BX6" s="8" t="s">
        <v>544</v>
      </c>
      <c r="BY6" s="8" t="s">
        <v>544</v>
      </c>
      <c r="BZ6" s="8" t="s">
        <v>544</v>
      </c>
      <c r="CA6" s="8" t="s">
        <v>544</v>
      </c>
      <c r="CB6" s="8" t="s">
        <v>544</v>
      </c>
      <c r="CC6" s="8" t="s">
        <v>544</v>
      </c>
      <c r="CD6" s="8" t="s">
        <v>544</v>
      </c>
      <c r="CE6" s="8" t="s">
        <v>544</v>
      </c>
      <c r="CF6" s="8" t="s">
        <v>544</v>
      </c>
      <c r="CG6" s="8" t="s">
        <v>544</v>
      </c>
      <c r="CH6" s="8" t="s">
        <v>544</v>
      </c>
      <c r="CI6" s="8" t="s">
        <v>544</v>
      </c>
      <c r="CJ6" s="8" t="s">
        <v>544</v>
      </c>
      <c r="CK6" s="8" t="s">
        <v>544</v>
      </c>
      <c r="CL6" s="8" t="s">
        <v>544</v>
      </c>
      <c r="CM6" s="8" t="s">
        <v>544</v>
      </c>
      <c r="CN6" s="8" t="s">
        <v>544</v>
      </c>
      <c r="CO6" s="8" t="s">
        <v>546</v>
      </c>
      <c r="CP6" s="8" t="s">
        <v>546</v>
      </c>
      <c r="CQ6" s="8" t="s">
        <v>544</v>
      </c>
      <c r="CR6" s="8" t="s">
        <v>544</v>
      </c>
      <c r="CS6" s="8" t="s">
        <v>544</v>
      </c>
      <c r="CT6" s="8" t="s">
        <v>544</v>
      </c>
      <c r="CU6" s="8" t="s">
        <v>544</v>
      </c>
      <c r="CV6" s="8" t="s">
        <v>544</v>
      </c>
      <c r="CW6" s="8" t="s">
        <v>544</v>
      </c>
      <c r="CX6" s="8" t="s">
        <v>544</v>
      </c>
      <c r="CY6" s="8" t="s">
        <v>544</v>
      </c>
      <c r="CZ6" s="8" t="s">
        <v>544</v>
      </c>
      <c r="DA6" s="8" t="s">
        <v>544</v>
      </c>
      <c r="DB6" s="8" t="s">
        <v>544</v>
      </c>
      <c r="DC6" s="8" t="s">
        <v>544</v>
      </c>
      <c r="DD6" s="8" t="s">
        <v>544</v>
      </c>
      <c r="DE6" s="8" t="s">
        <v>544</v>
      </c>
      <c r="DF6" s="8" t="s">
        <v>544</v>
      </c>
      <c r="DG6" s="8" t="s">
        <v>544</v>
      </c>
      <c r="DH6" s="8" t="s">
        <v>544</v>
      </c>
      <c r="DI6" s="8" t="s">
        <v>544</v>
      </c>
      <c r="DJ6" s="8" t="s">
        <v>544</v>
      </c>
      <c r="DK6" s="8" t="s">
        <v>544</v>
      </c>
      <c r="DL6" s="8" t="s">
        <v>544</v>
      </c>
      <c r="DM6" s="8" t="s">
        <v>544</v>
      </c>
      <c r="DN6" s="8" t="s">
        <v>544</v>
      </c>
      <c r="DO6" s="8" t="s">
        <v>544</v>
      </c>
      <c r="DP6" s="8" t="s">
        <v>544</v>
      </c>
      <c r="DQ6" s="8" t="s">
        <v>544</v>
      </c>
      <c r="DR6" s="8" t="s">
        <v>546</v>
      </c>
      <c r="DS6" s="8" t="s">
        <v>546</v>
      </c>
      <c r="DT6" s="8" t="s">
        <v>544</v>
      </c>
      <c r="DU6" s="8" t="s">
        <v>544</v>
      </c>
      <c r="DV6" s="8" t="s">
        <v>544</v>
      </c>
      <c r="DW6" s="8" t="s">
        <v>544</v>
      </c>
      <c r="DX6" s="8" t="s">
        <v>544</v>
      </c>
      <c r="DY6" s="8" t="s">
        <v>544</v>
      </c>
      <c r="DZ6" s="8" t="s">
        <v>544</v>
      </c>
      <c r="EA6" s="8" t="s">
        <v>544</v>
      </c>
      <c r="EB6" s="8" t="s">
        <v>544</v>
      </c>
      <c r="EC6" s="8" t="s">
        <v>544</v>
      </c>
      <c r="ED6" s="8" t="s">
        <v>544</v>
      </c>
      <c r="EE6" s="8" t="s">
        <v>544</v>
      </c>
      <c r="EF6" s="8" t="s">
        <v>544</v>
      </c>
      <c r="EG6" s="8" t="s">
        <v>544</v>
      </c>
      <c r="EH6" s="8" t="s">
        <v>544</v>
      </c>
      <c r="EI6" s="8" t="s">
        <v>544</v>
      </c>
      <c r="EJ6" s="8" t="s">
        <v>544</v>
      </c>
      <c r="EK6" s="8" t="s">
        <v>544</v>
      </c>
      <c r="EL6" s="8" t="s">
        <v>544</v>
      </c>
      <c r="EM6" s="8" t="s">
        <v>544</v>
      </c>
      <c r="EN6" s="8" t="s">
        <v>544</v>
      </c>
      <c r="EO6" s="8" t="s">
        <v>544</v>
      </c>
      <c r="EP6" s="8" t="s">
        <v>544</v>
      </c>
      <c r="EQ6" s="8" t="s">
        <v>544</v>
      </c>
      <c r="ER6" s="8" t="s">
        <v>544</v>
      </c>
      <c r="ES6" s="8" t="s">
        <v>544</v>
      </c>
      <c r="ET6" s="8" t="s">
        <v>544</v>
      </c>
      <c r="EU6" s="8" t="s">
        <v>546</v>
      </c>
      <c r="EV6" s="8" t="s">
        <v>546</v>
      </c>
      <c r="EW6" s="8" t="s">
        <v>544</v>
      </c>
      <c r="EX6" s="8" t="s">
        <v>544</v>
      </c>
      <c r="EY6" s="8" t="s">
        <v>544</v>
      </c>
      <c r="EZ6" s="8" t="s">
        <v>544</v>
      </c>
      <c r="FA6" s="8" t="s">
        <v>544</v>
      </c>
      <c r="FB6" s="8" t="s">
        <v>544</v>
      </c>
      <c r="FC6" s="8" t="s">
        <v>544</v>
      </c>
      <c r="FD6" s="8" t="s">
        <v>544</v>
      </c>
      <c r="FE6" s="8" t="s">
        <v>544</v>
      </c>
      <c r="FF6" s="8" t="s">
        <v>544</v>
      </c>
      <c r="FG6" s="8" t="s">
        <v>544</v>
      </c>
      <c r="FH6" s="8" t="s">
        <v>544</v>
      </c>
      <c r="FI6" s="8" t="s">
        <v>544</v>
      </c>
      <c r="FJ6" s="8" t="s">
        <v>544</v>
      </c>
      <c r="FK6" s="8" t="s">
        <v>544</v>
      </c>
      <c r="FL6" s="8" t="s">
        <v>544</v>
      </c>
      <c r="FM6" s="8" t="s">
        <v>544</v>
      </c>
      <c r="FN6" s="8" t="s">
        <v>544</v>
      </c>
      <c r="FO6" s="8" t="s">
        <v>544</v>
      </c>
      <c r="FP6" s="8" t="s">
        <v>544</v>
      </c>
      <c r="FQ6" s="8" t="s">
        <v>544</v>
      </c>
      <c r="FR6" s="8" t="s">
        <v>544</v>
      </c>
      <c r="FS6" s="8" t="s">
        <v>544</v>
      </c>
      <c r="FT6" s="8" t="s">
        <v>544</v>
      </c>
      <c r="FU6" s="8" t="s">
        <v>544</v>
      </c>
      <c r="FV6" s="8" t="s">
        <v>544</v>
      </c>
      <c r="FW6" s="8" t="s">
        <v>544</v>
      </c>
      <c r="FX6" s="8" t="s">
        <v>546</v>
      </c>
      <c r="FY6" s="8" t="s">
        <v>546</v>
      </c>
      <c r="FZ6" s="8" t="s">
        <v>544</v>
      </c>
      <c r="GA6" s="8" t="s">
        <v>544</v>
      </c>
      <c r="GB6" s="8" t="s">
        <v>544</v>
      </c>
      <c r="GC6" s="8" t="s">
        <v>544</v>
      </c>
      <c r="GD6" s="8" t="s">
        <v>544</v>
      </c>
      <c r="GE6" s="8" t="s">
        <v>544</v>
      </c>
      <c r="GF6" s="8" t="s">
        <v>544</v>
      </c>
      <c r="GG6" s="8" t="s">
        <v>544</v>
      </c>
      <c r="GH6" s="8" t="s">
        <v>544</v>
      </c>
      <c r="GI6" s="8" t="s">
        <v>544</v>
      </c>
      <c r="GJ6" s="8" t="s">
        <v>544</v>
      </c>
      <c r="GK6" s="8" t="s">
        <v>544</v>
      </c>
      <c r="GL6" s="8" t="s">
        <v>544</v>
      </c>
      <c r="GM6" s="8" t="s">
        <v>544</v>
      </c>
      <c r="GN6" s="8" t="s">
        <v>544</v>
      </c>
      <c r="GO6" s="8" t="s">
        <v>544</v>
      </c>
      <c r="GP6" s="8" t="s">
        <v>544</v>
      </c>
      <c r="GQ6" s="8" t="s">
        <v>544</v>
      </c>
      <c r="GR6" s="8" t="s">
        <v>544</v>
      </c>
      <c r="GS6" s="8" t="s">
        <v>544</v>
      </c>
      <c r="GT6" s="8" t="s">
        <v>544</v>
      </c>
      <c r="GU6" s="8" t="s">
        <v>544</v>
      </c>
      <c r="GV6" s="8" t="s">
        <v>544</v>
      </c>
      <c r="GW6" s="8" t="s">
        <v>544</v>
      </c>
      <c r="GX6" s="8" t="s">
        <v>544</v>
      </c>
      <c r="GY6" s="8" t="s">
        <v>544</v>
      </c>
      <c r="GZ6" s="8" t="s">
        <v>544</v>
      </c>
      <c r="HA6" s="8" t="s">
        <v>546</v>
      </c>
      <c r="HB6" s="8" t="s">
        <v>546</v>
      </c>
      <c r="HC6" s="8" t="s">
        <v>544</v>
      </c>
      <c r="HD6" s="8" t="s">
        <v>544</v>
      </c>
      <c r="HE6" s="8" t="s">
        <v>544</v>
      </c>
      <c r="HF6" s="8" t="s">
        <v>544</v>
      </c>
      <c r="HG6" s="8" t="s">
        <v>544</v>
      </c>
      <c r="HH6" s="8" t="s">
        <v>544</v>
      </c>
      <c r="HI6" s="8" t="s">
        <v>544</v>
      </c>
      <c r="HJ6" s="8" t="s">
        <v>544</v>
      </c>
      <c r="HK6" s="8" t="s">
        <v>544</v>
      </c>
      <c r="HL6" s="8" t="s">
        <v>544</v>
      </c>
      <c r="HM6" s="8" t="s">
        <v>544</v>
      </c>
      <c r="HN6" s="8" t="s">
        <v>544</v>
      </c>
      <c r="HO6" s="8" t="s">
        <v>544</v>
      </c>
      <c r="HP6" s="8" t="s">
        <v>544</v>
      </c>
      <c r="HQ6" s="8" t="s">
        <v>544</v>
      </c>
      <c r="HR6" s="8" t="s">
        <v>544</v>
      </c>
      <c r="HS6" s="8" t="s">
        <v>544</v>
      </c>
      <c r="HT6" s="8" t="s">
        <v>544</v>
      </c>
      <c r="HU6" s="8" t="s">
        <v>544</v>
      </c>
      <c r="HV6" s="8" t="s">
        <v>544</v>
      </c>
      <c r="HW6" s="8" t="s">
        <v>544</v>
      </c>
      <c r="HX6" s="8" t="s">
        <v>544</v>
      </c>
      <c r="HY6" s="8" t="s">
        <v>544</v>
      </c>
      <c r="HZ6" s="8" t="s">
        <v>544</v>
      </c>
      <c r="IA6" s="8" t="s">
        <v>544</v>
      </c>
      <c r="IB6" s="8" t="s">
        <v>544</v>
      </c>
      <c r="IC6" s="8" t="s">
        <v>544</v>
      </c>
      <c r="ID6" s="8" t="s">
        <v>546</v>
      </c>
      <c r="IE6" s="8" t="s">
        <v>546</v>
      </c>
      <c r="IF6" s="8" t="s">
        <v>544</v>
      </c>
      <c r="IG6" s="8" t="s">
        <v>544</v>
      </c>
      <c r="IH6" s="8" t="s">
        <v>544</v>
      </c>
      <c r="II6" s="8" t="s">
        <v>544</v>
      </c>
      <c r="IJ6" s="8" t="s">
        <v>544</v>
      </c>
      <c r="IK6" s="8" t="s">
        <v>544</v>
      </c>
      <c r="IL6" s="8" t="s">
        <v>544</v>
      </c>
      <c r="IM6" s="8" t="s">
        <v>544</v>
      </c>
      <c r="IN6" s="8" t="s">
        <v>544</v>
      </c>
      <c r="IO6" s="8" t="s">
        <v>544</v>
      </c>
      <c r="IP6" s="8" t="s">
        <v>544</v>
      </c>
      <c r="IQ6" s="8" t="s">
        <v>544</v>
      </c>
    </row>
    <row r="7" spans="1:251" s="6" customFormat="1">
      <c r="A7" s="5" t="s">
        <v>255</v>
      </c>
      <c r="B7" s="6">
        <v>27334</v>
      </c>
      <c r="C7" s="6">
        <v>27334</v>
      </c>
      <c r="D7" s="6">
        <v>29037</v>
      </c>
      <c r="E7" s="6">
        <v>27334</v>
      </c>
      <c r="F7" s="6">
        <v>27334</v>
      </c>
      <c r="G7" s="6">
        <v>27334</v>
      </c>
      <c r="H7" s="6">
        <v>29037</v>
      </c>
      <c r="I7" s="6">
        <v>27334</v>
      </c>
      <c r="J7" s="6">
        <v>37043</v>
      </c>
      <c r="K7" s="6">
        <v>37043</v>
      </c>
      <c r="L7" s="6">
        <v>37043</v>
      </c>
      <c r="M7" s="6">
        <v>37043</v>
      </c>
      <c r="N7" s="6">
        <v>37043</v>
      </c>
      <c r="O7" s="6">
        <v>37043</v>
      </c>
      <c r="P7" s="6">
        <v>37043</v>
      </c>
      <c r="Q7" s="6">
        <v>37043</v>
      </c>
      <c r="R7" s="6">
        <v>34486</v>
      </c>
      <c r="S7" s="6">
        <v>27334</v>
      </c>
      <c r="T7" s="6">
        <v>29037</v>
      </c>
      <c r="U7" s="6">
        <v>34486</v>
      </c>
      <c r="V7" s="6">
        <v>34486</v>
      </c>
      <c r="W7" s="6">
        <v>27334</v>
      </c>
      <c r="X7" s="6">
        <v>29037</v>
      </c>
      <c r="Y7" s="6">
        <v>34486</v>
      </c>
      <c r="Z7" s="6">
        <v>34486</v>
      </c>
      <c r="AA7" s="6">
        <v>27334</v>
      </c>
      <c r="AB7" s="6">
        <v>29037</v>
      </c>
      <c r="AC7" s="6">
        <v>34486</v>
      </c>
      <c r="AD7" s="6">
        <v>34486</v>
      </c>
      <c r="AE7" s="6">
        <v>34486</v>
      </c>
      <c r="AF7" s="6">
        <v>34486</v>
      </c>
      <c r="AG7" s="6">
        <v>34486</v>
      </c>
      <c r="AH7" s="6">
        <v>34486</v>
      </c>
      <c r="AI7" s="6">
        <v>30133</v>
      </c>
      <c r="AJ7" s="6">
        <v>30133</v>
      </c>
      <c r="AK7" s="6">
        <v>34486</v>
      </c>
      <c r="AL7" s="6">
        <v>34486</v>
      </c>
      <c r="AM7" s="6">
        <v>37043</v>
      </c>
      <c r="AN7" s="6">
        <v>37043</v>
      </c>
      <c r="AO7" s="6">
        <v>37043</v>
      </c>
      <c r="AP7" s="6">
        <v>37043</v>
      </c>
      <c r="AQ7" s="6">
        <v>37043</v>
      </c>
      <c r="AR7" s="6">
        <v>37043</v>
      </c>
      <c r="AS7" s="6">
        <v>37043</v>
      </c>
      <c r="AT7" s="6">
        <v>37043</v>
      </c>
      <c r="AU7" s="6">
        <v>34486</v>
      </c>
      <c r="AV7" s="6">
        <v>34486</v>
      </c>
      <c r="AW7" s="6">
        <v>34486</v>
      </c>
      <c r="AX7" s="6">
        <v>34486</v>
      </c>
      <c r="AY7" s="6">
        <v>34486</v>
      </c>
      <c r="AZ7" s="6">
        <v>34486</v>
      </c>
      <c r="BA7" s="6">
        <v>34486</v>
      </c>
      <c r="BB7" s="6">
        <v>34486</v>
      </c>
      <c r="BC7" s="6">
        <v>34486</v>
      </c>
      <c r="BD7" s="6">
        <v>34486</v>
      </c>
      <c r="BE7" s="6">
        <v>34486</v>
      </c>
      <c r="BF7" s="6">
        <v>34486</v>
      </c>
      <c r="BG7" s="6">
        <v>34486</v>
      </c>
      <c r="BH7" s="6">
        <v>34486</v>
      </c>
      <c r="BI7" s="6">
        <v>34486</v>
      </c>
      <c r="BJ7" s="6">
        <v>34486</v>
      </c>
      <c r="BK7" s="6">
        <v>34486</v>
      </c>
      <c r="BL7" s="6">
        <v>30133</v>
      </c>
      <c r="BM7" s="6">
        <v>30133</v>
      </c>
      <c r="BN7" s="6">
        <v>34486</v>
      </c>
      <c r="BO7" s="6">
        <v>34486</v>
      </c>
      <c r="BP7" s="6">
        <v>37043</v>
      </c>
      <c r="BQ7" s="6">
        <v>37043</v>
      </c>
      <c r="BR7" s="6">
        <v>37043</v>
      </c>
      <c r="BS7" s="6">
        <v>37043</v>
      </c>
      <c r="BT7" s="6">
        <v>37043</v>
      </c>
      <c r="BU7" s="6">
        <v>37043</v>
      </c>
      <c r="BV7" s="6">
        <v>37043</v>
      </c>
      <c r="BW7" s="6">
        <v>37043</v>
      </c>
      <c r="BX7" s="6">
        <v>34486</v>
      </c>
      <c r="BY7" s="6">
        <v>34486</v>
      </c>
      <c r="BZ7" s="6">
        <v>34486</v>
      </c>
      <c r="CA7" s="6">
        <v>34486</v>
      </c>
      <c r="CB7" s="6">
        <v>34486</v>
      </c>
      <c r="CC7" s="6">
        <v>34486</v>
      </c>
      <c r="CD7" s="6">
        <v>34486</v>
      </c>
      <c r="CE7" s="6">
        <v>34486</v>
      </c>
      <c r="CF7" s="6">
        <v>34486</v>
      </c>
      <c r="CG7" s="6">
        <v>34486</v>
      </c>
      <c r="CH7" s="6">
        <v>34486</v>
      </c>
      <c r="CI7" s="6">
        <v>34486</v>
      </c>
      <c r="CJ7" s="6">
        <v>34486</v>
      </c>
      <c r="CK7" s="6">
        <v>34486</v>
      </c>
      <c r="CL7" s="6">
        <v>34486</v>
      </c>
      <c r="CM7" s="6">
        <v>34486</v>
      </c>
      <c r="CN7" s="6">
        <v>34486</v>
      </c>
      <c r="CO7" s="6">
        <v>30133</v>
      </c>
      <c r="CP7" s="6">
        <v>30133</v>
      </c>
      <c r="CQ7" s="6">
        <v>34486</v>
      </c>
      <c r="CR7" s="6">
        <v>34486</v>
      </c>
      <c r="CS7" s="6">
        <v>37043</v>
      </c>
      <c r="CT7" s="6">
        <v>37043</v>
      </c>
      <c r="CU7" s="6">
        <v>37043</v>
      </c>
      <c r="CV7" s="6">
        <v>37043</v>
      </c>
      <c r="CW7" s="6">
        <v>37043</v>
      </c>
      <c r="CX7" s="6">
        <v>37043</v>
      </c>
      <c r="CY7" s="6">
        <v>37043</v>
      </c>
      <c r="CZ7" s="6">
        <v>37043</v>
      </c>
      <c r="DA7" s="6">
        <v>34486</v>
      </c>
      <c r="DB7" s="6">
        <v>34486</v>
      </c>
      <c r="DC7" s="6">
        <v>34486</v>
      </c>
      <c r="DD7" s="6">
        <v>34486</v>
      </c>
      <c r="DE7" s="6">
        <v>34486</v>
      </c>
      <c r="DF7" s="6">
        <v>34486</v>
      </c>
      <c r="DG7" s="6">
        <v>34486</v>
      </c>
      <c r="DH7" s="6">
        <v>34486</v>
      </c>
      <c r="DI7" s="6">
        <v>34486</v>
      </c>
      <c r="DJ7" s="6">
        <v>34486</v>
      </c>
      <c r="DK7" s="6">
        <v>34486</v>
      </c>
      <c r="DL7" s="6">
        <v>34486</v>
      </c>
      <c r="DM7" s="6">
        <v>34486</v>
      </c>
      <c r="DN7" s="6">
        <v>34486</v>
      </c>
      <c r="DO7" s="6">
        <v>34486</v>
      </c>
      <c r="DP7" s="6">
        <v>34486</v>
      </c>
      <c r="DQ7" s="6">
        <v>34486</v>
      </c>
      <c r="DR7" s="6">
        <v>30133</v>
      </c>
      <c r="DS7" s="6">
        <v>30133</v>
      </c>
      <c r="DT7" s="6">
        <v>34486</v>
      </c>
      <c r="DU7" s="6">
        <v>34486</v>
      </c>
      <c r="DV7" s="6">
        <v>37043</v>
      </c>
      <c r="DW7" s="6">
        <v>37043</v>
      </c>
      <c r="DX7" s="6">
        <v>37043</v>
      </c>
      <c r="DY7" s="6">
        <v>37043</v>
      </c>
      <c r="DZ7" s="6">
        <v>37043</v>
      </c>
      <c r="EA7" s="6">
        <v>37043</v>
      </c>
      <c r="EB7" s="6">
        <v>37043</v>
      </c>
      <c r="EC7" s="6">
        <v>37043</v>
      </c>
      <c r="ED7" s="6">
        <v>34486</v>
      </c>
      <c r="EE7" s="6">
        <v>34486</v>
      </c>
      <c r="EF7" s="6">
        <v>34486</v>
      </c>
      <c r="EG7" s="6">
        <v>34486</v>
      </c>
      <c r="EH7" s="6">
        <v>34486</v>
      </c>
      <c r="EI7" s="6">
        <v>34486</v>
      </c>
      <c r="EJ7" s="6">
        <v>34486</v>
      </c>
      <c r="EK7" s="6">
        <v>34486</v>
      </c>
      <c r="EL7" s="6">
        <v>34486</v>
      </c>
      <c r="EM7" s="6">
        <v>34486</v>
      </c>
      <c r="EN7" s="6">
        <v>34486</v>
      </c>
      <c r="EO7" s="6">
        <v>34486</v>
      </c>
      <c r="EP7" s="6">
        <v>34486</v>
      </c>
      <c r="EQ7" s="6">
        <v>34486</v>
      </c>
      <c r="ER7" s="6">
        <v>34486</v>
      </c>
      <c r="ES7" s="6">
        <v>34486</v>
      </c>
      <c r="ET7" s="6">
        <v>34486</v>
      </c>
      <c r="EU7" s="6">
        <v>30133</v>
      </c>
      <c r="EV7" s="6">
        <v>30133</v>
      </c>
      <c r="EW7" s="6">
        <v>34486</v>
      </c>
      <c r="EX7" s="6">
        <v>34486</v>
      </c>
      <c r="EY7" s="6">
        <v>37043</v>
      </c>
      <c r="EZ7" s="6">
        <v>37043</v>
      </c>
      <c r="FA7" s="6">
        <v>37043</v>
      </c>
      <c r="FB7" s="6">
        <v>37043</v>
      </c>
      <c r="FC7" s="6">
        <v>37043</v>
      </c>
      <c r="FD7" s="6">
        <v>37043</v>
      </c>
      <c r="FE7" s="6">
        <v>37043</v>
      </c>
      <c r="FF7" s="6">
        <v>37043</v>
      </c>
      <c r="FG7" s="6">
        <v>34486</v>
      </c>
      <c r="FH7" s="6">
        <v>34486</v>
      </c>
      <c r="FI7" s="6">
        <v>34486</v>
      </c>
      <c r="FJ7" s="6">
        <v>34486</v>
      </c>
      <c r="FK7" s="6">
        <v>34486</v>
      </c>
      <c r="FL7" s="6">
        <v>34486</v>
      </c>
      <c r="FM7" s="6">
        <v>34486</v>
      </c>
      <c r="FN7" s="6">
        <v>34486</v>
      </c>
      <c r="FO7" s="6">
        <v>34486</v>
      </c>
      <c r="FP7" s="6">
        <v>34486</v>
      </c>
      <c r="FQ7" s="6">
        <v>34486</v>
      </c>
      <c r="FR7" s="6">
        <v>34486</v>
      </c>
      <c r="FS7" s="6">
        <v>34486</v>
      </c>
      <c r="FT7" s="6">
        <v>34486</v>
      </c>
      <c r="FU7" s="6">
        <v>34486</v>
      </c>
      <c r="FV7" s="6">
        <v>34486</v>
      </c>
      <c r="FW7" s="6">
        <v>34486</v>
      </c>
      <c r="FX7" s="6">
        <v>30133</v>
      </c>
      <c r="FY7" s="6">
        <v>30133</v>
      </c>
      <c r="FZ7" s="6">
        <v>34486</v>
      </c>
      <c r="GA7" s="6">
        <v>34486</v>
      </c>
      <c r="GB7" s="6">
        <v>37043</v>
      </c>
      <c r="GC7" s="6">
        <v>37043</v>
      </c>
      <c r="GD7" s="6">
        <v>37043</v>
      </c>
      <c r="GE7" s="6">
        <v>37043</v>
      </c>
      <c r="GF7" s="6">
        <v>37043</v>
      </c>
      <c r="GG7" s="6">
        <v>37043</v>
      </c>
      <c r="GH7" s="6">
        <v>37043</v>
      </c>
      <c r="GI7" s="6">
        <v>37043</v>
      </c>
      <c r="GJ7" s="6">
        <v>34486</v>
      </c>
      <c r="GK7" s="6">
        <v>34486</v>
      </c>
      <c r="GL7" s="6">
        <v>34486</v>
      </c>
      <c r="GM7" s="6">
        <v>34486</v>
      </c>
      <c r="GN7" s="6">
        <v>34486</v>
      </c>
      <c r="GO7" s="6">
        <v>34486</v>
      </c>
      <c r="GP7" s="6">
        <v>34486</v>
      </c>
      <c r="GQ7" s="6">
        <v>34486</v>
      </c>
      <c r="GR7" s="6">
        <v>34486</v>
      </c>
      <c r="GS7" s="6">
        <v>34486</v>
      </c>
      <c r="GT7" s="6">
        <v>34486</v>
      </c>
      <c r="GU7" s="6">
        <v>34486</v>
      </c>
      <c r="GV7" s="6">
        <v>34486</v>
      </c>
      <c r="GW7" s="6">
        <v>34486</v>
      </c>
      <c r="GX7" s="6">
        <v>34486</v>
      </c>
      <c r="GY7" s="6">
        <v>34486</v>
      </c>
      <c r="GZ7" s="6">
        <v>34486</v>
      </c>
      <c r="HA7" s="6">
        <v>30133</v>
      </c>
      <c r="HB7" s="6">
        <v>30133</v>
      </c>
      <c r="HC7" s="6">
        <v>34486</v>
      </c>
      <c r="HD7" s="6">
        <v>34486</v>
      </c>
      <c r="HE7" s="6">
        <v>37043</v>
      </c>
      <c r="HF7" s="6">
        <v>37043</v>
      </c>
      <c r="HG7" s="6">
        <v>37043</v>
      </c>
      <c r="HH7" s="6">
        <v>37043</v>
      </c>
      <c r="HI7" s="6">
        <v>37043</v>
      </c>
      <c r="HJ7" s="6">
        <v>37043</v>
      </c>
      <c r="HK7" s="6">
        <v>37043</v>
      </c>
      <c r="HL7" s="6">
        <v>37043</v>
      </c>
      <c r="HM7" s="6">
        <v>34486</v>
      </c>
      <c r="HN7" s="6">
        <v>34486</v>
      </c>
      <c r="HO7" s="6">
        <v>34486</v>
      </c>
      <c r="HP7" s="6">
        <v>34486</v>
      </c>
      <c r="HQ7" s="6">
        <v>34486</v>
      </c>
      <c r="HR7" s="6">
        <v>34486</v>
      </c>
      <c r="HS7" s="6">
        <v>34486</v>
      </c>
      <c r="HT7" s="6">
        <v>34486</v>
      </c>
      <c r="HU7" s="6">
        <v>34486</v>
      </c>
      <c r="HV7" s="6">
        <v>34486</v>
      </c>
      <c r="HW7" s="6">
        <v>34486</v>
      </c>
      <c r="HX7" s="6">
        <v>34486</v>
      </c>
      <c r="HY7" s="6">
        <v>34486</v>
      </c>
      <c r="HZ7" s="6">
        <v>34486</v>
      </c>
      <c r="IA7" s="6">
        <v>34486</v>
      </c>
      <c r="IB7" s="6">
        <v>34486</v>
      </c>
      <c r="IC7" s="6">
        <v>34486</v>
      </c>
      <c r="ID7" s="6">
        <v>30133</v>
      </c>
      <c r="IE7" s="6">
        <v>30133</v>
      </c>
      <c r="IF7" s="6">
        <v>34486</v>
      </c>
      <c r="IG7" s="6">
        <v>34486</v>
      </c>
      <c r="IH7" s="6">
        <v>37043</v>
      </c>
      <c r="II7" s="6">
        <v>37043</v>
      </c>
      <c r="IJ7" s="6">
        <v>37043</v>
      </c>
      <c r="IK7" s="6">
        <v>37043</v>
      </c>
      <c r="IL7" s="6">
        <v>37043</v>
      </c>
      <c r="IM7" s="6">
        <v>37043</v>
      </c>
      <c r="IN7" s="6">
        <v>37043</v>
      </c>
      <c r="IO7" s="6">
        <v>37043</v>
      </c>
      <c r="IP7" s="6">
        <v>34486</v>
      </c>
      <c r="IQ7" s="6">
        <v>34486</v>
      </c>
    </row>
    <row r="8" spans="1:251" s="6" customFormat="1">
      <c r="A8" s="5" t="s">
        <v>256</v>
      </c>
      <c r="B8" s="6">
        <v>44713</v>
      </c>
      <c r="C8" s="6">
        <v>44713</v>
      </c>
      <c r="D8" s="6">
        <v>44713</v>
      </c>
      <c r="E8" s="6">
        <v>44713</v>
      </c>
      <c r="F8" s="6">
        <v>44713</v>
      </c>
      <c r="G8" s="6">
        <v>44713</v>
      </c>
      <c r="H8" s="6">
        <v>44713</v>
      </c>
      <c r="I8" s="6">
        <v>44713</v>
      </c>
      <c r="J8" s="6">
        <v>44713</v>
      </c>
      <c r="K8" s="6">
        <v>44713</v>
      </c>
      <c r="L8" s="6">
        <v>44713</v>
      </c>
      <c r="M8" s="6">
        <v>44713</v>
      </c>
      <c r="N8" s="6">
        <v>44713</v>
      </c>
      <c r="O8" s="6">
        <v>44713</v>
      </c>
      <c r="P8" s="6">
        <v>44713</v>
      </c>
      <c r="Q8" s="6">
        <v>44713</v>
      </c>
      <c r="R8" s="6">
        <v>44713</v>
      </c>
      <c r="S8" s="6">
        <v>44713</v>
      </c>
      <c r="T8" s="6">
        <v>44713</v>
      </c>
      <c r="U8" s="6">
        <v>44713</v>
      </c>
      <c r="V8" s="6">
        <v>44713</v>
      </c>
      <c r="W8" s="6">
        <v>44713</v>
      </c>
      <c r="X8" s="6">
        <v>44713</v>
      </c>
      <c r="Y8" s="6">
        <v>44713</v>
      </c>
      <c r="Z8" s="6">
        <v>44713</v>
      </c>
      <c r="AA8" s="6">
        <v>44713</v>
      </c>
      <c r="AB8" s="6">
        <v>44713</v>
      </c>
      <c r="AC8" s="6">
        <v>44713</v>
      </c>
      <c r="AD8" s="6">
        <v>44713</v>
      </c>
      <c r="AE8" s="6">
        <v>44713</v>
      </c>
      <c r="AF8" s="6">
        <v>44713</v>
      </c>
      <c r="AG8" s="6">
        <v>44713</v>
      </c>
      <c r="AH8" s="6">
        <v>44713</v>
      </c>
      <c r="AI8" s="6">
        <v>44713</v>
      </c>
      <c r="AJ8" s="6">
        <v>44713</v>
      </c>
      <c r="AK8" s="6">
        <v>44713</v>
      </c>
      <c r="AL8" s="6">
        <v>44713</v>
      </c>
      <c r="AM8" s="6">
        <v>44713</v>
      </c>
      <c r="AN8" s="6">
        <v>44713</v>
      </c>
      <c r="AO8" s="6">
        <v>44713</v>
      </c>
      <c r="AP8" s="6">
        <v>44713</v>
      </c>
      <c r="AQ8" s="6">
        <v>44713</v>
      </c>
      <c r="AR8" s="6">
        <v>44713</v>
      </c>
      <c r="AS8" s="6">
        <v>44713</v>
      </c>
      <c r="AT8" s="6">
        <v>44713</v>
      </c>
      <c r="AU8" s="6">
        <v>44713</v>
      </c>
      <c r="AV8" s="6">
        <v>44713</v>
      </c>
      <c r="AW8" s="6">
        <v>44713</v>
      </c>
      <c r="AX8" s="6">
        <v>44713</v>
      </c>
      <c r="AY8" s="6">
        <v>44713</v>
      </c>
      <c r="AZ8" s="6">
        <v>44713</v>
      </c>
      <c r="BA8" s="6">
        <v>44713</v>
      </c>
      <c r="BB8" s="6">
        <v>44713</v>
      </c>
      <c r="BC8" s="6">
        <v>44713</v>
      </c>
      <c r="BD8" s="6">
        <v>44713</v>
      </c>
      <c r="BE8" s="6">
        <v>44713</v>
      </c>
      <c r="BF8" s="6">
        <v>44713</v>
      </c>
      <c r="BG8" s="6">
        <v>44713</v>
      </c>
      <c r="BH8" s="6">
        <v>44713</v>
      </c>
      <c r="BI8" s="6">
        <v>44713</v>
      </c>
      <c r="BJ8" s="6">
        <v>44713</v>
      </c>
      <c r="BK8" s="6">
        <v>44713</v>
      </c>
      <c r="BL8" s="6">
        <v>44713</v>
      </c>
      <c r="BM8" s="6">
        <v>44713</v>
      </c>
      <c r="BN8" s="6">
        <v>44713</v>
      </c>
      <c r="BO8" s="6">
        <v>44713</v>
      </c>
      <c r="BP8" s="6">
        <v>44713</v>
      </c>
      <c r="BQ8" s="6">
        <v>44713</v>
      </c>
      <c r="BR8" s="6">
        <v>44713</v>
      </c>
      <c r="BS8" s="6">
        <v>44713</v>
      </c>
      <c r="BT8" s="6">
        <v>44713</v>
      </c>
      <c r="BU8" s="6">
        <v>44713</v>
      </c>
      <c r="BV8" s="6">
        <v>44713</v>
      </c>
      <c r="BW8" s="6">
        <v>44713</v>
      </c>
      <c r="BX8" s="6">
        <v>44713</v>
      </c>
      <c r="BY8" s="6">
        <v>44713</v>
      </c>
      <c r="BZ8" s="6">
        <v>44713</v>
      </c>
      <c r="CA8" s="6">
        <v>44713</v>
      </c>
      <c r="CB8" s="6">
        <v>44713</v>
      </c>
      <c r="CC8" s="6">
        <v>44713</v>
      </c>
      <c r="CD8" s="6">
        <v>44713</v>
      </c>
      <c r="CE8" s="6">
        <v>44713</v>
      </c>
      <c r="CF8" s="6">
        <v>44713</v>
      </c>
      <c r="CG8" s="6">
        <v>44713</v>
      </c>
      <c r="CH8" s="6">
        <v>44713</v>
      </c>
      <c r="CI8" s="6">
        <v>44713</v>
      </c>
      <c r="CJ8" s="6">
        <v>44713</v>
      </c>
      <c r="CK8" s="6">
        <v>44713</v>
      </c>
      <c r="CL8" s="6">
        <v>44713</v>
      </c>
      <c r="CM8" s="6">
        <v>44713</v>
      </c>
      <c r="CN8" s="6">
        <v>44713</v>
      </c>
      <c r="CO8" s="6">
        <v>44713</v>
      </c>
      <c r="CP8" s="6">
        <v>44713</v>
      </c>
      <c r="CQ8" s="6">
        <v>44713</v>
      </c>
      <c r="CR8" s="6">
        <v>44713</v>
      </c>
      <c r="CS8" s="6">
        <v>44713</v>
      </c>
      <c r="CT8" s="6">
        <v>44713</v>
      </c>
      <c r="CU8" s="6">
        <v>44713</v>
      </c>
      <c r="CV8" s="6">
        <v>44713</v>
      </c>
      <c r="CW8" s="6">
        <v>44713</v>
      </c>
      <c r="CX8" s="6">
        <v>44713</v>
      </c>
      <c r="CY8" s="6">
        <v>44713</v>
      </c>
      <c r="CZ8" s="6">
        <v>44713</v>
      </c>
      <c r="DA8" s="6">
        <v>44713</v>
      </c>
      <c r="DB8" s="6">
        <v>44713</v>
      </c>
      <c r="DC8" s="6">
        <v>44713</v>
      </c>
      <c r="DD8" s="6">
        <v>44713</v>
      </c>
      <c r="DE8" s="6">
        <v>44713</v>
      </c>
      <c r="DF8" s="6">
        <v>44713</v>
      </c>
      <c r="DG8" s="6">
        <v>44713</v>
      </c>
      <c r="DH8" s="6">
        <v>44713</v>
      </c>
      <c r="DI8" s="6">
        <v>44713</v>
      </c>
      <c r="DJ8" s="6">
        <v>44713</v>
      </c>
      <c r="DK8" s="6">
        <v>44713</v>
      </c>
      <c r="DL8" s="6">
        <v>44713</v>
      </c>
      <c r="DM8" s="6">
        <v>44713</v>
      </c>
      <c r="DN8" s="6">
        <v>44713</v>
      </c>
      <c r="DO8" s="6">
        <v>44713</v>
      </c>
      <c r="DP8" s="6">
        <v>44713</v>
      </c>
      <c r="DQ8" s="6">
        <v>44713</v>
      </c>
      <c r="DR8" s="6">
        <v>44713</v>
      </c>
      <c r="DS8" s="6">
        <v>44713</v>
      </c>
      <c r="DT8" s="6">
        <v>44713</v>
      </c>
      <c r="DU8" s="6">
        <v>44713</v>
      </c>
      <c r="DV8" s="6">
        <v>44713</v>
      </c>
      <c r="DW8" s="6">
        <v>44713</v>
      </c>
      <c r="DX8" s="6">
        <v>44713</v>
      </c>
      <c r="DY8" s="6">
        <v>44713</v>
      </c>
      <c r="DZ8" s="6">
        <v>44713</v>
      </c>
      <c r="EA8" s="6">
        <v>44713</v>
      </c>
      <c r="EB8" s="6">
        <v>44713</v>
      </c>
      <c r="EC8" s="6">
        <v>44713</v>
      </c>
      <c r="ED8" s="6">
        <v>44713</v>
      </c>
      <c r="EE8" s="6">
        <v>44713</v>
      </c>
      <c r="EF8" s="6">
        <v>44713</v>
      </c>
      <c r="EG8" s="6">
        <v>44713</v>
      </c>
      <c r="EH8" s="6">
        <v>44713</v>
      </c>
      <c r="EI8" s="6">
        <v>44713</v>
      </c>
      <c r="EJ8" s="6">
        <v>44713</v>
      </c>
      <c r="EK8" s="6">
        <v>44713</v>
      </c>
      <c r="EL8" s="6">
        <v>44713</v>
      </c>
      <c r="EM8" s="6">
        <v>44713</v>
      </c>
      <c r="EN8" s="6">
        <v>44713</v>
      </c>
      <c r="EO8" s="6">
        <v>44713</v>
      </c>
      <c r="EP8" s="6">
        <v>44713</v>
      </c>
      <c r="EQ8" s="6">
        <v>44713</v>
      </c>
      <c r="ER8" s="6">
        <v>44713</v>
      </c>
      <c r="ES8" s="6">
        <v>44713</v>
      </c>
      <c r="ET8" s="6">
        <v>44713</v>
      </c>
      <c r="EU8" s="6">
        <v>44713</v>
      </c>
      <c r="EV8" s="6">
        <v>44713</v>
      </c>
      <c r="EW8" s="6">
        <v>44713</v>
      </c>
      <c r="EX8" s="6">
        <v>44713</v>
      </c>
      <c r="EY8" s="6">
        <v>44713</v>
      </c>
      <c r="EZ8" s="6">
        <v>44713</v>
      </c>
      <c r="FA8" s="6">
        <v>44713</v>
      </c>
      <c r="FB8" s="6">
        <v>44713</v>
      </c>
      <c r="FC8" s="6">
        <v>44713</v>
      </c>
      <c r="FD8" s="6">
        <v>44713</v>
      </c>
      <c r="FE8" s="6">
        <v>44713</v>
      </c>
      <c r="FF8" s="6">
        <v>44713</v>
      </c>
      <c r="FG8" s="6">
        <v>44713</v>
      </c>
      <c r="FH8" s="6">
        <v>44713</v>
      </c>
      <c r="FI8" s="6">
        <v>44713</v>
      </c>
      <c r="FJ8" s="6">
        <v>44713</v>
      </c>
      <c r="FK8" s="6">
        <v>44713</v>
      </c>
      <c r="FL8" s="6">
        <v>44713</v>
      </c>
      <c r="FM8" s="6">
        <v>44713</v>
      </c>
      <c r="FN8" s="6">
        <v>44713</v>
      </c>
      <c r="FO8" s="6">
        <v>44713</v>
      </c>
      <c r="FP8" s="6">
        <v>44713</v>
      </c>
      <c r="FQ8" s="6">
        <v>44713</v>
      </c>
      <c r="FR8" s="6">
        <v>44713</v>
      </c>
      <c r="FS8" s="6">
        <v>44713</v>
      </c>
      <c r="FT8" s="6">
        <v>44713</v>
      </c>
      <c r="FU8" s="6">
        <v>44713</v>
      </c>
      <c r="FV8" s="6">
        <v>44713</v>
      </c>
      <c r="FW8" s="6">
        <v>44713</v>
      </c>
      <c r="FX8" s="6">
        <v>44713</v>
      </c>
      <c r="FY8" s="6">
        <v>44713</v>
      </c>
      <c r="FZ8" s="6">
        <v>44713</v>
      </c>
      <c r="GA8" s="6">
        <v>44713</v>
      </c>
      <c r="GB8" s="6">
        <v>44713</v>
      </c>
      <c r="GC8" s="6">
        <v>44713</v>
      </c>
      <c r="GD8" s="6">
        <v>44713</v>
      </c>
      <c r="GE8" s="6">
        <v>44713</v>
      </c>
      <c r="GF8" s="6">
        <v>44713</v>
      </c>
      <c r="GG8" s="6">
        <v>44713</v>
      </c>
      <c r="GH8" s="6">
        <v>44713</v>
      </c>
      <c r="GI8" s="6">
        <v>44713</v>
      </c>
      <c r="GJ8" s="6">
        <v>44713</v>
      </c>
      <c r="GK8" s="6">
        <v>44713</v>
      </c>
      <c r="GL8" s="6">
        <v>44713</v>
      </c>
      <c r="GM8" s="6">
        <v>44713</v>
      </c>
      <c r="GN8" s="6">
        <v>44713</v>
      </c>
      <c r="GO8" s="6">
        <v>44713</v>
      </c>
      <c r="GP8" s="6">
        <v>44713</v>
      </c>
      <c r="GQ8" s="6">
        <v>44713</v>
      </c>
      <c r="GR8" s="6">
        <v>44713</v>
      </c>
      <c r="GS8" s="6">
        <v>44713</v>
      </c>
      <c r="GT8" s="6">
        <v>44713</v>
      </c>
      <c r="GU8" s="6">
        <v>44713</v>
      </c>
      <c r="GV8" s="6">
        <v>44713</v>
      </c>
      <c r="GW8" s="6">
        <v>44713</v>
      </c>
      <c r="GX8" s="6">
        <v>44713</v>
      </c>
      <c r="GY8" s="6">
        <v>44713</v>
      </c>
      <c r="GZ8" s="6">
        <v>44713</v>
      </c>
      <c r="HA8" s="6">
        <v>44713</v>
      </c>
      <c r="HB8" s="6">
        <v>44713</v>
      </c>
      <c r="HC8" s="6">
        <v>44713</v>
      </c>
      <c r="HD8" s="6">
        <v>44713</v>
      </c>
      <c r="HE8" s="6">
        <v>44713</v>
      </c>
      <c r="HF8" s="6">
        <v>44713</v>
      </c>
      <c r="HG8" s="6">
        <v>44713</v>
      </c>
      <c r="HH8" s="6">
        <v>44713</v>
      </c>
      <c r="HI8" s="6">
        <v>44713</v>
      </c>
      <c r="HJ8" s="6">
        <v>44713</v>
      </c>
      <c r="HK8" s="6">
        <v>44713</v>
      </c>
      <c r="HL8" s="6">
        <v>44713</v>
      </c>
      <c r="HM8" s="6">
        <v>44713</v>
      </c>
      <c r="HN8" s="6">
        <v>44713</v>
      </c>
      <c r="HO8" s="6">
        <v>44713</v>
      </c>
      <c r="HP8" s="6">
        <v>44713</v>
      </c>
      <c r="HQ8" s="6">
        <v>44713</v>
      </c>
      <c r="HR8" s="6">
        <v>44713</v>
      </c>
      <c r="HS8" s="6">
        <v>44713</v>
      </c>
      <c r="HT8" s="6">
        <v>44713</v>
      </c>
      <c r="HU8" s="6">
        <v>44713</v>
      </c>
      <c r="HV8" s="6">
        <v>44713</v>
      </c>
      <c r="HW8" s="6">
        <v>44713</v>
      </c>
      <c r="HX8" s="6">
        <v>44713</v>
      </c>
      <c r="HY8" s="6">
        <v>44713</v>
      </c>
      <c r="HZ8" s="6">
        <v>44713</v>
      </c>
      <c r="IA8" s="6">
        <v>44713</v>
      </c>
      <c r="IB8" s="6">
        <v>44713</v>
      </c>
      <c r="IC8" s="6">
        <v>44713</v>
      </c>
      <c r="ID8" s="6">
        <v>44713</v>
      </c>
      <c r="IE8" s="6">
        <v>44713</v>
      </c>
      <c r="IF8" s="6">
        <v>44713</v>
      </c>
      <c r="IG8" s="6">
        <v>44713</v>
      </c>
      <c r="IH8" s="6">
        <v>44713</v>
      </c>
      <c r="II8" s="6">
        <v>44713</v>
      </c>
      <c r="IJ8" s="6">
        <v>44713</v>
      </c>
      <c r="IK8" s="6">
        <v>44713</v>
      </c>
      <c r="IL8" s="6">
        <v>44713</v>
      </c>
      <c r="IM8" s="6">
        <v>44713</v>
      </c>
      <c r="IN8" s="6">
        <v>44713</v>
      </c>
      <c r="IO8" s="6">
        <v>44713</v>
      </c>
      <c r="IP8" s="6">
        <v>44713</v>
      </c>
      <c r="IQ8" s="6">
        <v>44713</v>
      </c>
    </row>
    <row r="9" spans="1:251">
      <c r="A9" s="4" t="s">
        <v>257</v>
      </c>
      <c r="B9" s="1">
        <v>58</v>
      </c>
      <c r="C9" s="1">
        <v>58</v>
      </c>
      <c r="D9" s="1">
        <v>57</v>
      </c>
      <c r="E9" s="1">
        <v>58</v>
      </c>
      <c r="F9" s="1">
        <v>58</v>
      </c>
      <c r="G9" s="1">
        <v>58</v>
      </c>
      <c r="H9" s="1">
        <v>57</v>
      </c>
      <c r="I9" s="1">
        <v>58</v>
      </c>
      <c r="J9" s="1">
        <v>35</v>
      </c>
      <c r="K9" s="1">
        <v>35</v>
      </c>
      <c r="L9" s="1">
        <v>35</v>
      </c>
      <c r="M9" s="1">
        <v>35</v>
      </c>
      <c r="N9" s="1">
        <v>35</v>
      </c>
      <c r="O9" s="1">
        <v>35</v>
      </c>
      <c r="P9" s="1">
        <v>35</v>
      </c>
      <c r="Q9" s="1">
        <v>35</v>
      </c>
      <c r="R9" s="1">
        <v>42</v>
      </c>
      <c r="S9" s="1">
        <v>58</v>
      </c>
      <c r="T9" s="1">
        <v>57</v>
      </c>
      <c r="U9" s="1">
        <v>42</v>
      </c>
      <c r="V9" s="1">
        <v>42</v>
      </c>
      <c r="W9" s="1">
        <v>58</v>
      </c>
      <c r="X9" s="1">
        <v>57</v>
      </c>
      <c r="Y9" s="1">
        <v>42</v>
      </c>
      <c r="Z9" s="1">
        <v>42</v>
      </c>
      <c r="AA9" s="1">
        <v>58</v>
      </c>
      <c r="AB9" s="1">
        <v>57</v>
      </c>
      <c r="AC9" s="1">
        <v>42</v>
      </c>
      <c r="AD9" s="1">
        <v>42</v>
      </c>
      <c r="AE9" s="1">
        <v>42</v>
      </c>
      <c r="AF9" s="1">
        <v>42</v>
      </c>
      <c r="AG9" s="1">
        <v>42</v>
      </c>
      <c r="AH9" s="1">
        <v>42</v>
      </c>
      <c r="AI9" s="1">
        <v>54</v>
      </c>
      <c r="AJ9" s="1">
        <v>54</v>
      </c>
      <c r="AK9" s="1">
        <v>42</v>
      </c>
      <c r="AL9" s="1">
        <v>42</v>
      </c>
      <c r="AM9" s="1">
        <v>35</v>
      </c>
      <c r="AN9" s="1">
        <v>35</v>
      </c>
      <c r="AO9" s="1">
        <v>35</v>
      </c>
      <c r="AP9" s="1">
        <v>35</v>
      </c>
      <c r="AQ9" s="1">
        <v>35</v>
      </c>
      <c r="AR9" s="1">
        <v>35</v>
      </c>
      <c r="AS9" s="1">
        <v>35</v>
      </c>
      <c r="AT9" s="1">
        <v>35</v>
      </c>
      <c r="AU9" s="1">
        <v>42</v>
      </c>
      <c r="AV9" s="1">
        <v>42</v>
      </c>
      <c r="AW9" s="1">
        <v>42</v>
      </c>
      <c r="AX9" s="1">
        <v>42</v>
      </c>
      <c r="AY9" s="1">
        <v>42</v>
      </c>
      <c r="AZ9" s="1">
        <v>42</v>
      </c>
      <c r="BA9" s="1">
        <v>42</v>
      </c>
      <c r="BB9" s="1">
        <v>42</v>
      </c>
      <c r="BC9" s="1">
        <v>42</v>
      </c>
      <c r="BD9" s="1">
        <v>42</v>
      </c>
      <c r="BE9" s="1">
        <v>42</v>
      </c>
      <c r="BF9" s="1">
        <v>42</v>
      </c>
      <c r="BG9" s="1">
        <v>42</v>
      </c>
      <c r="BH9" s="1">
        <v>42</v>
      </c>
      <c r="BI9" s="1">
        <v>42</v>
      </c>
      <c r="BJ9" s="1">
        <v>42</v>
      </c>
      <c r="BK9" s="1">
        <v>42</v>
      </c>
      <c r="BL9" s="1">
        <v>54</v>
      </c>
      <c r="BM9" s="1">
        <v>54</v>
      </c>
      <c r="BN9" s="1">
        <v>42</v>
      </c>
      <c r="BO9" s="1">
        <v>42</v>
      </c>
      <c r="BP9" s="1">
        <v>35</v>
      </c>
      <c r="BQ9" s="1">
        <v>35</v>
      </c>
      <c r="BR9" s="1">
        <v>35</v>
      </c>
      <c r="BS9" s="1">
        <v>35</v>
      </c>
      <c r="BT9" s="1">
        <v>35</v>
      </c>
      <c r="BU9" s="1">
        <v>35</v>
      </c>
      <c r="BV9" s="1">
        <v>35</v>
      </c>
      <c r="BW9" s="1">
        <v>35</v>
      </c>
      <c r="BX9" s="1">
        <v>42</v>
      </c>
      <c r="BY9" s="1">
        <v>42</v>
      </c>
      <c r="BZ9" s="1">
        <v>42</v>
      </c>
      <c r="CA9" s="1">
        <v>42</v>
      </c>
      <c r="CB9" s="1">
        <v>42</v>
      </c>
      <c r="CC9" s="1">
        <v>42</v>
      </c>
      <c r="CD9" s="1">
        <v>42</v>
      </c>
      <c r="CE9" s="1">
        <v>42</v>
      </c>
      <c r="CF9" s="1">
        <v>42</v>
      </c>
      <c r="CG9" s="1">
        <v>42</v>
      </c>
      <c r="CH9" s="1">
        <v>42</v>
      </c>
      <c r="CI9" s="1">
        <v>42</v>
      </c>
      <c r="CJ9" s="1">
        <v>42</v>
      </c>
      <c r="CK9" s="1">
        <v>42</v>
      </c>
      <c r="CL9" s="1">
        <v>42</v>
      </c>
      <c r="CM9" s="1">
        <v>42</v>
      </c>
      <c r="CN9" s="1">
        <v>42</v>
      </c>
      <c r="CO9" s="1">
        <v>54</v>
      </c>
      <c r="CP9" s="1">
        <v>54</v>
      </c>
      <c r="CQ9" s="1">
        <v>42</v>
      </c>
      <c r="CR9" s="1">
        <v>42</v>
      </c>
      <c r="CS9" s="1">
        <v>35</v>
      </c>
      <c r="CT9" s="1">
        <v>35</v>
      </c>
      <c r="CU9" s="1">
        <v>35</v>
      </c>
      <c r="CV9" s="1">
        <v>35</v>
      </c>
      <c r="CW9" s="1">
        <v>35</v>
      </c>
      <c r="CX9" s="1">
        <v>35</v>
      </c>
      <c r="CY9" s="1">
        <v>35</v>
      </c>
      <c r="CZ9" s="1">
        <v>35</v>
      </c>
      <c r="DA9" s="1">
        <v>42</v>
      </c>
      <c r="DB9" s="1">
        <v>42</v>
      </c>
      <c r="DC9" s="1">
        <v>42</v>
      </c>
      <c r="DD9" s="1">
        <v>42</v>
      </c>
      <c r="DE9" s="1">
        <v>42</v>
      </c>
      <c r="DF9" s="1">
        <v>42</v>
      </c>
      <c r="DG9" s="1">
        <v>42</v>
      </c>
      <c r="DH9" s="1">
        <v>42</v>
      </c>
      <c r="DI9" s="1">
        <v>42</v>
      </c>
      <c r="DJ9" s="1">
        <v>42</v>
      </c>
      <c r="DK9" s="1">
        <v>42</v>
      </c>
      <c r="DL9" s="1">
        <v>42</v>
      </c>
      <c r="DM9" s="1">
        <v>42</v>
      </c>
      <c r="DN9" s="1">
        <v>42</v>
      </c>
      <c r="DO9" s="1">
        <v>42</v>
      </c>
      <c r="DP9" s="1">
        <v>42</v>
      </c>
      <c r="DQ9" s="1">
        <v>42</v>
      </c>
      <c r="DR9" s="1">
        <v>54</v>
      </c>
      <c r="DS9" s="1">
        <v>54</v>
      </c>
      <c r="DT9" s="1">
        <v>42</v>
      </c>
      <c r="DU9" s="1">
        <v>42</v>
      </c>
      <c r="DV9" s="1">
        <v>35</v>
      </c>
      <c r="DW9" s="1">
        <v>35</v>
      </c>
      <c r="DX9" s="1">
        <v>35</v>
      </c>
      <c r="DY9" s="1">
        <v>35</v>
      </c>
      <c r="DZ9" s="1">
        <v>35</v>
      </c>
      <c r="EA9" s="1">
        <v>35</v>
      </c>
      <c r="EB9" s="1">
        <v>35</v>
      </c>
      <c r="EC9" s="1">
        <v>35</v>
      </c>
      <c r="ED9" s="1">
        <v>42</v>
      </c>
      <c r="EE9" s="1">
        <v>42</v>
      </c>
      <c r="EF9" s="1">
        <v>42</v>
      </c>
      <c r="EG9" s="1">
        <v>42</v>
      </c>
      <c r="EH9" s="1">
        <v>42</v>
      </c>
      <c r="EI9" s="1">
        <v>42</v>
      </c>
      <c r="EJ9" s="1">
        <v>42</v>
      </c>
      <c r="EK9" s="1">
        <v>42</v>
      </c>
      <c r="EL9" s="1">
        <v>42</v>
      </c>
      <c r="EM9" s="1">
        <v>42</v>
      </c>
      <c r="EN9" s="1">
        <v>42</v>
      </c>
      <c r="EO9" s="1">
        <v>42</v>
      </c>
      <c r="EP9" s="1">
        <v>42</v>
      </c>
      <c r="EQ9" s="1">
        <v>42</v>
      </c>
      <c r="ER9" s="1">
        <v>42</v>
      </c>
      <c r="ES9" s="1">
        <v>42</v>
      </c>
      <c r="ET9" s="1">
        <v>42</v>
      </c>
      <c r="EU9" s="1">
        <v>54</v>
      </c>
      <c r="EV9" s="1">
        <v>54</v>
      </c>
      <c r="EW9" s="1">
        <v>42</v>
      </c>
      <c r="EX9" s="1">
        <v>42</v>
      </c>
      <c r="EY9" s="1">
        <v>35</v>
      </c>
      <c r="EZ9" s="1">
        <v>35</v>
      </c>
      <c r="FA9" s="1">
        <v>35</v>
      </c>
      <c r="FB9" s="1">
        <v>35</v>
      </c>
      <c r="FC9" s="1">
        <v>35</v>
      </c>
      <c r="FD9" s="1">
        <v>35</v>
      </c>
      <c r="FE9" s="1">
        <v>35</v>
      </c>
      <c r="FF9" s="1">
        <v>35</v>
      </c>
      <c r="FG9" s="1">
        <v>42</v>
      </c>
      <c r="FH9" s="1">
        <v>42</v>
      </c>
      <c r="FI9" s="1">
        <v>42</v>
      </c>
      <c r="FJ9" s="1">
        <v>42</v>
      </c>
      <c r="FK9" s="1">
        <v>42</v>
      </c>
      <c r="FL9" s="1">
        <v>42</v>
      </c>
      <c r="FM9" s="1">
        <v>42</v>
      </c>
      <c r="FN9" s="1">
        <v>42</v>
      </c>
      <c r="FO9" s="1">
        <v>42</v>
      </c>
      <c r="FP9" s="1">
        <v>42</v>
      </c>
      <c r="FQ9" s="1">
        <v>42</v>
      </c>
      <c r="FR9" s="1">
        <v>42</v>
      </c>
      <c r="FS9" s="1">
        <v>42</v>
      </c>
      <c r="FT9" s="1">
        <v>42</v>
      </c>
      <c r="FU9" s="1">
        <v>42</v>
      </c>
      <c r="FV9" s="1">
        <v>42</v>
      </c>
      <c r="FW9" s="1">
        <v>42</v>
      </c>
      <c r="FX9" s="1">
        <v>54</v>
      </c>
      <c r="FY9" s="1">
        <v>54</v>
      </c>
      <c r="FZ9" s="1">
        <v>42</v>
      </c>
      <c r="GA9" s="1">
        <v>42</v>
      </c>
      <c r="GB9" s="1">
        <v>35</v>
      </c>
      <c r="GC9" s="1">
        <v>35</v>
      </c>
      <c r="GD9" s="1">
        <v>35</v>
      </c>
      <c r="GE9" s="1">
        <v>35</v>
      </c>
      <c r="GF9" s="1">
        <v>35</v>
      </c>
      <c r="GG9" s="1">
        <v>35</v>
      </c>
      <c r="GH9" s="1">
        <v>35</v>
      </c>
      <c r="GI9" s="1">
        <v>35</v>
      </c>
      <c r="GJ9" s="1">
        <v>42</v>
      </c>
      <c r="GK9" s="1">
        <v>42</v>
      </c>
      <c r="GL9" s="1">
        <v>42</v>
      </c>
      <c r="GM9" s="1">
        <v>42</v>
      </c>
      <c r="GN9" s="1">
        <v>42</v>
      </c>
      <c r="GO9" s="1">
        <v>42</v>
      </c>
      <c r="GP9" s="1">
        <v>42</v>
      </c>
      <c r="GQ9" s="1">
        <v>42</v>
      </c>
      <c r="GR9" s="1">
        <v>42</v>
      </c>
      <c r="GS9" s="1">
        <v>42</v>
      </c>
      <c r="GT9" s="1">
        <v>42</v>
      </c>
      <c r="GU9" s="1">
        <v>42</v>
      </c>
      <c r="GV9" s="1">
        <v>42</v>
      </c>
      <c r="GW9" s="1">
        <v>42</v>
      </c>
      <c r="GX9" s="1">
        <v>42</v>
      </c>
      <c r="GY9" s="1">
        <v>42</v>
      </c>
      <c r="GZ9" s="1">
        <v>42</v>
      </c>
      <c r="HA9" s="1">
        <v>54</v>
      </c>
      <c r="HB9" s="1">
        <v>54</v>
      </c>
      <c r="HC9" s="1">
        <v>42</v>
      </c>
      <c r="HD9" s="1">
        <v>42</v>
      </c>
      <c r="HE9" s="1">
        <v>35</v>
      </c>
      <c r="HF9" s="1">
        <v>35</v>
      </c>
      <c r="HG9" s="1">
        <v>35</v>
      </c>
      <c r="HH9" s="1">
        <v>35</v>
      </c>
      <c r="HI9" s="1">
        <v>35</v>
      </c>
      <c r="HJ9" s="1">
        <v>35</v>
      </c>
      <c r="HK9" s="1">
        <v>35</v>
      </c>
      <c r="HL9" s="1">
        <v>35</v>
      </c>
      <c r="HM9" s="1">
        <v>42</v>
      </c>
      <c r="HN9" s="1">
        <v>42</v>
      </c>
      <c r="HO9" s="1">
        <v>42</v>
      </c>
      <c r="HP9" s="1">
        <v>42</v>
      </c>
      <c r="HQ9" s="1">
        <v>42</v>
      </c>
      <c r="HR9" s="1">
        <v>42</v>
      </c>
      <c r="HS9" s="1">
        <v>42</v>
      </c>
      <c r="HT9" s="1">
        <v>42</v>
      </c>
      <c r="HU9" s="1">
        <v>42</v>
      </c>
      <c r="HV9" s="1">
        <v>42</v>
      </c>
      <c r="HW9" s="1">
        <v>42</v>
      </c>
      <c r="HX9" s="1">
        <v>42</v>
      </c>
      <c r="HY9" s="1">
        <v>42</v>
      </c>
      <c r="HZ9" s="1">
        <v>42</v>
      </c>
      <c r="IA9" s="1">
        <v>42</v>
      </c>
      <c r="IB9" s="1">
        <v>42</v>
      </c>
      <c r="IC9" s="1">
        <v>42</v>
      </c>
      <c r="ID9" s="1">
        <v>54</v>
      </c>
      <c r="IE9" s="1">
        <v>54</v>
      </c>
      <c r="IF9" s="1">
        <v>42</v>
      </c>
      <c r="IG9" s="1">
        <v>42</v>
      </c>
      <c r="IH9" s="1">
        <v>35</v>
      </c>
      <c r="II9" s="1">
        <v>35</v>
      </c>
      <c r="IJ9" s="1">
        <v>35</v>
      </c>
      <c r="IK9" s="1">
        <v>35</v>
      </c>
      <c r="IL9" s="1">
        <v>35</v>
      </c>
      <c r="IM9" s="1">
        <v>35</v>
      </c>
      <c r="IN9" s="1">
        <v>35</v>
      </c>
      <c r="IO9" s="1">
        <v>35</v>
      </c>
      <c r="IP9" s="1">
        <v>42</v>
      </c>
      <c r="IQ9" s="1">
        <v>42</v>
      </c>
    </row>
    <row r="10" spans="1:251">
      <c r="A10" s="4" t="s">
        <v>258</v>
      </c>
      <c r="B10" s="8" t="s">
        <v>263</v>
      </c>
      <c r="C10" s="8" t="s">
        <v>264</v>
      </c>
      <c r="D10" s="8" t="s">
        <v>265</v>
      </c>
      <c r="E10" s="8" t="s">
        <v>266</v>
      </c>
      <c r="F10" s="8" t="s">
        <v>267</v>
      </c>
      <c r="G10" s="8" t="s">
        <v>268</v>
      </c>
      <c r="H10" s="8" t="s">
        <v>269</v>
      </c>
      <c r="I10" s="8" t="s">
        <v>270</v>
      </c>
      <c r="J10" s="8" t="s">
        <v>271</v>
      </c>
      <c r="K10" s="8" t="s">
        <v>272</v>
      </c>
      <c r="L10" s="8" t="s">
        <v>273</v>
      </c>
      <c r="M10" s="8" t="s">
        <v>274</v>
      </c>
      <c r="N10" s="8" t="s">
        <v>275</v>
      </c>
      <c r="O10" s="8" t="s">
        <v>276</v>
      </c>
      <c r="P10" s="8" t="s">
        <v>277</v>
      </c>
      <c r="Q10" s="8" t="s">
        <v>278</v>
      </c>
      <c r="R10" s="8" t="s">
        <v>279</v>
      </c>
      <c r="S10" s="8" t="s">
        <v>280</v>
      </c>
      <c r="T10" s="8" t="s">
        <v>281</v>
      </c>
      <c r="U10" s="8" t="s">
        <v>282</v>
      </c>
      <c r="V10" s="8" t="s">
        <v>283</v>
      </c>
      <c r="W10" s="8" t="s">
        <v>284</v>
      </c>
      <c r="X10" s="8" t="s">
        <v>285</v>
      </c>
      <c r="Y10" s="8" t="s">
        <v>286</v>
      </c>
      <c r="Z10" s="8" t="s">
        <v>287</v>
      </c>
      <c r="AA10" s="8" t="s">
        <v>288</v>
      </c>
      <c r="AB10" s="8" t="s">
        <v>289</v>
      </c>
      <c r="AC10" s="8" t="s">
        <v>290</v>
      </c>
      <c r="AD10" s="8" t="s">
        <v>291</v>
      </c>
      <c r="AE10" s="8" t="s">
        <v>292</v>
      </c>
      <c r="AF10" s="8" t="s">
        <v>293</v>
      </c>
      <c r="AG10" s="8" t="s">
        <v>294</v>
      </c>
      <c r="AH10" s="8" t="s">
        <v>295</v>
      </c>
      <c r="AI10" s="8" t="s">
        <v>296</v>
      </c>
      <c r="AJ10" s="8" t="s">
        <v>297</v>
      </c>
      <c r="AK10" s="8" t="s">
        <v>298</v>
      </c>
      <c r="AL10" s="8" t="s">
        <v>299</v>
      </c>
      <c r="AM10" s="8" t="s">
        <v>300</v>
      </c>
      <c r="AN10" s="8" t="s">
        <v>301</v>
      </c>
      <c r="AO10" s="8" t="s">
        <v>302</v>
      </c>
      <c r="AP10" s="8" t="s">
        <v>303</v>
      </c>
      <c r="AQ10" s="8" t="s">
        <v>304</v>
      </c>
      <c r="AR10" s="8" t="s">
        <v>305</v>
      </c>
      <c r="AS10" s="8" t="s">
        <v>306</v>
      </c>
      <c r="AT10" s="8" t="s">
        <v>307</v>
      </c>
      <c r="AU10" s="8" t="s">
        <v>308</v>
      </c>
      <c r="AV10" s="8" t="s">
        <v>309</v>
      </c>
      <c r="AW10" s="8" t="s">
        <v>310</v>
      </c>
      <c r="AX10" s="8" t="s">
        <v>311</v>
      </c>
      <c r="AY10" s="8" t="s">
        <v>312</v>
      </c>
      <c r="AZ10" s="8" t="s">
        <v>313</v>
      </c>
      <c r="BA10" s="8" t="s">
        <v>314</v>
      </c>
      <c r="BB10" s="8" t="s">
        <v>315</v>
      </c>
      <c r="BC10" s="8" t="s">
        <v>316</v>
      </c>
      <c r="BD10" s="8" t="s">
        <v>317</v>
      </c>
      <c r="BE10" s="8" t="s">
        <v>318</v>
      </c>
      <c r="BF10" s="8" t="s">
        <v>319</v>
      </c>
      <c r="BG10" s="8" t="s">
        <v>320</v>
      </c>
      <c r="BH10" s="8" t="s">
        <v>321</v>
      </c>
      <c r="BI10" s="8" t="s">
        <v>322</v>
      </c>
      <c r="BJ10" s="8" t="s">
        <v>323</v>
      </c>
      <c r="BK10" s="8" t="s">
        <v>324</v>
      </c>
      <c r="BL10" s="8" t="s">
        <v>325</v>
      </c>
      <c r="BM10" s="8" t="s">
        <v>326</v>
      </c>
      <c r="BN10" s="8" t="s">
        <v>327</v>
      </c>
      <c r="BO10" s="8" t="s">
        <v>328</v>
      </c>
      <c r="BP10" s="8" t="s">
        <v>329</v>
      </c>
      <c r="BQ10" s="8" t="s">
        <v>330</v>
      </c>
      <c r="BR10" s="8" t="s">
        <v>331</v>
      </c>
      <c r="BS10" s="8" t="s">
        <v>332</v>
      </c>
      <c r="BT10" s="8" t="s">
        <v>333</v>
      </c>
      <c r="BU10" s="8" t="s">
        <v>334</v>
      </c>
      <c r="BV10" s="8" t="s">
        <v>335</v>
      </c>
      <c r="BW10" s="8" t="s">
        <v>336</v>
      </c>
      <c r="BX10" s="8" t="s">
        <v>337</v>
      </c>
      <c r="BY10" s="8" t="s">
        <v>338</v>
      </c>
      <c r="BZ10" s="8" t="s">
        <v>339</v>
      </c>
      <c r="CA10" s="8" t="s">
        <v>340</v>
      </c>
      <c r="CB10" s="8" t="s">
        <v>341</v>
      </c>
      <c r="CC10" s="8" t="s">
        <v>342</v>
      </c>
      <c r="CD10" s="8" t="s">
        <v>343</v>
      </c>
      <c r="CE10" s="8" t="s">
        <v>344</v>
      </c>
      <c r="CF10" s="8" t="s">
        <v>345</v>
      </c>
      <c r="CG10" s="8" t="s">
        <v>346</v>
      </c>
      <c r="CH10" s="8" t="s">
        <v>347</v>
      </c>
      <c r="CI10" s="8" t="s">
        <v>348</v>
      </c>
      <c r="CJ10" s="8" t="s">
        <v>349</v>
      </c>
      <c r="CK10" s="8" t="s">
        <v>350</v>
      </c>
      <c r="CL10" s="8" t="s">
        <v>351</v>
      </c>
      <c r="CM10" s="8" t="s">
        <v>352</v>
      </c>
      <c r="CN10" s="8" t="s">
        <v>353</v>
      </c>
      <c r="CO10" s="8" t="s">
        <v>354</v>
      </c>
      <c r="CP10" s="8" t="s">
        <v>355</v>
      </c>
      <c r="CQ10" s="8" t="s">
        <v>356</v>
      </c>
      <c r="CR10" s="8" t="s">
        <v>357</v>
      </c>
      <c r="CS10" s="8" t="s">
        <v>358</v>
      </c>
      <c r="CT10" s="8" t="s">
        <v>359</v>
      </c>
      <c r="CU10" s="8" t="s">
        <v>360</v>
      </c>
      <c r="CV10" s="8" t="s">
        <v>361</v>
      </c>
      <c r="CW10" s="8" t="s">
        <v>362</v>
      </c>
      <c r="CX10" s="8" t="s">
        <v>363</v>
      </c>
      <c r="CY10" s="8" t="s">
        <v>364</v>
      </c>
      <c r="CZ10" s="8" t="s">
        <v>365</v>
      </c>
      <c r="DA10" s="8" t="s">
        <v>366</v>
      </c>
      <c r="DB10" s="8" t="s">
        <v>367</v>
      </c>
      <c r="DC10" s="8" t="s">
        <v>368</v>
      </c>
      <c r="DD10" s="8" t="s">
        <v>369</v>
      </c>
      <c r="DE10" s="8" t="s">
        <v>370</v>
      </c>
      <c r="DF10" s="8" t="s">
        <v>371</v>
      </c>
      <c r="DG10" s="8" t="s">
        <v>372</v>
      </c>
      <c r="DH10" s="8" t="s">
        <v>373</v>
      </c>
      <c r="DI10" s="8" t="s">
        <v>374</v>
      </c>
      <c r="DJ10" s="8" t="s">
        <v>375</v>
      </c>
      <c r="DK10" s="8" t="s">
        <v>376</v>
      </c>
      <c r="DL10" s="8" t="s">
        <v>377</v>
      </c>
      <c r="DM10" s="8" t="s">
        <v>378</v>
      </c>
      <c r="DN10" s="8" t="s">
        <v>379</v>
      </c>
      <c r="DO10" s="8" t="s">
        <v>380</v>
      </c>
      <c r="DP10" s="8" t="s">
        <v>381</v>
      </c>
      <c r="DQ10" s="8" t="s">
        <v>382</v>
      </c>
      <c r="DR10" s="8" t="s">
        <v>383</v>
      </c>
      <c r="DS10" s="8" t="s">
        <v>384</v>
      </c>
      <c r="DT10" s="8" t="s">
        <v>385</v>
      </c>
      <c r="DU10" s="8" t="s">
        <v>386</v>
      </c>
      <c r="DV10" s="8" t="s">
        <v>387</v>
      </c>
      <c r="DW10" s="8" t="s">
        <v>388</v>
      </c>
      <c r="DX10" s="8" t="s">
        <v>389</v>
      </c>
      <c r="DY10" s="8" t="s">
        <v>390</v>
      </c>
      <c r="DZ10" s="8" t="s">
        <v>391</v>
      </c>
      <c r="EA10" s="8" t="s">
        <v>392</v>
      </c>
      <c r="EB10" s="8" t="s">
        <v>393</v>
      </c>
      <c r="EC10" s="8" t="s">
        <v>394</v>
      </c>
      <c r="ED10" s="8" t="s">
        <v>395</v>
      </c>
      <c r="EE10" s="8" t="s">
        <v>396</v>
      </c>
      <c r="EF10" s="8" t="s">
        <v>397</v>
      </c>
      <c r="EG10" s="8" t="s">
        <v>398</v>
      </c>
      <c r="EH10" s="8" t="s">
        <v>399</v>
      </c>
      <c r="EI10" s="8" t="s">
        <v>400</v>
      </c>
      <c r="EJ10" s="8" t="s">
        <v>401</v>
      </c>
      <c r="EK10" s="8" t="s">
        <v>402</v>
      </c>
      <c r="EL10" s="8" t="s">
        <v>403</v>
      </c>
      <c r="EM10" s="8" t="s">
        <v>404</v>
      </c>
      <c r="EN10" s="8" t="s">
        <v>405</v>
      </c>
      <c r="EO10" s="8" t="s">
        <v>406</v>
      </c>
      <c r="EP10" s="8" t="s">
        <v>407</v>
      </c>
      <c r="EQ10" s="8" t="s">
        <v>408</v>
      </c>
      <c r="ER10" s="8" t="s">
        <v>409</v>
      </c>
      <c r="ES10" s="8" t="s">
        <v>410</v>
      </c>
      <c r="ET10" s="8" t="s">
        <v>411</v>
      </c>
      <c r="EU10" s="8" t="s">
        <v>412</v>
      </c>
      <c r="EV10" s="8" t="s">
        <v>413</v>
      </c>
      <c r="EW10" s="8" t="s">
        <v>414</v>
      </c>
      <c r="EX10" s="8" t="s">
        <v>415</v>
      </c>
      <c r="EY10" s="8" t="s">
        <v>416</v>
      </c>
      <c r="EZ10" s="8" t="s">
        <v>417</v>
      </c>
      <c r="FA10" s="8" t="s">
        <v>418</v>
      </c>
      <c r="FB10" s="8" t="s">
        <v>419</v>
      </c>
      <c r="FC10" s="8" t="s">
        <v>420</v>
      </c>
      <c r="FD10" s="8" t="s">
        <v>421</v>
      </c>
      <c r="FE10" s="8" t="s">
        <v>422</v>
      </c>
      <c r="FF10" s="8" t="s">
        <v>423</v>
      </c>
      <c r="FG10" s="8" t="s">
        <v>424</v>
      </c>
      <c r="FH10" s="8" t="s">
        <v>425</v>
      </c>
      <c r="FI10" s="8" t="s">
        <v>426</v>
      </c>
      <c r="FJ10" s="8" t="s">
        <v>427</v>
      </c>
      <c r="FK10" s="8" t="s">
        <v>428</v>
      </c>
      <c r="FL10" s="8" t="s">
        <v>429</v>
      </c>
      <c r="FM10" s="8" t="s">
        <v>430</v>
      </c>
      <c r="FN10" s="8" t="s">
        <v>431</v>
      </c>
      <c r="FO10" s="8" t="s">
        <v>432</v>
      </c>
      <c r="FP10" s="8" t="s">
        <v>433</v>
      </c>
      <c r="FQ10" s="8" t="s">
        <v>434</v>
      </c>
      <c r="FR10" s="8" t="s">
        <v>435</v>
      </c>
      <c r="FS10" s="8" t="s">
        <v>436</v>
      </c>
      <c r="FT10" s="8" t="s">
        <v>437</v>
      </c>
      <c r="FU10" s="8" t="s">
        <v>438</v>
      </c>
      <c r="FV10" s="8" t="s">
        <v>439</v>
      </c>
      <c r="FW10" s="8" t="s">
        <v>440</v>
      </c>
      <c r="FX10" s="8" t="s">
        <v>441</v>
      </c>
      <c r="FY10" s="8" t="s">
        <v>442</v>
      </c>
      <c r="FZ10" s="8" t="s">
        <v>443</v>
      </c>
      <c r="GA10" s="8" t="s">
        <v>444</v>
      </c>
      <c r="GB10" s="8" t="s">
        <v>445</v>
      </c>
      <c r="GC10" s="8" t="s">
        <v>446</v>
      </c>
      <c r="GD10" s="8" t="s">
        <v>447</v>
      </c>
      <c r="GE10" s="8" t="s">
        <v>448</v>
      </c>
      <c r="GF10" s="8" t="s">
        <v>449</v>
      </c>
      <c r="GG10" s="8" t="s">
        <v>450</v>
      </c>
      <c r="GH10" s="8" t="s">
        <v>451</v>
      </c>
      <c r="GI10" s="8" t="s">
        <v>452</v>
      </c>
      <c r="GJ10" s="8" t="s">
        <v>453</v>
      </c>
      <c r="GK10" s="8" t="s">
        <v>454</v>
      </c>
      <c r="GL10" s="8" t="s">
        <v>455</v>
      </c>
      <c r="GM10" s="8" t="s">
        <v>456</v>
      </c>
      <c r="GN10" s="8" t="s">
        <v>457</v>
      </c>
      <c r="GO10" s="8" t="s">
        <v>458</v>
      </c>
      <c r="GP10" s="8" t="s">
        <v>459</v>
      </c>
      <c r="GQ10" s="8" t="s">
        <v>460</v>
      </c>
      <c r="GR10" s="8" t="s">
        <v>461</v>
      </c>
      <c r="GS10" s="8" t="s">
        <v>462</v>
      </c>
      <c r="GT10" s="8" t="s">
        <v>463</v>
      </c>
      <c r="GU10" s="8" t="s">
        <v>464</v>
      </c>
      <c r="GV10" s="8" t="s">
        <v>465</v>
      </c>
      <c r="GW10" s="8" t="s">
        <v>466</v>
      </c>
      <c r="GX10" s="8" t="s">
        <v>467</v>
      </c>
      <c r="GY10" s="8" t="s">
        <v>468</v>
      </c>
      <c r="GZ10" s="8" t="s">
        <v>469</v>
      </c>
      <c r="HA10" s="8" t="s">
        <v>470</v>
      </c>
      <c r="HB10" s="8" t="s">
        <v>471</v>
      </c>
      <c r="HC10" s="8" t="s">
        <v>472</v>
      </c>
      <c r="HD10" s="8" t="s">
        <v>473</v>
      </c>
      <c r="HE10" s="8" t="s">
        <v>474</v>
      </c>
      <c r="HF10" s="8" t="s">
        <v>475</v>
      </c>
      <c r="HG10" s="8" t="s">
        <v>476</v>
      </c>
      <c r="HH10" s="8" t="s">
        <v>477</v>
      </c>
      <c r="HI10" s="8" t="s">
        <v>478</v>
      </c>
      <c r="HJ10" s="8" t="s">
        <v>479</v>
      </c>
      <c r="HK10" s="8" t="s">
        <v>480</v>
      </c>
      <c r="HL10" s="8" t="s">
        <v>481</v>
      </c>
      <c r="HM10" s="8" t="s">
        <v>482</v>
      </c>
      <c r="HN10" s="8" t="s">
        <v>483</v>
      </c>
      <c r="HO10" s="8" t="s">
        <v>484</v>
      </c>
      <c r="HP10" s="8" t="s">
        <v>485</v>
      </c>
      <c r="HQ10" s="8" t="s">
        <v>486</v>
      </c>
      <c r="HR10" s="8" t="s">
        <v>487</v>
      </c>
      <c r="HS10" s="8" t="s">
        <v>488</v>
      </c>
      <c r="HT10" s="8" t="s">
        <v>489</v>
      </c>
      <c r="HU10" s="8" t="s">
        <v>490</v>
      </c>
      <c r="HV10" s="8" t="s">
        <v>491</v>
      </c>
      <c r="HW10" s="8" t="s">
        <v>492</v>
      </c>
      <c r="HX10" s="8" t="s">
        <v>493</v>
      </c>
      <c r="HY10" s="8" t="s">
        <v>494</v>
      </c>
      <c r="HZ10" s="8" t="s">
        <v>495</v>
      </c>
      <c r="IA10" s="8" t="s">
        <v>496</v>
      </c>
      <c r="IB10" s="8" t="s">
        <v>497</v>
      </c>
      <c r="IC10" s="8" t="s">
        <v>498</v>
      </c>
      <c r="ID10" s="8" t="s">
        <v>499</v>
      </c>
      <c r="IE10" s="8" t="s">
        <v>500</v>
      </c>
      <c r="IF10" s="8" t="s">
        <v>501</v>
      </c>
      <c r="IG10" s="8" t="s">
        <v>502</v>
      </c>
      <c r="IH10" s="8" t="s">
        <v>503</v>
      </c>
      <c r="II10" s="8" t="s">
        <v>504</v>
      </c>
      <c r="IJ10" s="8" t="s">
        <v>505</v>
      </c>
      <c r="IK10" s="8" t="s">
        <v>506</v>
      </c>
      <c r="IL10" s="8" t="s">
        <v>507</v>
      </c>
      <c r="IM10" s="8" t="s">
        <v>508</v>
      </c>
      <c r="IN10" s="8" t="s">
        <v>509</v>
      </c>
      <c r="IO10" s="8" t="s">
        <v>510</v>
      </c>
      <c r="IP10" s="8" t="s">
        <v>511</v>
      </c>
      <c r="IQ10" s="8" t="s">
        <v>512</v>
      </c>
    </row>
    <row r="11" spans="1:251">
      <c r="A11" s="20" t="s">
        <v>596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</row>
    <row r="12" spans="1:251">
      <c r="A12" s="10">
        <v>27334</v>
      </c>
      <c r="B12" s="9">
        <v>3470.1</v>
      </c>
      <c r="C12" s="9">
        <v>1988.6</v>
      </c>
      <c r="E12" s="9">
        <v>1481.5</v>
      </c>
      <c r="F12" s="9">
        <v>3098.7</v>
      </c>
      <c r="G12" s="9">
        <v>1805.4</v>
      </c>
      <c r="I12" s="9">
        <v>1293.3</v>
      </c>
      <c r="S12" s="9">
        <v>183.2</v>
      </c>
      <c r="W12" s="9">
        <v>158.5</v>
      </c>
      <c r="AA12" s="9">
        <v>24.7</v>
      </c>
    </row>
    <row r="13" spans="1:251">
      <c r="A13" s="10">
        <v>29037</v>
      </c>
      <c r="B13" s="9">
        <v>3779</v>
      </c>
      <c r="C13" s="9">
        <v>2114.4</v>
      </c>
      <c r="D13" s="9">
        <v>1904.1</v>
      </c>
      <c r="E13" s="9">
        <v>1664.6</v>
      </c>
      <c r="F13" s="9">
        <v>3301.6</v>
      </c>
      <c r="G13" s="9">
        <v>1844.4</v>
      </c>
      <c r="H13" s="9">
        <v>1669.1</v>
      </c>
      <c r="I13" s="9">
        <v>1457.1</v>
      </c>
      <c r="S13" s="9">
        <v>270</v>
      </c>
      <c r="T13" s="9">
        <v>235</v>
      </c>
      <c r="W13" s="9">
        <v>224.6</v>
      </c>
      <c r="X13" s="9">
        <v>198.2</v>
      </c>
      <c r="AA13" s="9">
        <v>45.4</v>
      </c>
      <c r="AB13" s="9">
        <v>36.799999999999997</v>
      </c>
    </row>
    <row r="14" spans="1:251">
      <c r="A14" s="10">
        <v>29403</v>
      </c>
      <c r="B14" s="9">
        <v>3838.4</v>
      </c>
      <c r="C14" s="9">
        <v>2124.9</v>
      </c>
      <c r="D14" s="9">
        <v>1924.5</v>
      </c>
      <c r="E14" s="9">
        <v>1713.5</v>
      </c>
      <c r="F14" s="9">
        <v>3347.8</v>
      </c>
      <c r="G14" s="9">
        <v>1856.2</v>
      </c>
      <c r="H14" s="9">
        <v>1690.1</v>
      </c>
      <c r="I14" s="9">
        <v>1491.5</v>
      </c>
      <c r="S14" s="9">
        <v>268.7</v>
      </c>
      <c r="T14" s="9">
        <v>234.4</v>
      </c>
      <c r="W14" s="9">
        <v>228.7</v>
      </c>
      <c r="X14" s="9">
        <v>202.3</v>
      </c>
      <c r="AA14" s="9">
        <v>40</v>
      </c>
      <c r="AB14" s="9">
        <v>32.1</v>
      </c>
    </row>
    <row r="15" spans="1:251">
      <c r="A15" s="10">
        <v>29738</v>
      </c>
      <c r="B15" s="9">
        <v>3887.7</v>
      </c>
      <c r="C15" s="9">
        <v>2142.6</v>
      </c>
      <c r="D15" s="9">
        <v>1941.3</v>
      </c>
      <c r="E15" s="9">
        <v>1745.1</v>
      </c>
      <c r="F15" s="9">
        <v>3389.7</v>
      </c>
      <c r="G15" s="9">
        <v>1860.4</v>
      </c>
      <c r="H15" s="9">
        <v>1698.9</v>
      </c>
      <c r="I15" s="9">
        <v>1529.3</v>
      </c>
      <c r="S15" s="9">
        <v>282.2</v>
      </c>
      <c r="T15" s="9">
        <v>242.4</v>
      </c>
      <c r="W15" s="9">
        <v>236.8</v>
      </c>
      <c r="X15" s="9">
        <v>205.8</v>
      </c>
      <c r="AA15" s="9">
        <v>45.3</v>
      </c>
      <c r="AB15" s="9">
        <v>36.5</v>
      </c>
    </row>
    <row r="16" spans="1:251">
      <c r="A16" s="10">
        <v>30133</v>
      </c>
      <c r="B16" s="9">
        <v>4002.6</v>
      </c>
      <c r="C16" s="9">
        <v>2170.6</v>
      </c>
      <c r="D16" s="9">
        <v>1963.5</v>
      </c>
      <c r="E16" s="9">
        <v>1832</v>
      </c>
      <c r="F16" s="9">
        <v>3466.4</v>
      </c>
      <c r="G16" s="9">
        <v>1864.3</v>
      </c>
      <c r="H16" s="9">
        <v>1698.8</v>
      </c>
      <c r="I16" s="9">
        <v>1602</v>
      </c>
      <c r="S16" s="9">
        <v>306.2</v>
      </c>
      <c r="T16" s="9">
        <v>264.60000000000002</v>
      </c>
      <c r="W16" s="9">
        <v>260.7</v>
      </c>
      <c r="X16" s="9">
        <v>229.4</v>
      </c>
      <c r="AA16" s="9">
        <v>45.5</v>
      </c>
      <c r="AB16" s="9">
        <v>35.200000000000003</v>
      </c>
      <c r="AI16" s="9">
        <v>1206.5</v>
      </c>
      <c r="AJ16" s="9">
        <v>635.70000000000005</v>
      </c>
      <c r="BL16" s="9">
        <v>917</v>
      </c>
      <c r="BM16" s="9">
        <v>502</v>
      </c>
      <c r="CO16" s="9">
        <v>553.79999999999995</v>
      </c>
      <c r="CP16" s="9">
        <v>294.5</v>
      </c>
      <c r="DR16" s="9">
        <v>312.39999999999998</v>
      </c>
      <c r="DS16" s="9">
        <v>161.19999999999999</v>
      </c>
      <c r="EU16" s="9">
        <v>300.39999999999998</v>
      </c>
      <c r="EV16" s="9">
        <v>165.6</v>
      </c>
      <c r="FX16" s="9">
        <v>97.9</v>
      </c>
      <c r="FY16" s="9">
        <v>53.3</v>
      </c>
      <c r="HA16" s="9">
        <v>28.1</v>
      </c>
      <c r="HB16" s="9">
        <v>18.600000000000001</v>
      </c>
      <c r="ID16" s="9">
        <v>50.2</v>
      </c>
      <c r="IE16" s="9">
        <v>33.4</v>
      </c>
    </row>
    <row r="17" spans="1:251">
      <c r="A17" s="10">
        <v>30498</v>
      </c>
      <c r="B17" s="9">
        <v>3946.5</v>
      </c>
      <c r="C17" s="9">
        <v>2172.1999999999998</v>
      </c>
      <c r="D17" s="9">
        <v>1965</v>
      </c>
      <c r="E17" s="9">
        <v>1774.3</v>
      </c>
      <c r="F17" s="9">
        <v>3429.2</v>
      </c>
      <c r="G17" s="9">
        <v>1876.9</v>
      </c>
      <c r="H17" s="9">
        <v>1707.2</v>
      </c>
      <c r="I17" s="9">
        <v>1552.3</v>
      </c>
      <c r="S17" s="9">
        <v>295.3</v>
      </c>
      <c r="T17" s="9">
        <v>255.8</v>
      </c>
      <c r="W17" s="9">
        <v>258.7</v>
      </c>
      <c r="X17" s="9">
        <v>228.7</v>
      </c>
      <c r="AA17" s="9">
        <v>36.6</v>
      </c>
      <c r="AB17" s="9">
        <v>29</v>
      </c>
      <c r="AI17" s="9">
        <v>1192.8</v>
      </c>
      <c r="AJ17" s="9">
        <v>638.29999999999995</v>
      </c>
      <c r="BL17" s="9">
        <v>895.1</v>
      </c>
      <c r="BM17" s="9">
        <v>497.7</v>
      </c>
      <c r="CO17" s="9">
        <v>550.79999999999995</v>
      </c>
      <c r="CP17" s="9">
        <v>304.39999999999998</v>
      </c>
      <c r="DR17" s="9">
        <v>315.2</v>
      </c>
      <c r="DS17" s="9">
        <v>162.69999999999999</v>
      </c>
      <c r="EU17" s="9">
        <v>303.8</v>
      </c>
      <c r="EV17" s="9">
        <v>171.9</v>
      </c>
      <c r="FX17" s="9">
        <v>99.5</v>
      </c>
      <c r="FY17" s="9">
        <v>55.2</v>
      </c>
      <c r="HA17" s="9">
        <v>26.7</v>
      </c>
      <c r="HB17" s="9">
        <v>17.7</v>
      </c>
      <c r="ID17" s="9">
        <v>45.4</v>
      </c>
      <c r="IE17" s="9">
        <v>29</v>
      </c>
    </row>
    <row r="18" spans="1:251">
      <c r="A18" s="10">
        <v>30864</v>
      </c>
      <c r="B18" s="9">
        <v>3983.3</v>
      </c>
      <c r="C18" s="9">
        <v>2195.9</v>
      </c>
      <c r="D18" s="9">
        <v>1967</v>
      </c>
      <c r="E18" s="9">
        <v>1787.4</v>
      </c>
      <c r="F18" s="9">
        <v>3440.2</v>
      </c>
      <c r="G18" s="9">
        <v>1882.1</v>
      </c>
      <c r="H18" s="9">
        <v>1696.9</v>
      </c>
      <c r="I18" s="9">
        <v>1558.1</v>
      </c>
      <c r="S18" s="9">
        <v>313.8</v>
      </c>
      <c r="T18" s="9">
        <v>270.10000000000002</v>
      </c>
      <c r="W18" s="9">
        <v>274.3</v>
      </c>
      <c r="X18" s="9">
        <v>240.3</v>
      </c>
      <c r="AA18" s="9">
        <v>39.5</v>
      </c>
      <c r="AB18" s="9">
        <v>29.8</v>
      </c>
      <c r="AI18" s="9">
        <v>1187.5999999999999</v>
      </c>
      <c r="AJ18" s="9">
        <v>635.5</v>
      </c>
      <c r="BL18" s="9">
        <v>907.7</v>
      </c>
      <c r="BM18" s="9">
        <v>508.4</v>
      </c>
      <c r="CO18" s="9">
        <v>553.4</v>
      </c>
      <c r="CP18" s="9">
        <v>305.3</v>
      </c>
      <c r="DR18" s="9">
        <v>314.2</v>
      </c>
      <c r="DS18" s="9">
        <v>159</v>
      </c>
      <c r="EU18" s="9">
        <v>304</v>
      </c>
      <c r="EV18" s="9">
        <v>171.2</v>
      </c>
      <c r="FX18" s="9">
        <v>103.2</v>
      </c>
      <c r="FY18" s="9">
        <v>56.7</v>
      </c>
      <c r="HA18" s="9"/>
      <c r="HB18" s="9"/>
      <c r="ID18" s="9"/>
      <c r="IE18" s="9"/>
    </row>
    <row r="19" spans="1:251">
      <c r="A19" s="10">
        <v>31229</v>
      </c>
      <c r="B19" s="9">
        <v>4033.1</v>
      </c>
      <c r="C19" s="9">
        <v>2200.9</v>
      </c>
      <c r="D19" s="9">
        <v>1953.7</v>
      </c>
      <c r="E19" s="9">
        <v>1832.2</v>
      </c>
      <c r="F19" s="9">
        <v>3480.6</v>
      </c>
      <c r="G19" s="9">
        <v>1884.4</v>
      </c>
      <c r="H19" s="9">
        <v>1685.6</v>
      </c>
      <c r="I19" s="9">
        <v>1596.2</v>
      </c>
      <c r="S19" s="9">
        <v>316.39999999999998</v>
      </c>
      <c r="T19" s="9">
        <v>268</v>
      </c>
      <c r="W19" s="9">
        <v>279</v>
      </c>
      <c r="X19" s="9">
        <v>241.8</v>
      </c>
      <c r="AA19" s="9">
        <v>37.4</v>
      </c>
      <c r="AB19" s="9">
        <v>26.2</v>
      </c>
      <c r="AI19" s="9">
        <v>1187.5999999999999</v>
      </c>
      <c r="AJ19" s="9">
        <v>626.1</v>
      </c>
      <c r="BL19" s="9">
        <v>925.7</v>
      </c>
      <c r="BM19" s="9">
        <v>511.4</v>
      </c>
      <c r="CO19" s="9">
        <v>556.70000000000005</v>
      </c>
      <c r="CP19" s="9">
        <v>299.5</v>
      </c>
      <c r="DR19" s="9">
        <v>322.3</v>
      </c>
      <c r="DS19" s="9">
        <v>161</v>
      </c>
      <c r="EU19" s="9">
        <v>310.89999999999998</v>
      </c>
      <c r="EV19" s="9">
        <v>179.4</v>
      </c>
      <c r="FX19" s="9">
        <v>102.9</v>
      </c>
      <c r="FY19" s="9">
        <v>57</v>
      </c>
      <c r="HA19" s="9"/>
      <c r="HB19" s="9"/>
      <c r="ID19" s="9"/>
      <c r="IE19" s="9"/>
    </row>
    <row r="20" spans="1:251">
      <c r="A20" s="20" t="s">
        <v>597</v>
      </c>
      <c r="B20" s="9"/>
      <c r="C20" s="9"/>
      <c r="D20" s="9"/>
      <c r="E20" s="9"/>
      <c r="F20" s="9"/>
      <c r="G20" s="9"/>
      <c r="H20" s="9"/>
      <c r="I20" s="9"/>
      <c r="S20" s="9"/>
      <c r="T20" s="9"/>
      <c r="W20" s="9"/>
      <c r="X20" s="9"/>
      <c r="AA20" s="9"/>
      <c r="AB20" s="9"/>
      <c r="AI20" s="9"/>
      <c r="AJ20" s="9"/>
      <c r="BL20" s="9"/>
      <c r="BM20" s="9"/>
      <c r="CO20" s="9"/>
      <c r="CP20" s="9"/>
      <c r="DR20" s="9"/>
      <c r="DS20" s="9"/>
      <c r="EU20" s="9"/>
      <c r="EV20" s="9"/>
      <c r="FX20" s="9"/>
      <c r="FY20" s="9"/>
      <c r="HA20" s="9"/>
      <c r="HB20" s="9"/>
      <c r="ID20" s="9"/>
      <c r="IE20" s="9"/>
    </row>
    <row r="21" spans="1:251">
      <c r="A21" s="10">
        <v>31564</v>
      </c>
      <c r="B21" s="9">
        <v>4087.1</v>
      </c>
      <c r="C21" s="9">
        <v>2193.8000000000002</v>
      </c>
      <c r="D21" s="9">
        <v>1920</v>
      </c>
      <c r="E21" s="9">
        <v>1893.3</v>
      </c>
      <c r="F21" s="9">
        <v>3524.9</v>
      </c>
      <c r="G21" s="9">
        <v>1873.9</v>
      </c>
      <c r="H21" s="9">
        <v>1654.8</v>
      </c>
      <c r="I21" s="9">
        <v>1651</v>
      </c>
      <c r="S21" s="9">
        <v>319.89999999999998</v>
      </c>
      <c r="T21" s="9">
        <v>265.2</v>
      </c>
      <c r="W21" s="9">
        <v>279.60000000000002</v>
      </c>
      <c r="X21" s="9">
        <v>236.9</v>
      </c>
      <c r="AA21" s="9">
        <v>40.299999999999997</v>
      </c>
      <c r="AB21" s="9">
        <v>28.3</v>
      </c>
      <c r="AI21" s="9">
        <v>1225.7</v>
      </c>
      <c r="AJ21" s="9">
        <v>638.20000000000005</v>
      </c>
      <c r="BL21" s="9">
        <v>932.8</v>
      </c>
      <c r="BM21" s="9">
        <v>510.8</v>
      </c>
      <c r="CO21" s="9">
        <v>559.79999999999995</v>
      </c>
      <c r="CP21" s="9">
        <v>296.89999999999998</v>
      </c>
      <c r="DR21" s="9">
        <v>316.3</v>
      </c>
      <c r="DS21" s="9">
        <v>153.9</v>
      </c>
      <c r="EU21" s="9">
        <v>310.5</v>
      </c>
      <c r="EV21" s="9">
        <v>171.8</v>
      </c>
      <c r="FX21" s="9">
        <v>103.2</v>
      </c>
      <c r="FY21" s="9">
        <v>54.8</v>
      </c>
      <c r="HA21" s="9"/>
      <c r="HB21" s="9"/>
      <c r="ID21" s="9"/>
      <c r="IE21" s="9"/>
    </row>
    <row r="22" spans="1:251">
      <c r="A22" s="10">
        <v>31929</v>
      </c>
      <c r="B22" s="9">
        <v>4145.5</v>
      </c>
      <c r="C22" s="9">
        <v>2235.3000000000002</v>
      </c>
      <c r="D22" s="9">
        <v>1933.4</v>
      </c>
      <c r="E22" s="9">
        <v>1910.2</v>
      </c>
      <c r="F22" s="9">
        <v>3564.3</v>
      </c>
      <c r="G22" s="9">
        <v>1887</v>
      </c>
      <c r="H22" s="9">
        <v>1649.9</v>
      </c>
      <c r="I22" s="9">
        <v>1677.3</v>
      </c>
      <c r="S22" s="9">
        <v>348.3</v>
      </c>
      <c r="T22" s="9">
        <v>283.60000000000002</v>
      </c>
      <c r="W22" s="9">
        <v>306.7</v>
      </c>
      <c r="X22" s="9">
        <v>257.10000000000002</v>
      </c>
      <c r="AA22" s="9">
        <v>41.6</v>
      </c>
      <c r="AB22" s="9">
        <v>26.6</v>
      </c>
      <c r="AI22" s="9">
        <v>1248.5999999999999</v>
      </c>
      <c r="AJ22" s="9">
        <v>639.9</v>
      </c>
      <c r="BL22" s="9">
        <v>940.9</v>
      </c>
      <c r="BM22" s="9">
        <v>506.3</v>
      </c>
      <c r="CO22" s="9">
        <v>569</v>
      </c>
      <c r="CP22" s="9">
        <v>303.39999999999998</v>
      </c>
      <c r="DR22" s="9">
        <v>320.89999999999998</v>
      </c>
      <c r="DS22" s="9">
        <v>157.19999999999999</v>
      </c>
      <c r="EU22" s="9">
        <v>320</v>
      </c>
      <c r="EV22" s="9">
        <v>173.8</v>
      </c>
      <c r="FX22" s="9">
        <v>103.9</v>
      </c>
      <c r="FY22" s="9">
        <v>55.9</v>
      </c>
      <c r="HA22" s="9"/>
      <c r="HB22" s="9"/>
      <c r="ID22" s="9"/>
      <c r="IE22" s="9"/>
    </row>
    <row r="23" spans="1:251">
      <c r="A23" s="10">
        <v>32295</v>
      </c>
      <c r="B23" s="9">
        <v>4235.8</v>
      </c>
      <c r="C23" s="9">
        <v>2276.6999999999998</v>
      </c>
      <c r="D23" s="9">
        <v>1961.8</v>
      </c>
      <c r="E23" s="9">
        <v>1959.1</v>
      </c>
      <c r="F23" s="9">
        <v>3660.2</v>
      </c>
      <c r="G23" s="9">
        <v>1934.2</v>
      </c>
      <c r="H23" s="9">
        <v>1678.5</v>
      </c>
      <c r="I23" s="9">
        <v>1726.1</v>
      </c>
      <c r="S23" s="9">
        <v>337.2</v>
      </c>
      <c r="T23" s="9">
        <v>283.2</v>
      </c>
      <c r="W23" s="9">
        <v>296.60000000000002</v>
      </c>
      <c r="X23" s="9">
        <v>255.5</v>
      </c>
      <c r="AA23" s="9">
        <v>40.6</v>
      </c>
      <c r="AB23" s="9">
        <v>27.8</v>
      </c>
      <c r="AI23" s="9">
        <v>1270.5999999999999</v>
      </c>
      <c r="AJ23" s="9">
        <v>660.3</v>
      </c>
      <c r="BL23" s="9">
        <v>952.8</v>
      </c>
      <c r="BM23" s="9">
        <v>522.6</v>
      </c>
      <c r="CO23" s="9">
        <v>582.79999999999995</v>
      </c>
      <c r="CP23" s="9">
        <v>306.39999999999998</v>
      </c>
      <c r="DR23" s="9">
        <v>327.60000000000002</v>
      </c>
      <c r="DS23" s="9">
        <v>162</v>
      </c>
      <c r="EU23" s="9">
        <v>336.2</v>
      </c>
      <c r="EV23" s="9">
        <v>177.4</v>
      </c>
      <c r="FX23" s="9">
        <v>106.2</v>
      </c>
      <c r="FY23" s="9">
        <v>53.4</v>
      </c>
      <c r="HA23" s="9">
        <v>28.4</v>
      </c>
      <c r="HB23" s="9">
        <v>18.5</v>
      </c>
      <c r="ID23" s="9">
        <v>55.6</v>
      </c>
      <c r="IE23" s="9">
        <v>33.700000000000003</v>
      </c>
    </row>
    <row r="24" spans="1:251">
      <c r="A24" s="10">
        <v>32660</v>
      </c>
      <c r="B24" s="9">
        <v>4318.8</v>
      </c>
      <c r="C24" s="9">
        <v>2271.9</v>
      </c>
      <c r="D24" s="9">
        <v>1946.8</v>
      </c>
      <c r="E24" s="9">
        <v>2046.9</v>
      </c>
      <c r="F24" s="9">
        <v>3729</v>
      </c>
      <c r="G24" s="9">
        <v>1930.5</v>
      </c>
      <c r="H24" s="9">
        <v>1674.6</v>
      </c>
      <c r="I24" s="9">
        <v>1798.5</v>
      </c>
      <c r="S24" s="9">
        <v>330.3</v>
      </c>
      <c r="T24" s="9">
        <v>272.3</v>
      </c>
      <c r="W24" s="9">
        <v>292.89999999999998</v>
      </c>
      <c r="X24" s="9">
        <v>245.8</v>
      </c>
      <c r="AA24" s="9">
        <v>37.4</v>
      </c>
      <c r="AB24" s="9">
        <v>26.5</v>
      </c>
      <c r="AI24" s="9">
        <v>1273.0999999999999</v>
      </c>
      <c r="AJ24" s="9">
        <v>657</v>
      </c>
      <c r="BL24" s="9">
        <v>961</v>
      </c>
      <c r="BM24" s="9">
        <v>509.4</v>
      </c>
      <c r="CO24" s="9">
        <v>620.20000000000005</v>
      </c>
      <c r="CP24" s="9">
        <v>314.10000000000002</v>
      </c>
      <c r="DR24" s="9">
        <v>336.7</v>
      </c>
      <c r="DS24" s="9">
        <v>161.1</v>
      </c>
      <c r="EU24" s="9">
        <v>352.6</v>
      </c>
      <c r="EV24" s="9">
        <v>190</v>
      </c>
      <c r="FX24" s="9">
        <v>104.8</v>
      </c>
      <c r="FY24" s="9">
        <v>50.7</v>
      </c>
      <c r="HA24" s="9">
        <v>24.3</v>
      </c>
      <c r="HB24" s="9">
        <v>14.5</v>
      </c>
      <c r="ID24" s="9">
        <v>56.3</v>
      </c>
      <c r="IE24" s="9">
        <v>33.700000000000003</v>
      </c>
    </row>
    <row r="25" spans="1:251">
      <c r="A25" s="10">
        <v>33025</v>
      </c>
      <c r="B25" s="9">
        <v>4456.3999999999996</v>
      </c>
      <c r="C25" s="9">
        <v>2349</v>
      </c>
      <c r="D25" s="9">
        <v>1998.9</v>
      </c>
      <c r="E25" s="9">
        <v>2107.4</v>
      </c>
      <c r="F25" s="9">
        <v>3812.3</v>
      </c>
      <c r="G25" s="9">
        <v>1976.2</v>
      </c>
      <c r="H25" s="9">
        <v>1703.7</v>
      </c>
      <c r="I25" s="9">
        <v>1836</v>
      </c>
      <c r="S25" s="9">
        <v>361.1</v>
      </c>
      <c r="T25" s="9">
        <v>295.3</v>
      </c>
      <c r="W25" s="9">
        <v>314.7</v>
      </c>
      <c r="X25" s="9">
        <v>263.5</v>
      </c>
      <c r="AA25" s="9">
        <v>46.4</v>
      </c>
      <c r="AB25" s="9">
        <v>31.8</v>
      </c>
      <c r="AI25" s="9">
        <v>1285.8</v>
      </c>
      <c r="AJ25" s="9">
        <v>653.5</v>
      </c>
      <c r="BL25" s="9">
        <v>984.3</v>
      </c>
      <c r="BM25" s="9">
        <v>529.29999999999995</v>
      </c>
      <c r="CO25" s="9">
        <v>647.79999999999995</v>
      </c>
      <c r="CP25" s="9">
        <v>331.4</v>
      </c>
      <c r="DR25" s="9">
        <v>341.4</v>
      </c>
      <c r="DS25" s="9">
        <v>166.1</v>
      </c>
      <c r="EU25" s="9">
        <v>368.3</v>
      </c>
      <c r="EV25" s="9">
        <v>195</v>
      </c>
      <c r="FX25" s="9">
        <v>104.7</v>
      </c>
      <c r="FY25" s="9">
        <v>50.5</v>
      </c>
      <c r="HA25" s="9">
        <v>24</v>
      </c>
      <c r="HB25" s="9">
        <v>16.100000000000001</v>
      </c>
      <c r="ID25" s="9">
        <v>56.1</v>
      </c>
      <c r="IE25" s="9">
        <v>34.4</v>
      </c>
    </row>
    <row r="26" spans="1:251">
      <c r="A26" s="10">
        <v>33390</v>
      </c>
      <c r="B26" s="9">
        <v>4502</v>
      </c>
      <c r="C26" s="9">
        <v>2362.6999999999998</v>
      </c>
      <c r="D26" s="9">
        <v>2001.8</v>
      </c>
      <c r="E26" s="9">
        <v>2139.3000000000002</v>
      </c>
      <c r="F26" s="9">
        <v>3849.2</v>
      </c>
      <c r="G26" s="9">
        <v>1965.6</v>
      </c>
      <c r="H26" s="9">
        <v>1681.8</v>
      </c>
      <c r="I26" s="9">
        <v>1883.5</v>
      </c>
      <c r="S26" s="9">
        <v>383.5</v>
      </c>
      <c r="T26" s="9">
        <v>320</v>
      </c>
      <c r="W26" s="9">
        <v>335.2</v>
      </c>
      <c r="X26" s="9">
        <v>284.5</v>
      </c>
      <c r="AA26" s="9">
        <v>48.3</v>
      </c>
      <c r="AB26" s="9">
        <v>35.6</v>
      </c>
      <c r="AI26" s="9">
        <v>1297.0999999999999</v>
      </c>
      <c r="AJ26" s="9">
        <v>663.9</v>
      </c>
      <c r="BL26" s="9">
        <v>985.7</v>
      </c>
      <c r="BM26" s="9">
        <v>504.9</v>
      </c>
      <c r="CO26" s="9">
        <v>656.6</v>
      </c>
      <c r="CP26" s="9">
        <v>334.4</v>
      </c>
      <c r="DR26" s="9">
        <v>341.4</v>
      </c>
      <c r="DS26" s="9">
        <v>163</v>
      </c>
      <c r="EU26" s="9">
        <v>376</v>
      </c>
      <c r="EV26" s="9">
        <v>195.7</v>
      </c>
      <c r="FX26" s="9">
        <v>106.4</v>
      </c>
      <c r="FY26" s="9">
        <v>52.2</v>
      </c>
      <c r="HA26" s="9">
        <v>26</v>
      </c>
      <c r="HB26" s="9">
        <v>16.100000000000001</v>
      </c>
      <c r="ID26" s="9">
        <v>60.2</v>
      </c>
      <c r="IE26" s="9">
        <v>35.4</v>
      </c>
    </row>
    <row r="27" spans="1:251">
      <c r="A27" s="10">
        <v>33756</v>
      </c>
      <c r="B27" s="9">
        <v>4586.8</v>
      </c>
      <c r="C27" s="9">
        <v>2419.4</v>
      </c>
      <c r="D27" s="9">
        <v>2047.6</v>
      </c>
      <c r="E27" s="9">
        <v>2167.4</v>
      </c>
      <c r="F27" s="9">
        <v>3882.5</v>
      </c>
      <c r="G27" s="9">
        <v>1992.3</v>
      </c>
      <c r="H27" s="9">
        <v>1710.4</v>
      </c>
      <c r="I27" s="9">
        <v>1890.2</v>
      </c>
      <c r="S27" s="9">
        <v>412.1</v>
      </c>
      <c r="T27" s="9">
        <v>337.2</v>
      </c>
      <c r="W27" s="9">
        <v>363.6</v>
      </c>
      <c r="X27" s="9">
        <v>305.60000000000002</v>
      </c>
      <c r="AA27" s="9">
        <v>48.5</v>
      </c>
      <c r="AB27" s="9">
        <v>31.6</v>
      </c>
      <c r="AI27" s="9">
        <v>1303.3</v>
      </c>
      <c r="AJ27" s="9">
        <v>670</v>
      </c>
      <c r="BL27" s="9">
        <v>994.7</v>
      </c>
      <c r="BM27" s="9">
        <v>524</v>
      </c>
      <c r="CO27" s="9">
        <v>658.3</v>
      </c>
      <c r="CP27" s="9">
        <v>336.3</v>
      </c>
      <c r="DR27" s="9">
        <v>348</v>
      </c>
      <c r="DS27" s="9">
        <v>160.9</v>
      </c>
      <c r="EU27" s="9">
        <v>381.7</v>
      </c>
      <c r="EV27" s="9">
        <v>196.6</v>
      </c>
      <c r="FX27" s="9">
        <v>105.4</v>
      </c>
      <c r="FY27" s="9">
        <v>51.4</v>
      </c>
      <c r="HA27" s="9">
        <v>28.9</v>
      </c>
      <c r="HB27" s="9">
        <v>17.8</v>
      </c>
      <c r="ID27" s="9">
        <v>62</v>
      </c>
      <c r="IE27" s="9">
        <v>35.299999999999997</v>
      </c>
    </row>
    <row r="28" spans="1:251">
      <c r="A28" s="10">
        <v>34121</v>
      </c>
      <c r="B28" s="9">
        <v>4638.1000000000004</v>
      </c>
      <c r="C28" s="9">
        <v>2419.3000000000002</v>
      </c>
      <c r="D28" s="9">
        <v>2037.5</v>
      </c>
      <c r="E28" s="9">
        <v>2218.8000000000002</v>
      </c>
      <c r="F28" s="9">
        <v>3928.8</v>
      </c>
      <c r="G28" s="9">
        <v>1990.5</v>
      </c>
      <c r="H28" s="9">
        <v>1692</v>
      </c>
      <c r="I28" s="9">
        <v>1938.3</v>
      </c>
      <c r="S28" s="9">
        <v>416.2</v>
      </c>
      <c r="T28" s="9">
        <v>345.5</v>
      </c>
      <c r="W28" s="9">
        <v>368.4</v>
      </c>
      <c r="X28" s="9">
        <v>311.2</v>
      </c>
      <c r="AA28" s="9">
        <v>47.8</v>
      </c>
      <c r="AB28" s="9">
        <v>34.299999999999997</v>
      </c>
      <c r="AI28" s="9">
        <v>1305.7</v>
      </c>
      <c r="AJ28" s="9">
        <v>675.7</v>
      </c>
      <c r="BL28" s="9">
        <v>1004.5</v>
      </c>
      <c r="BM28" s="9">
        <v>516.9</v>
      </c>
      <c r="CO28" s="9">
        <v>694.6</v>
      </c>
      <c r="CP28" s="9">
        <v>346</v>
      </c>
      <c r="DR28" s="9">
        <v>345.1</v>
      </c>
      <c r="DS28" s="9">
        <v>160.9</v>
      </c>
      <c r="EU28" s="9">
        <v>384.1</v>
      </c>
      <c r="EV28" s="9">
        <v>189.6</v>
      </c>
      <c r="FX28" s="9">
        <v>108.6</v>
      </c>
      <c r="FY28" s="9">
        <v>51.9</v>
      </c>
      <c r="HA28" s="9">
        <v>24.6</v>
      </c>
      <c r="HB28" s="9">
        <v>15.2</v>
      </c>
      <c r="ID28" s="9">
        <v>61.3</v>
      </c>
      <c r="IE28" s="9">
        <v>34.200000000000003</v>
      </c>
    </row>
    <row r="29" spans="1:251">
      <c r="A29" s="20" t="s">
        <v>547</v>
      </c>
      <c r="B29" s="9"/>
      <c r="C29" s="9"/>
      <c r="D29" s="9"/>
      <c r="E29" s="9"/>
      <c r="F29" s="9"/>
      <c r="G29" s="9"/>
      <c r="H29" s="9"/>
      <c r="I29" s="9"/>
      <c r="S29" s="9"/>
      <c r="T29" s="9"/>
      <c r="W29" s="9"/>
      <c r="X29" s="9"/>
      <c r="AA29" s="9"/>
      <c r="AB29" s="9"/>
      <c r="AI29" s="9"/>
      <c r="AJ29" s="9"/>
      <c r="BL29" s="9"/>
      <c r="BM29" s="9"/>
      <c r="CO29" s="9"/>
      <c r="CP29" s="9"/>
      <c r="DR29" s="9"/>
      <c r="DS29" s="9"/>
      <c r="EU29" s="9"/>
      <c r="EV29" s="9"/>
      <c r="FX29" s="9"/>
      <c r="FY29" s="9"/>
      <c r="HA29" s="9"/>
      <c r="HB29" s="9"/>
      <c r="ID29" s="9"/>
      <c r="IE29" s="9"/>
    </row>
    <row r="30" spans="1:251">
      <c r="A30" s="10">
        <v>34486</v>
      </c>
      <c r="B30" s="9">
        <v>4708.6559999999999</v>
      </c>
      <c r="C30" s="9">
        <v>2383.5810000000001</v>
      </c>
      <c r="D30" s="9">
        <v>2040.87</v>
      </c>
      <c r="E30" s="9">
        <v>2325.0749999999998</v>
      </c>
      <c r="F30" s="9">
        <v>3998.0450000000001</v>
      </c>
      <c r="G30" s="9">
        <v>1960.008</v>
      </c>
      <c r="H30" s="9">
        <v>1689.0630000000001</v>
      </c>
      <c r="I30" s="9">
        <v>2038.037</v>
      </c>
      <c r="R30" s="9">
        <v>627.33799999999997</v>
      </c>
      <c r="S30" s="9">
        <v>423.57299999999998</v>
      </c>
      <c r="T30" s="9">
        <v>351.80799999999999</v>
      </c>
      <c r="U30" s="9">
        <v>203.76499999999999</v>
      </c>
      <c r="V30" s="9">
        <v>525.93299999999999</v>
      </c>
      <c r="W30" s="9">
        <v>368.71899999999999</v>
      </c>
      <c r="X30" s="9">
        <v>314.40199999999999</v>
      </c>
      <c r="Y30" s="9">
        <v>157.214</v>
      </c>
      <c r="Z30" s="9">
        <v>101.405</v>
      </c>
      <c r="AA30" s="9">
        <v>54.853999999999999</v>
      </c>
      <c r="AB30" s="9">
        <v>37.405999999999999</v>
      </c>
      <c r="AC30" s="9">
        <v>46.551000000000002</v>
      </c>
      <c r="AD30" s="9">
        <v>83.272999999999996</v>
      </c>
      <c r="AE30" s="9">
        <v>1607.2560000000001</v>
      </c>
      <c r="AF30" s="9">
        <v>819.80100000000004</v>
      </c>
      <c r="AG30" s="9">
        <v>705.12400000000002</v>
      </c>
      <c r="AH30" s="9">
        <v>787.45500000000004</v>
      </c>
      <c r="AI30" s="9">
        <v>1359.3989999999999</v>
      </c>
      <c r="AJ30" s="9">
        <v>679.33799999999997</v>
      </c>
      <c r="AK30" s="9">
        <v>589.84400000000005</v>
      </c>
      <c r="AL30" s="9">
        <v>680.06200000000001</v>
      </c>
      <c r="AU30" s="9">
        <v>217.447</v>
      </c>
      <c r="AV30" s="9">
        <v>140.46299999999999</v>
      </c>
      <c r="AW30" s="9">
        <v>115.28</v>
      </c>
      <c r="AX30" s="9">
        <v>76.983999999999995</v>
      </c>
      <c r="AY30" s="9">
        <v>181.197</v>
      </c>
      <c r="AZ30" s="9">
        <v>123.22499999999999</v>
      </c>
      <c r="BA30" s="9">
        <v>103.628</v>
      </c>
      <c r="BB30" s="9">
        <v>57.972000000000001</v>
      </c>
      <c r="BC30" s="9">
        <v>36.25</v>
      </c>
      <c r="BD30" s="9">
        <v>17.238</v>
      </c>
      <c r="BE30" s="9">
        <v>11.651</v>
      </c>
      <c r="BF30" s="9">
        <v>19.012</v>
      </c>
      <c r="BG30" s="9">
        <v>30.41</v>
      </c>
      <c r="BH30" s="9">
        <v>1191.8050000000001</v>
      </c>
      <c r="BI30" s="9">
        <v>607.38099999999997</v>
      </c>
      <c r="BJ30" s="9">
        <v>510.64400000000001</v>
      </c>
      <c r="BK30" s="9">
        <v>584.42399999999998</v>
      </c>
      <c r="BL30" s="9">
        <v>1017.4640000000001</v>
      </c>
      <c r="BM30" s="9">
        <v>506.584</v>
      </c>
      <c r="BN30" s="9">
        <v>429.56700000000001</v>
      </c>
      <c r="BO30" s="9">
        <v>510.88</v>
      </c>
      <c r="BX30" s="9">
        <v>157.29599999999999</v>
      </c>
      <c r="BY30" s="9">
        <v>100.797</v>
      </c>
      <c r="BZ30" s="9">
        <v>81.076999999999998</v>
      </c>
      <c r="CA30" s="9">
        <v>56.499000000000002</v>
      </c>
      <c r="CB30" s="9">
        <v>130.65899999999999</v>
      </c>
      <c r="CC30" s="9">
        <v>85.573999999999998</v>
      </c>
      <c r="CD30" s="9">
        <v>70.808000000000007</v>
      </c>
      <c r="CE30" s="9">
        <v>45.085000000000001</v>
      </c>
      <c r="CF30" s="9">
        <v>26.637</v>
      </c>
      <c r="CG30" s="9">
        <v>15.223000000000001</v>
      </c>
      <c r="CH30" s="9">
        <v>10.269</v>
      </c>
      <c r="CI30" s="9">
        <v>11.414</v>
      </c>
      <c r="CJ30" s="9">
        <v>17.045000000000002</v>
      </c>
      <c r="CK30" s="9">
        <v>831.42899999999997</v>
      </c>
      <c r="CL30" s="9">
        <v>414.89299999999997</v>
      </c>
      <c r="CM30" s="9">
        <v>361.279</v>
      </c>
      <c r="CN30" s="9">
        <v>416.536</v>
      </c>
      <c r="CO30" s="9">
        <v>705.23199999999997</v>
      </c>
      <c r="CP30" s="9">
        <v>336.92700000000002</v>
      </c>
      <c r="CQ30" s="9">
        <v>293.60700000000003</v>
      </c>
      <c r="CR30" s="9">
        <v>368.30500000000001</v>
      </c>
      <c r="DA30" s="9">
        <v>110.004</v>
      </c>
      <c r="DB30" s="9">
        <v>77.966999999999999</v>
      </c>
      <c r="DC30" s="9">
        <v>67.671999999999997</v>
      </c>
      <c r="DD30" s="9">
        <v>32.037999999999997</v>
      </c>
      <c r="DE30" s="9">
        <v>93.870999999999995</v>
      </c>
      <c r="DF30" s="9">
        <v>70.022000000000006</v>
      </c>
      <c r="DG30" s="9">
        <v>61.987000000000002</v>
      </c>
      <c r="DH30" s="9">
        <v>23.849</v>
      </c>
      <c r="DI30" s="9">
        <v>16.132999999999999</v>
      </c>
      <c r="DJ30" s="9">
        <v>7.9450000000000003</v>
      </c>
      <c r="DK30" s="9">
        <v>5.6849999999999996</v>
      </c>
      <c r="DL30" s="9">
        <v>8.1880000000000006</v>
      </c>
      <c r="DM30" s="9">
        <v>16.193000000000001</v>
      </c>
      <c r="DN30" s="9">
        <v>398.44600000000003</v>
      </c>
      <c r="DO30" s="9">
        <v>186.286</v>
      </c>
      <c r="DP30" s="9">
        <v>159.99299999999999</v>
      </c>
      <c r="DQ30" s="9">
        <v>212.16</v>
      </c>
      <c r="DR30" s="9">
        <v>341.726</v>
      </c>
      <c r="DS30" s="9">
        <v>150.84299999999999</v>
      </c>
      <c r="DT30" s="9">
        <v>130.58799999999999</v>
      </c>
      <c r="DU30" s="9">
        <v>190.88300000000001</v>
      </c>
      <c r="ED30" s="9">
        <v>50.357999999999997</v>
      </c>
      <c r="EE30" s="9">
        <v>35.442999999999998</v>
      </c>
      <c r="EF30" s="9">
        <v>29.405000000000001</v>
      </c>
      <c r="EG30" s="9">
        <v>14.914999999999999</v>
      </c>
      <c r="EH30" s="9">
        <v>41.215000000000003</v>
      </c>
      <c r="EI30" s="9">
        <v>29.303000000000001</v>
      </c>
      <c r="EJ30" s="9">
        <v>25.341999999999999</v>
      </c>
      <c r="EK30" s="9">
        <v>11.912000000000001</v>
      </c>
      <c r="EL30" s="9">
        <v>9.1430000000000007</v>
      </c>
      <c r="EM30" s="9">
        <v>6.14</v>
      </c>
      <c r="EN30" s="9">
        <v>4.0629999999999997</v>
      </c>
      <c r="EO30" s="9">
        <v>3.0030000000000001</v>
      </c>
      <c r="EP30" s="9">
        <v>6.3620000000000001</v>
      </c>
      <c r="EQ30" s="9">
        <v>441.43400000000003</v>
      </c>
      <c r="ER30" s="9">
        <v>225.62899999999999</v>
      </c>
      <c r="ES30" s="9">
        <v>191.79300000000001</v>
      </c>
      <c r="ET30" s="9">
        <v>215.80500000000001</v>
      </c>
      <c r="EU30" s="9">
        <v>374.32900000000001</v>
      </c>
      <c r="EV30" s="9">
        <v>183.34100000000001</v>
      </c>
      <c r="EW30" s="9">
        <v>155.96899999999999</v>
      </c>
      <c r="EX30" s="9">
        <v>190.988</v>
      </c>
      <c r="FG30" s="9">
        <v>57.154000000000003</v>
      </c>
      <c r="FH30" s="9">
        <v>42.287999999999997</v>
      </c>
      <c r="FI30" s="9">
        <v>35.825000000000003</v>
      </c>
      <c r="FJ30" s="9">
        <v>14.866</v>
      </c>
      <c r="FK30" s="9">
        <v>50.042000000000002</v>
      </c>
      <c r="FL30" s="9">
        <v>38.332999999999998</v>
      </c>
      <c r="FM30" s="9">
        <v>33.25</v>
      </c>
      <c r="FN30" s="9">
        <v>11.709</v>
      </c>
      <c r="FO30" s="9">
        <v>7.1109999999999998</v>
      </c>
      <c r="FP30" s="9">
        <v>3.9550000000000001</v>
      </c>
      <c r="FQ30" s="9">
        <v>2.5750000000000002</v>
      </c>
      <c r="FR30" s="9">
        <v>3.157</v>
      </c>
      <c r="FS30" s="9">
        <v>9.9510000000000005</v>
      </c>
      <c r="FT30" s="9">
        <v>131.04300000000001</v>
      </c>
      <c r="FU30" s="9">
        <v>65.593999999999994</v>
      </c>
      <c r="FV30" s="9">
        <v>57.613</v>
      </c>
      <c r="FW30" s="9">
        <v>65.448999999999998</v>
      </c>
      <c r="FX30" s="9">
        <v>111.83</v>
      </c>
      <c r="FY30" s="9">
        <v>52.298000000000002</v>
      </c>
      <c r="FZ30" s="9">
        <v>45.707000000000001</v>
      </c>
      <c r="GA30" s="9">
        <v>59.531999999999996</v>
      </c>
      <c r="GJ30" s="9">
        <v>17.483000000000001</v>
      </c>
      <c r="GK30" s="9">
        <v>13.295999999999999</v>
      </c>
      <c r="GL30" s="9">
        <v>11.906000000000001</v>
      </c>
      <c r="GM30" s="9">
        <v>4.1870000000000003</v>
      </c>
      <c r="GN30" s="9">
        <v>14.523</v>
      </c>
      <c r="GO30" s="9">
        <v>11.154</v>
      </c>
      <c r="GP30" s="9">
        <v>10.224</v>
      </c>
      <c r="GQ30" s="9">
        <v>3.3690000000000002</v>
      </c>
      <c r="GR30" s="9">
        <v>2.96</v>
      </c>
      <c r="GS30" s="9">
        <v>2.1419999999999999</v>
      </c>
      <c r="GT30" s="9">
        <v>1.6819999999999999</v>
      </c>
      <c r="GU30" s="9">
        <v>0.81799999999999995</v>
      </c>
      <c r="GV30" s="9">
        <v>1.7310000000000001</v>
      </c>
      <c r="GW30" s="9">
        <v>32.521000000000001</v>
      </c>
      <c r="GX30" s="9">
        <v>19.789000000000001</v>
      </c>
      <c r="GY30" s="9">
        <v>17.741</v>
      </c>
      <c r="GZ30" s="9">
        <v>12.731999999999999</v>
      </c>
      <c r="HA30" s="9">
        <v>26.516999999999999</v>
      </c>
      <c r="HB30" s="9">
        <v>15.624000000000001</v>
      </c>
      <c r="HC30" s="9">
        <v>13.926</v>
      </c>
      <c r="HD30" s="9">
        <v>10.893000000000001</v>
      </c>
      <c r="HM30" s="9">
        <v>5.4359999999999999</v>
      </c>
      <c r="HN30" s="9">
        <v>4.165</v>
      </c>
      <c r="HO30" s="9">
        <v>3.8149999999999999</v>
      </c>
      <c r="HP30" s="9">
        <v>1.2709999999999999</v>
      </c>
      <c r="HQ30" s="9">
        <v>4.4109999999999996</v>
      </c>
      <c r="HR30" s="9">
        <v>3.423</v>
      </c>
      <c r="HS30" s="9">
        <v>3.2269999999999999</v>
      </c>
      <c r="HT30" s="9">
        <v>0.98799999999999999</v>
      </c>
      <c r="HU30" s="9">
        <v>1.0249999999999999</v>
      </c>
      <c r="HV30" s="9">
        <v>0.74199999999999999</v>
      </c>
      <c r="HW30" s="9">
        <v>0.58899999999999997</v>
      </c>
      <c r="HX30" s="9">
        <v>0.28399999999999997</v>
      </c>
      <c r="HY30" s="9">
        <v>0.56799999999999995</v>
      </c>
      <c r="HZ30" s="9">
        <v>74.721999999999994</v>
      </c>
      <c r="IA30" s="9">
        <v>44.207999999999998</v>
      </c>
      <c r="IB30" s="9">
        <v>36.682000000000002</v>
      </c>
      <c r="IC30" s="9">
        <v>30.513999999999999</v>
      </c>
      <c r="ID30" s="9">
        <v>61.548000000000002</v>
      </c>
      <c r="IE30" s="9">
        <v>35.052</v>
      </c>
      <c r="IF30" s="9">
        <v>29.855</v>
      </c>
      <c r="IG30" s="9">
        <v>26.495999999999999</v>
      </c>
      <c r="IP30" s="9">
        <v>12.161</v>
      </c>
      <c r="IQ30" s="9">
        <v>9.1560000000000006</v>
      </c>
    </row>
    <row r="31" spans="1:251">
      <c r="A31" s="10">
        <v>34851</v>
      </c>
      <c r="B31" s="9">
        <v>4790.973</v>
      </c>
      <c r="C31" s="9">
        <v>2446.3049999999998</v>
      </c>
      <c r="D31" s="9">
        <v>2099.5540000000001</v>
      </c>
      <c r="E31" s="9">
        <v>2344.6680000000001</v>
      </c>
      <c r="F31" s="9">
        <v>4051.39</v>
      </c>
      <c r="G31" s="9">
        <v>1982.4659999999999</v>
      </c>
      <c r="H31" s="9">
        <v>1711.0150000000001</v>
      </c>
      <c r="I31" s="9">
        <v>2068.9229999999998</v>
      </c>
      <c r="R31" s="9">
        <v>666.02499999999998</v>
      </c>
      <c r="S31" s="9">
        <v>463.839</v>
      </c>
      <c r="T31" s="9">
        <v>388.53899999999999</v>
      </c>
      <c r="U31" s="9">
        <v>202.18600000000001</v>
      </c>
      <c r="V31" s="9">
        <v>565.52</v>
      </c>
      <c r="W31" s="9">
        <v>407.35199999999998</v>
      </c>
      <c r="X31" s="9">
        <v>349.22699999999998</v>
      </c>
      <c r="Y31" s="9">
        <v>158.16800000000001</v>
      </c>
      <c r="Z31" s="9">
        <v>100.506</v>
      </c>
      <c r="AA31" s="9">
        <v>56.487000000000002</v>
      </c>
      <c r="AB31" s="9">
        <v>39.311999999999998</v>
      </c>
      <c r="AC31" s="9">
        <v>44.018999999999998</v>
      </c>
      <c r="AD31" s="9">
        <v>73.558000000000007</v>
      </c>
      <c r="AE31" s="9">
        <v>1634.153</v>
      </c>
      <c r="AF31" s="9">
        <v>835.44500000000005</v>
      </c>
      <c r="AG31" s="9">
        <v>726.17200000000003</v>
      </c>
      <c r="AH31" s="9">
        <v>798.70799999999997</v>
      </c>
      <c r="AI31" s="9">
        <v>1381.5509999999999</v>
      </c>
      <c r="AJ31" s="9">
        <v>681.32899999999995</v>
      </c>
      <c r="AK31" s="9">
        <v>594.36800000000005</v>
      </c>
      <c r="AL31" s="9">
        <v>700.22199999999998</v>
      </c>
      <c r="AU31" s="9">
        <v>228.523</v>
      </c>
      <c r="AV31" s="9">
        <v>154.11600000000001</v>
      </c>
      <c r="AW31" s="9">
        <v>131.804</v>
      </c>
      <c r="AX31" s="9">
        <v>74.406999999999996</v>
      </c>
      <c r="AY31" s="9">
        <v>195.05</v>
      </c>
      <c r="AZ31" s="9">
        <v>136.73500000000001</v>
      </c>
      <c r="BA31" s="9">
        <v>119.736</v>
      </c>
      <c r="BB31" s="9">
        <v>58.314999999999998</v>
      </c>
      <c r="BC31" s="9">
        <v>33.472999999999999</v>
      </c>
      <c r="BD31" s="9">
        <v>17.381</v>
      </c>
      <c r="BE31" s="9">
        <v>12.067</v>
      </c>
      <c r="BF31" s="9">
        <v>16.091999999999999</v>
      </c>
      <c r="BG31" s="9">
        <v>24.079000000000001</v>
      </c>
      <c r="BH31" s="9">
        <v>1202.1089999999999</v>
      </c>
      <c r="BI31" s="9">
        <v>620.19200000000001</v>
      </c>
      <c r="BJ31" s="9">
        <v>516.56399999999996</v>
      </c>
      <c r="BK31" s="9">
        <v>581.91700000000003</v>
      </c>
      <c r="BL31" s="9">
        <v>1016.619</v>
      </c>
      <c r="BM31" s="9">
        <v>507.44200000000001</v>
      </c>
      <c r="BN31" s="9">
        <v>425.09500000000003</v>
      </c>
      <c r="BO31" s="9">
        <v>509.17700000000002</v>
      </c>
      <c r="BX31" s="9">
        <v>166.21299999999999</v>
      </c>
      <c r="BY31" s="9">
        <v>112.75</v>
      </c>
      <c r="BZ31" s="9">
        <v>91.468000000000004</v>
      </c>
      <c r="CA31" s="9">
        <v>53.463000000000001</v>
      </c>
      <c r="CB31" s="9">
        <v>137.83000000000001</v>
      </c>
      <c r="CC31" s="9">
        <v>96.698999999999998</v>
      </c>
      <c r="CD31" s="9">
        <v>81.418999999999997</v>
      </c>
      <c r="CE31" s="9">
        <v>41.131</v>
      </c>
      <c r="CF31" s="9">
        <v>28.382999999999999</v>
      </c>
      <c r="CG31" s="9">
        <v>16.050999999999998</v>
      </c>
      <c r="CH31" s="9">
        <v>10.050000000000001</v>
      </c>
      <c r="CI31" s="9">
        <v>12.332000000000001</v>
      </c>
      <c r="CJ31" s="9">
        <v>19.277999999999999</v>
      </c>
      <c r="CK31" s="9">
        <v>867.80399999999997</v>
      </c>
      <c r="CL31" s="9">
        <v>436.75200000000001</v>
      </c>
      <c r="CM31" s="9">
        <v>381.47500000000002</v>
      </c>
      <c r="CN31" s="9">
        <v>431.05200000000002</v>
      </c>
      <c r="CO31" s="9">
        <v>731.48500000000001</v>
      </c>
      <c r="CP31" s="9">
        <v>348.12200000000001</v>
      </c>
      <c r="CQ31" s="9">
        <v>306.25400000000002</v>
      </c>
      <c r="CR31" s="9">
        <v>383.363</v>
      </c>
      <c r="DA31" s="9">
        <v>121.565</v>
      </c>
      <c r="DB31" s="9">
        <v>88.631</v>
      </c>
      <c r="DC31" s="9">
        <v>75.221000000000004</v>
      </c>
      <c r="DD31" s="9">
        <v>32.935000000000002</v>
      </c>
      <c r="DE31" s="9">
        <v>103.867</v>
      </c>
      <c r="DF31" s="9">
        <v>78.320999999999998</v>
      </c>
      <c r="DG31" s="9">
        <v>67.635000000000005</v>
      </c>
      <c r="DH31" s="9">
        <v>25.545999999999999</v>
      </c>
      <c r="DI31" s="9">
        <v>17.698</v>
      </c>
      <c r="DJ31" s="9">
        <v>10.308999999999999</v>
      </c>
      <c r="DK31" s="9">
        <v>7.5860000000000003</v>
      </c>
      <c r="DL31" s="9">
        <v>7.3890000000000002</v>
      </c>
      <c r="DM31" s="9">
        <v>14.753</v>
      </c>
      <c r="DN31" s="9">
        <v>394.94900000000001</v>
      </c>
      <c r="DO31" s="9">
        <v>190.095</v>
      </c>
      <c r="DP31" s="9">
        <v>161.036</v>
      </c>
      <c r="DQ31" s="9">
        <v>204.85300000000001</v>
      </c>
      <c r="DR31" s="9">
        <v>333.96199999999999</v>
      </c>
      <c r="DS31" s="9">
        <v>151.31200000000001</v>
      </c>
      <c r="DT31" s="9">
        <v>129.35499999999999</v>
      </c>
      <c r="DU31" s="9">
        <v>182.65100000000001</v>
      </c>
      <c r="ED31" s="9">
        <v>54.972000000000001</v>
      </c>
      <c r="EE31" s="9">
        <v>38.783000000000001</v>
      </c>
      <c r="EF31" s="9">
        <v>31.681000000000001</v>
      </c>
      <c r="EG31" s="9">
        <v>16.187999999999999</v>
      </c>
      <c r="EH31" s="9">
        <v>48.2</v>
      </c>
      <c r="EI31" s="9">
        <v>34.421999999999997</v>
      </c>
      <c r="EJ31" s="9">
        <v>28.558</v>
      </c>
      <c r="EK31" s="9">
        <v>13.778</v>
      </c>
      <c r="EL31" s="9">
        <v>6.7709999999999999</v>
      </c>
      <c r="EM31" s="9">
        <v>4.3609999999999998</v>
      </c>
      <c r="EN31" s="9">
        <v>3.1230000000000002</v>
      </c>
      <c r="EO31" s="9">
        <v>2.41</v>
      </c>
      <c r="EP31" s="9">
        <v>6.0140000000000002</v>
      </c>
      <c r="EQ31" s="9">
        <v>454.80200000000002</v>
      </c>
      <c r="ER31" s="9">
        <v>234.82900000000001</v>
      </c>
      <c r="ES31" s="9">
        <v>203.25200000000001</v>
      </c>
      <c r="ET31" s="9">
        <v>219.97300000000001</v>
      </c>
      <c r="EU31" s="9">
        <v>389.26299999999998</v>
      </c>
      <c r="EV31" s="9">
        <v>192.18</v>
      </c>
      <c r="EW31" s="9">
        <v>167.738</v>
      </c>
      <c r="EX31" s="9">
        <v>197.083</v>
      </c>
      <c r="FG31" s="9">
        <v>59.088000000000001</v>
      </c>
      <c r="FH31" s="9">
        <v>42.649000000000001</v>
      </c>
      <c r="FI31" s="9">
        <v>35.515000000000001</v>
      </c>
      <c r="FJ31" s="9">
        <v>16.439</v>
      </c>
      <c r="FK31" s="9">
        <v>50.067999999999998</v>
      </c>
      <c r="FL31" s="9">
        <v>37.648000000000003</v>
      </c>
      <c r="FM31" s="9">
        <v>31.704000000000001</v>
      </c>
      <c r="FN31" s="9">
        <v>12.42</v>
      </c>
      <c r="FO31" s="9">
        <v>9.0210000000000008</v>
      </c>
      <c r="FP31" s="9">
        <v>5.0010000000000003</v>
      </c>
      <c r="FQ31" s="9">
        <v>3.8109999999999999</v>
      </c>
      <c r="FR31" s="9">
        <v>4.0190000000000001</v>
      </c>
      <c r="FS31" s="9">
        <v>6.4509999999999996</v>
      </c>
      <c r="FT31" s="9">
        <v>127.15300000000001</v>
      </c>
      <c r="FU31" s="9">
        <v>65.597999999999999</v>
      </c>
      <c r="FV31" s="9">
        <v>58.000999999999998</v>
      </c>
      <c r="FW31" s="9">
        <v>61.555</v>
      </c>
      <c r="FX31" s="9">
        <v>107.82</v>
      </c>
      <c r="FY31" s="9">
        <v>52.987000000000002</v>
      </c>
      <c r="FZ31" s="9">
        <v>46.923000000000002</v>
      </c>
      <c r="GA31" s="9">
        <v>54.832999999999998</v>
      </c>
      <c r="GJ31" s="9">
        <v>17.741</v>
      </c>
      <c r="GK31" s="9">
        <v>12.611000000000001</v>
      </c>
      <c r="GL31" s="9">
        <v>11.077999999999999</v>
      </c>
      <c r="GM31" s="9">
        <v>5.13</v>
      </c>
      <c r="GN31" s="9">
        <v>15.644</v>
      </c>
      <c r="GO31" s="9">
        <v>11.182</v>
      </c>
      <c r="GP31" s="9">
        <v>9.8130000000000006</v>
      </c>
      <c r="GQ31" s="9">
        <v>4.4610000000000003</v>
      </c>
      <c r="GR31" s="9">
        <v>2.097</v>
      </c>
      <c r="GS31" s="9">
        <v>1.429</v>
      </c>
      <c r="GT31" s="9">
        <v>1.2649999999999999</v>
      </c>
      <c r="GU31" s="9">
        <v>0.66800000000000004</v>
      </c>
      <c r="GV31" s="9">
        <v>1.5920000000000001</v>
      </c>
      <c r="GW31" s="9">
        <v>34.237000000000002</v>
      </c>
      <c r="GX31" s="9">
        <v>18.917000000000002</v>
      </c>
      <c r="GY31" s="9">
        <v>16.498999999999999</v>
      </c>
      <c r="GZ31" s="9">
        <v>15.321</v>
      </c>
      <c r="HA31" s="9">
        <v>27.855</v>
      </c>
      <c r="HB31" s="9">
        <v>13.696</v>
      </c>
      <c r="HC31" s="9">
        <v>12.164999999999999</v>
      </c>
      <c r="HD31" s="9">
        <v>14.157999999999999</v>
      </c>
      <c r="HM31" s="9">
        <v>6.0540000000000003</v>
      </c>
      <c r="HN31" s="9">
        <v>5.22</v>
      </c>
      <c r="HO31" s="9">
        <v>4.3339999999999996</v>
      </c>
      <c r="HP31" s="9">
        <v>0.83399999999999996</v>
      </c>
      <c r="HQ31" s="9">
        <v>4.306</v>
      </c>
      <c r="HR31" s="9">
        <v>3.948</v>
      </c>
      <c r="HS31" s="9">
        <v>3.5339999999999998</v>
      </c>
      <c r="HT31" s="9">
        <v>0.35799999999999998</v>
      </c>
      <c r="HU31" s="9">
        <v>1.748</v>
      </c>
      <c r="HV31" s="9">
        <v>1.272</v>
      </c>
      <c r="HW31" s="9">
        <v>0.8</v>
      </c>
      <c r="HX31" s="9">
        <v>0.47599999999999998</v>
      </c>
      <c r="HY31" s="9">
        <v>0.32800000000000001</v>
      </c>
      <c r="HZ31" s="9">
        <v>75.766000000000005</v>
      </c>
      <c r="IA31" s="9">
        <v>44.478000000000002</v>
      </c>
      <c r="IB31" s="9">
        <v>36.554000000000002</v>
      </c>
      <c r="IC31" s="9">
        <v>31.289000000000001</v>
      </c>
      <c r="ID31" s="9">
        <v>62.835000000000001</v>
      </c>
      <c r="IE31" s="9">
        <v>35.398000000000003</v>
      </c>
      <c r="IF31" s="9">
        <v>29.116</v>
      </c>
      <c r="IG31" s="9">
        <v>27.437000000000001</v>
      </c>
      <c r="IP31" s="9">
        <v>11.869</v>
      </c>
      <c r="IQ31" s="9">
        <v>9.0790000000000006</v>
      </c>
    </row>
    <row r="32" spans="1:251">
      <c r="A32" s="10">
        <v>35217</v>
      </c>
      <c r="B32" s="9">
        <v>4834.0209999999997</v>
      </c>
      <c r="C32" s="9">
        <v>2430.2829999999999</v>
      </c>
      <c r="D32" s="9">
        <v>2091.9859999999999</v>
      </c>
      <c r="E32" s="9">
        <v>2403.7379999999998</v>
      </c>
      <c r="F32" s="9">
        <v>4079.5050000000001</v>
      </c>
      <c r="G32" s="9">
        <v>1963.046</v>
      </c>
      <c r="H32" s="9">
        <v>1708.019</v>
      </c>
      <c r="I32" s="9">
        <v>2116.4580000000001</v>
      </c>
      <c r="R32" s="9">
        <v>672</v>
      </c>
      <c r="S32" s="9">
        <v>467.23700000000002</v>
      </c>
      <c r="T32" s="9">
        <v>383.96699999999998</v>
      </c>
      <c r="U32" s="9">
        <v>204.76400000000001</v>
      </c>
      <c r="V32" s="9">
        <v>570.553</v>
      </c>
      <c r="W32" s="9">
        <v>406.62599999999998</v>
      </c>
      <c r="X32" s="9">
        <v>341.69799999999998</v>
      </c>
      <c r="Y32" s="9">
        <v>163.92699999999999</v>
      </c>
      <c r="Z32" s="9">
        <v>101.447</v>
      </c>
      <c r="AA32" s="9">
        <v>60.610999999999997</v>
      </c>
      <c r="AB32" s="9">
        <v>42.268999999999998</v>
      </c>
      <c r="AC32" s="9">
        <v>40.835999999999999</v>
      </c>
      <c r="AD32" s="9">
        <v>82.516000000000005</v>
      </c>
      <c r="AE32" s="9">
        <v>1647.3969999999999</v>
      </c>
      <c r="AF32" s="9">
        <v>836.34</v>
      </c>
      <c r="AG32" s="9">
        <v>728.48299999999995</v>
      </c>
      <c r="AH32" s="9">
        <v>811.05700000000002</v>
      </c>
      <c r="AI32" s="9">
        <v>1390.6179999999999</v>
      </c>
      <c r="AJ32" s="9">
        <v>680.274</v>
      </c>
      <c r="AK32" s="9">
        <v>600.51499999999999</v>
      </c>
      <c r="AL32" s="9">
        <v>710.34400000000005</v>
      </c>
      <c r="AU32" s="9">
        <v>228.81700000000001</v>
      </c>
      <c r="AV32" s="9">
        <v>156.066</v>
      </c>
      <c r="AW32" s="9">
        <v>127.968</v>
      </c>
      <c r="AX32" s="9">
        <v>72.75</v>
      </c>
      <c r="AY32" s="9">
        <v>195.602</v>
      </c>
      <c r="AZ32" s="9">
        <v>134.52000000000001</v>
      </c>
      <c r="BA32" s="9">
        <v>112.688</v>
      </c>
      <c r="BB32" s="9">
        <v>61.082999999999998</v>
      </c>
      <c r="BC32" s="9">
        <v>33.213999999999999</v>
      </c>
      <c r="BD32" s="9">
        <v>21.547000000000001</v>
      </c>
      <c r="BE32" s="9">
        <v>15.279</v>
      </c>
      <c r="BF32" s="9">
        <v>11.667</v>
      </c>
      <c r="BG32" s="9">
        <v>27.962</v>
      </c>
      <c r="BH32" s="9">
        <v>1191.47</v>
      </c>
      <c r="BI32" s="9">
        <v>610.21900000000005</v>
      </c>
      <c r="BJ32" s="9">
        <v>506.47899999999998</v>
      </c>
      <c r="BK32" s="9">
        <v>581.25099999999998</v>
      </c>
      <c r="BL32" s="9">
        <v>1005.871</v>
      </c>
      <c r="BM32" s="9">
        <v>497.43200000000002</v>
      </c>
      <c r="BN32" s="9">
        <v>417.947</v>
      </c>
      <c r="BO32" s="9">
        <v>508.43900000000002</v>
      </c>
      <c r="BX32" s="9">
        <v>167.40600000000001</v>
      </c>
      <c r="BY32" s="9">
        <v>112.786</v>
      </c>
      <c r="BZ32" s="9">
        <v>88.531999999999996</v>
      </c>
      <c r="CA32" s="9">
        <v>54.619</v>
      </c>
      <c r="CB32" s="9">
        <v>141.81100000000001</v>
      </c>
      <c r="CC32" s="9">
        <v>99.236000000000004</v>
      </c>
      <c r="CD32" s="9">
        <v>81.292000000000002</v>
      </c>
      <c r="CE32" s="9">
        <v>42.573999999999998</v>
      </c>
      <c r="CF32" s="9">
        <v>25.594999999999999</v>
      </c>
      <c r="CG32" s="9">
        <v>13.55</v>
      </c>
      <c r="CH32" s="9">
        <v>7.24</v>
      </c>
      <c r="CI32" s="9">
        <v>12.045</v>
      </c>
      <c r="CJ32" s="9">
        <v>18.193000000000001</v>
      </c>
      <c r="CK32" s="9">
        <v>891.75099999999998</v>
      </c>
      <c r="CL32" s="9">
        <v>434.34500000000003</v>
      </c>
      <c r="CM32" s="9">
        <v>386.12599999999998</v>
      </c>
      <c r="CN32" s="9">
        <v>457.40600000000001</v>
      </c>
      <c r="CO32" s="9">
        <v>750.23500000000001</v>
      </c>
      <c r="CP32" s="9">
        <v>343.988</v>
      </c>
      <c r="CQ32" s="9">
        <v>307.90499999999997</v>
      </c>
      <c r="CR32" s="9">
        <v>406.24700000000001</v>
      </c>
      <c r="DA32" s="9">
        <v>123.54600000000001</v>
      </c>
      <c r="DB32" s="9">
        <v>90.356999999999999</v>
      </c>
      <c r="DC32" s="9">
        <v>78.221999999999994</v>
      </c>
      <c r="DD32" s="9">
        <v>33.189</v>
      </c>
      <c r="DE32" s="9">
        <v>102.767</v>
      </c>
      <c r="DF32" s="9">
        <v>77.352999999999994</v>
      </c>
      <c r="DG32" s="9">
        <v>67.882999999999996</v>
      </c>
      <c r="DH32" s="9">
        <v>25.414000000000001</v>
      </c>
      <c r="DI32" s="9">
        <v>20.779</v>
      </c>
      <c r="DJ32" s="9">
        <v>13.004</v>
      </c>
      <c r="DK32" s="9">
        <v>10.339</v>
      </c>
      <c r="DL32" s="9">
        <v>7.7759999999999998</v>
      </c>
      <c r="DM32" s="9">
        <v>17.97</v>
      </c>
      <c r="DN32" s="9">
        <v>401.34199999999998</v>
      </c>
      <c r="DO32" s="9">
        <v>189.238</v>
      </c>
      <c r="DP32" s="9">
        <v>160.90899999999999</v>
      </c>
      <c r="DQ32" s="9">
        <v>212.10400000000001</v>
      </c>
      <c r="DR32" s="9">
        <v>336.33100000000002</v>
      </c>
      <c r="DS32" s="9">
        <v>150.06100000000001</v>
      </c>
      <c r="DT32" s="9">
        <v>128.77199999999999</v>
      </c>
      <c r="DU32" s="9">
        <v>186.27</v>
      </c>
      <c r="ED32" s="9">
        <v>58.319000000000003</v>
      </c>
      <c r="EE32" s="9">
        <v>39.177</v>
      </c>
      <c r="EF32" s="9">
        <v>32.137</v>
      </c>
      <c r="EG32" s="9">
        <v>19.141999999999999</v>
      </c>
      <c r="EH32" s="9">
        <v>49.225000000000001</v>
      </c>
      <c r="EI32" s="9">
        <v>34.256</v>
      </c>
      <c r="EJ32" s="9">
        <v>28.077999999999999</v>
      </c>
      <c r="EK32" s="9">
        <v>14.968</v>
      </c>
      <c r="EL32" s="9">
        <v>9.0939999999999994</v>
      </c>
      <c r="EM32" s="9">
        <v>4.9210000000000003</v>
      </c>
      <c r="EN32" s="9">
        <v>4.0590000000000002</v>
      </c>
      <c r="EO32" s="9">
        <v>4.173</v>
      </c>
      <c r="EP32" s="9">
        <v>6.6920000000000002</v>
      </c>
      <c r="EQ32" s="9">
        <v>461.25299999999999</v>
      </c>
      <c r="ER32" s="9">
        <v>229.702</v>
      </c>
      <c r="ES32" s="9">
        <v>196.51400000000001</v>
      </c>
      <c r="ET32" s="9">
        <v>231.55099999999999</v>
      </c>
      <c r="EU32" s="9">
        <v>392.58300000000003</v>
      </c>
      <c r="EV32" s="9">
        <v>187.15100000000001</v>
      </c>
      <c r="EW32" s="9">
        <v>161.73500000000001</v>
      </c>
      <c r="EX32" s="9">
        <v>205.43199999999999</v>
      </c>
      <c r="FG32" s="9">
        <v>59.469000000000001</v>
      </c>
      <c r="FH32" s="9">
        <v>42.551000000000002</v>
      </c>
      <c r="FI32" s="9">
        <v>34.78</v>
      </c>
      <c r="FJ32" s="9">
        <v>16.917999999999999</v>
      </c>
      <c r="FK32" s="9">
        <v>52.26</v>
      </c>
      <c r="FL32" s="9">
        <v>38.676000000000002</v>
      </c>
      <c r="FM32" s="9">
        <v>32.283999999999999</v>
      </c>
      <c r="FN32" s="9">
        <v>13.584</v>
      </c>
      <c r="FO32" s="9">
        <v>7.2089999999999996</v>
      </c>
      <c r="FP32" s="9">
        <v>3.875</v>
      </c>
      <c r="FQ32" s="9">
        <v>2.496</v>
      </c>
      <c r="FR32" s="9">
        <v>3.3340000000000001</v>
      </c>
      <c r="FS32" s="9">
        <v>9.1999999999999993</v>
      </c>
      <c r="FT32" s="9">
        <v>131.32400000000001</v>
      </c>
      <c r="FU32" s="9">
        <v>65.840999999999994</v>
      </c>
      <c r="FV32" s="9">
        <v>58.956000000000003</v>
      </c>
      <c r="FW32" s="9">
        <v>65.483000000000004</v>
      </c>
      <c r="FX32" s="9">
        <v>111.783</v>
      </c>
      <c r="FY32" s="9">
        <v>51.923000000000002</v>
      </c>
      <c r="FZ32" s="9">
        <v>46.607999999999997</v>
      </c>
      <c r="GA32" s="9">
        <v>59.86</v>
      </c>
      <c r="GJ32" s="9">
        <v>18.471</v>
      </c>
      <c r="GK32" s="9">
        <v>13.917999999999999</v>
      </c>
      <c r="GL32" s="9">
        <v>12.348000000000001</v>
      </c>
      <c r="GM32" s="9">
        <v>4.5529999999999999</v>
      </c>
      <c r="GN32" s="9">
        <v>15.849</v>
      </c>
      <c r="GO32" s="9">
        <v>12.113</v>
      </c>
      <c r="GP32" s="9">
        <v>10.943</v>
      </c>
      <c r="GQ32" s="9">
        <v>3.7360000000000002</v>
      </c>
      <c r="GR32" s="9">
        <v>2.6219999999999999</v>
      </c>
      <c r="GS32" s="9">
        <v>1.8049999999999999</v>
      </c>
      <c r="GT32" s="9">
        <v>1.405</v>
      </c>
      <c r="GU32" s="9">
        <v>0.81699999999999995</v>
      </c>
      <c r="GV32" s="9">
        <v>1.07</v>
      </c>
      <c r="GW32" s="9">
        <v>34.24</v>
      </c>
      <c r="GX32" s="9">
        <v>21.082000000000001</v>
      </c>
      <c r="GY32" s="9">
        <v>18.62</v>
      </c>
      <c r="GZ32" s="9">
        <v>13.159000000000001</v>
      </c>
      <c r="HA32" s="9">
        <v>27.859000000000002</v>
      </c>
      <c r="HB32" s="9">
        <v>16.757000000000001</v>
      </c>
      <c r="HC32" s="9">
        <v>14.939</v>
      </c>
      <c r="HD32" s="9">
        <v>11.101000000000001</v>
      </c>
      <c r="HM32" s="9">
        <v>5.9630000000000001</v>
      </c>
      <c r="HN32" s="9">
        <v>4.3239999999999998</v>
      </c>
      <c r="HO32" s="9">
        <v>3.681</v>
      </c>
      <c r="HP32" s="9">
        <v>1.6379999999999999</v>
      </c>
      <c r="HQ32" s="9">
        <v>4.7889999999999997</v>
      </c>
      <c r="HR32" s="9">
        <v>3.605</v>
      </c>
      <c r="HS32" s="9">
        <v>3.1120000000000001</v>
      </c>
      <c r="HT32" s="9">
        <v>1.1839999999999999</v>
      </c>
      <c r="HU32" s="9">
        <v>1.1739999999999999</v>
      </c>
      <c r="HV32" s="9">
        <v>0.72</v>
      </c>
      <c r="HW32" s="9">
        <v>0.56899999999999995</v>
      </c>
      <c r="HX32" s="9">
        <v>0.45400000000000001</v>
      </c>
      <c r="HY32" s="9">
        <v>0.41899999999999998</v>
      </c>
      <c r="HZ32" s="9">
        <v>75.244</v>
      </c>
      <c r="IA32" s="9">
        <v>43.515999999999998</v>
      </c>
      <c r="IB32" s="9">
        <v>35.898000000000003</v>
      </c>
      <c r="IC32" s="9">
        <v>31.728000000000002</v>
      </c>
      <c r="ID32" s="9">
        <v>64.224999999999994</v>
      </c>
      <c r="IE32" s="9">
        <v>35.459000000000003</v>
      </c>
      <c r="IF32" s="9">
        <v>29.597999999999999</v>
      </c>
      <c r="IG32" s="9">
        <v>28.765999999999998</v>
      </c>
      <c r="IP32" s="9">
        <v>10.01</v>
      </c>
      <c r="IQ32" s="9">
        <v>8.0559999999999992</v>
      </c>
    </row>
    <row r="33" spans="1:251">
      <c r="A33" s="10">
        <v>35582</v>
      </c>
      <c r="B33" s="9">
        <v>4899.4489999999996</v>
      </c>
      <c r="C33" s="9">
        <v>2508.627</v>
      </c>
      <c r="D33" s="9">
        <v>2130.4409999999998</v>
      </c>
      <c r="E33" s="9">
        <v>2390.8220000000001</v>
      </c>
      <c r="F33" s="9">
        <v>4090.2779999999998</v>
      </c>
      <c r="G33" s="9">
        <v>1999.7560000000001</v>
      </c>
      <c r="H33" s="9">
        <v>1704.079</v>
      </c>
      <c r="I33" s="9">
        <v>2090.5219999999999</v>
      </c>
      <c r="R33" s="9">
        <v>721.12300000000005</v>
      </c>
      <c r="S33" s="9">
        <v>508.87099999999998</v>
      </c>
      <c r="T33" s="9">
        <v>426.36200000000002</v>
      </c>
      <c r="U33" s="9">
        <v>212.25200000000001</v>
      </c>
      <c r="V33" s="9">
        <v>608.36300000000006</v>
      </c>
      <c r="W33" s="9">
        <v>443.85599999999999</v>
      </c>
      <c r="X33" s="9">
        <v>377.07100000000003</v>
      </c>
      <c r="Y33" s="9">
        <v>164.50700000000001</v>
      </c>
      <c r="Z33" s="9">
        <v>112.76</v>
      </c>
      <c r="AA33" s="9">
        <v>65.015000000000001</v>
      </c>
      <c r="AB33" s="9">
        <v>49.290999999999997</v>
      </c>
      <c r="AC33" s="9">
        <v>47.746000000000002</v>
      </c>
      <c r="AD33" s="9">
        <v>88.048000000000002</v>
      </c>
      <c r="AE33" s="9">
        <v>1644.296</v>
      </c>
      <c r="AF33" s="9">
        <v>843.92700000000002</v>
      </c>
      <c r="AG33" s="9">
        <v>714.01300000000003</v>
      </c>
      <c r="AH33" s="9">
        <v>800.36900000000003</v>
      </c>
      <c r="AI33" s="9">
        <v>1368.277</v>
      </c>
      <c r="AJ33" s="9">
        <v>670.67200000000003</v>
      </c>
      <c r="AK33" s="9">
        <v>570.74300000000005</v>
      </c>
      <c r="AL33" s="9">
        <v>697.60500000000002</v>
      </c>
      <c r="AU33" s="9">
        <v>251.85</v>
      </c>
      <c r="AV33" s="9">
        <v>173.255</v>
      </c>
      <c r="AW33" s="9">
        <v>143.27000000000001</v>
      </c>
      <c r="AX33" s="9">
        <v>78.596000000000004</v>
      </c>
      <c r="AY33" s="9">
        <v>215.20099999999999</v>
      </c>
      <c r="AZ33" s="9">
        <v>152.77500000000001</v>
      </c>
      <c r="BA33" s="9">
        <v>126.42700000000001</v>
      </c>
      <c r="BB33" s="9">
        <v>62.426000000000002</v>
      </c>
      <c r="BC33" s="9">
        <v>36.649000000000001</v>
      </c>
      <c r="BD33" s="9">
        <v>20.48</v>
      </c>
      <c r="BE33" s="9">
        <v>16.843</v>
      </c>
      <c r="BF33" s="9">
        <v>16.170000000000002</v>
      </c>
      <c r="BG33" s="9">
        <v>24.167999999999999</v>
      </c>
      <c r="BH33" s="9">
        <v>1212.165</v>
      </c>
      <c r="BI33" s="9">
        <v>626.72500000000002</v>
      </c>
      <c r="BJ33" s="9">
        <v>519.49400000000003</v>
      </c>
      <c r="BK33" s="9">
        <v>585.44000000000005</v>
      </c>
      <c r="BL33" s="9">
        <v>1019.479</v>
      </c>
      <c r="BM33" s="9">
        <v>514.57500000000005</v>
      </c>
      <c r="BN33" s="9">
        <v>429.43799999999999</v>
      </c>
      <c r="BO33" s="9">
        <v>504.90499999999997</v>
      </c>
      <c r="BX33" s="9">
        <v>167.94900000000001</v>
      </c>
      <c r="BY33" s="9">
        <v>112.15</v>
      </c>
      <c r="BZ33" s="9">
        <v>90.057000000000002</v>
      </c>
      <c r="CA33" s="9">
        <v>55.798000000000002</v>
      </c>
      <c r="CB33" s="9">
        <v>138.32300000000001</v>
      </c>
      <c r="CC33" s="9">
        <v>96.418999999999997</v>
      </c>
      <c r="CD33" s="9">
        <v>79.254999999999995</v>
      </c>
      <c r="CE33" s="9">
        <v>41.904000000000003</v>
      </c>
      <c r="CF33" s="9">
        <v>29.626000000000001</v>
      </c>
      <c r="CG33" s="9">
        <v>15.731</v>
      </c>
      <c r="CH33" s="9">
        <v>10.802</v>
      </c>
      <c r="CI33" s="9">
        <v>13.895</v>
      </c>
      <c r="CJ33" s="9">
        <v>24.736999999999998</v>
      </c>
      <c r="CK33" s="9">
        <v>907.80399999999997</v>
      </c>
      <c r="CL33" s="9">
        <v>458.17399999999998</v>
      </c>
      <c r="CM33" s="9">
        <v>396.79199999999997</v>
      </c>
      <c r="CN33" s="9">
        <v>449.63</v>
      </c>
      <c r="CO33" s="9">
        <v>756.09299999999996</v>
      </c>
      <c r="CP33" s="9">
        <v>358.85300000000001</v>
      </c>
      <c r="CQ33" s="9">
        <v>309.33600000000001</v>
      </c>
      <c r="CR33" s="9">
        <v>397.24</v>
      </c>
      <c r="DA33" s="9">
        <v>132.214</v>
      </c>
      <c r="DB33" s="9">
        <v>99.320999999999998</v>
      </c>
      <c r="DC33" s="9">
        <v>87.456000000000003</v>
      </c>
      <c r="DD33" s="9">
        <v>32.893000000000001</v>
      </c>
      <c r="DE33" s="9">
        <v>113.739</v>
      </c>
      <c r="DF33" s="9">
        <v>87.581999999999994</v>
      </c>
      <c r="DG33" s="9">
        <v>78.486999999999995</v>
      </c>
      <c r="DH33" s="9">
        <v>26.155999999999999</v>
      </c>
      <c r="DI33" s="9">
        <v>18.475000000000001</v>
      </c>
      <c r="DJ33" s="9">
        <v>11.738</v>
      </c>
      <c r="DK33" s="9">
        <v>8.9689999999999994</v>
      </c>
      <c r="DL33" s="9">
        <v>6.7370000000000001</v>
      </c>
      <c r="DM33" s="9">
        <v>19.497</v>
      </c>
      <c r="DN33" s="9">
        <v>411.86900000000003</v>
      </c>
      <c r="DO33" s="9">
        <v>199.07</v>
      </c>
      <c r="DP33" s="9">
        <v>168.411</v>
      </c>
      <c r="DQ33" s="9">
        <v>212.79900000000001</v>
      </c>
      <c r="DR33" s="9">
        <v>341.86799999999999</v>
      </c>
      <c r="DS33" s="9">
        <v>154.672</v>
      </c>
      <c r="DT33" s="9">
        <v>130.08099999999999</v>
      </c>
      <c r="DU33" s="9">
        <v>187.197</v>
      </c>
      <c r="ED33" s="9">
        <v>61.613999999999997</v>
      </c>
      <c r="EE33" s="9">
        <v>44.398000000000003</v>
      </c>
      <c r="EF33" s="9">
        <v>38.331000000000003</v>
      </c>
      <c r="EG33" s="9">
        <v>17.216000000000001</v>
      </c>
      <c r="EH33" s="9">
        <v>50.594000000000001</v>
      </c>
      <c r="EI33" s="9">
        <v>38.1</v>
      </c>
      <c r="EJ33" s="9">
        <v>33.488</v>
      </c>
      <c r="EK33" s="9">
        <v>12.494</v>
      </c>
      <c r="EL33" s="9">
        <v>11.02</v>
      </c>
      <c r="EM33" s="9">
        <v>6.2990000000000004</v>
      </c>
      <c r="EN33" s="9">
        <v>4.843</v>
      </c>
      <c r="EO33" s="9">
        <v>4.7210000000000001</v>
      </c>
      <c r="EP33" s="9">
        <v>8.3870000000000005</v>
      </c>
      <c r="EQ33" s="9">
        <v>484.98500000000001</v>
      </c>
      <c r="ER33" s="9">
        <v>253.32900000000001</v>
      </c>
      <c r="ES33" s="9">
        <v>220.99199999999999</v>
      </c>
      <c r="ET33" s="9">
        <v>231.65600000000001</v>
      </c>
      <c r="EU33" s="9">
        <v>405.91399999999999</v>
      </c>
      <c r="EV33" s="9">
        <v>201.17</v>
      </c>
      <c r="EW33" s="9">
        <v>176.435</v>
      </c>
      <c r="EX33" s="9">
        <v>204.744</v>
      </c>
      <c r="FG33" s="9">
        <v>70.504999999999995</v>
      </c>
      <c r="FH33" s="9">
        <v>52.158999999999999</v>
      </c>
      <c r="FI33" s="9">
        <v>44.557000000000002</v>
      </c>
      <c r="FJ33" s="9">
        <v>18.346</v>
      </c>
      <c r="FK33" s="9">
        <v>59.819000000000003</v>
      </c>
      <c r="FL33" s="9">
        <v>45.262</v>
      </c>
      <c r="FM33" s="9">
        <v>39.363999999999997</v>
      </c>
      <c r="FN33" s="9">
        <v>14.557</v>
      </c>
      <c r="FO33" s="9">
        <v>10.686</v>
      </c>
      <c r="FP33" s="9">
        <v>6.8970000000000002</v>
      </c>
      <c r="FQ33" s="9">
        <v>5.1929999999999996</v>
      </c>
      <c r="FR33" s="9">
        <v>3.7890000000000001</v>
      </c>
      <c r="FS33" s="9">
        <v>8.5660000000000007</v>
      </c>
      <c r="FT33" s="9">
        <v>127.931</v>
      </c>
      <c r="FU33" s="9">
        <v>63.847000000000001</v>
      </c>
      <c r="FV33" s="9">
        <v>56.518999999999998</v>
      </c>
      <c r="FW33" s="9">
        <v>64.084000000000003</v>
      </c>
      <c r="FX33" s="9">
        <v>107.149</v>
      </c>
      <c r="FY33" s="9">
        <v>49.735999999999997</v>
      </c>
      <c r="FZ33" s="9">
        <v>44.41</v>
      </c>
      <c r="GA33" s="9">
        <v>57.412999999999997</v>
      </c>
      <c r="GJ33" s="9">
        <v>19.117000000000001</v>
      </c>
      <c r="GK33" s="9">
        <v>14.111000000000001</v>
      </c>
      <c r="GL33" s="9">
        <v>12.11</v>
      </c>
      <c r="GM33" s="9">
        <v>5.0060000000000002</v>
      </c>
      <c r="GN33" s="9">
        <v>16.507000000000001</v>
      </c>
      <c r="GO33" s="9">
        <v>12.663</v>
      </c>
      <c r="GP33" s="9">
        <v>10.978</v>
      </c>
      <c r="GQ33" s="9">
        <v>3.8439999999999999</v>
      </c>
      <c r="GR33" s="9">
        <v>2.61</v>
      </c>
      <c r="GS33" s="9">
        <v>1.448</v>
      </c>
      <c r="GT33" s="9">
        <v>1.131</v>
      </c>
      <c r="GU33" s="9">
        <v>1.1619999999999999</v>
      </c>
      <c r="GV33" s="9">
        <v>1.6659999999999999</v>
      </c>
      <c r="GW33" s="9">
        <v>34.113999999999997</v>
      </c>
      <c r="GX33" s="9">
        <v>19.616</v>
      </c>
      <c r="GY33" s="9">
        <v>17.748000000000001</v>
      </c>
      <c r="GZ33" s="9">
        <v>14.497999999999999</v>
      </c>
      <c r="HA33" s="9">
        <v>29.119</v>
      </c>
      <c r="HB33" s="9">
        <v>15.875</v>
      </c>
      <c r="HC33" s="9">
        <v>14.82</v>
      </c>
      <c r="HD33" s="9">
        <v>13.244</v>
      </c>
      <c r="HM33" s="9">
        <v>4.7359999999999998</v>
      </c>
      <c r="HN33" s="9">
        <v>3.7410000000000001</v>
      </c>
      <c r="HO33" s="9">
        <v>2.9289999999999998</v>
      </c>
      <c r="HP33" s="9">
        <v>0.995</v>
      </c>
      <c r="HQ33" s="9">
        <v>3.7229999999999999</v>
      </c>
      <c r="HR33" s="9">
        <v>3.012</v>
      </c>
      <c r="HS33" s="9">
        <v>2.5249999999999999</v>
      </c>
      <c r="HT33" s="9">
        <v>0.71099999999999997</v>
      </c>
      <c r="HU33" s="9">
        <v>1.014</v>
      </c>
      <c r="HV33" s="9">
        <v>0.72899999999999998</v>
      </c>
      <c r="HW33" s="9">
        <v>0.40400000000000003</v>
      </c>
      <c r="HX33" s="9">
        <v>0.28499999999999998</v>
      </c>
      <c r="HY33" s="9">
        <v>0.25900000000000001</v>
      </c>
      <c r="HZ33" s="9">
        <v>76.284000000000006</v>
      </c>
      <c r="IA33" s="9">
        <v>43.94</v>
      </c>
      <c r="IB33" s="9">
        <v>36.47</v>
      </c>
      <c r="IC33" s="9">
        <v>32.344999999999999</v>
      </c>
      <c r="ID33" s="9">
        <v>62.377000000000002</v>
      </c>
      <c r="IE33" s="9">
        <v>34.203000000000003</v>
      </c>
      <c r="IF33" s="9">
        <v>28.817</v>
      </c>
      <c r="IG33" s="9">
        <v>28.173999999999999</v>
      </c>
      <c r="IP33" s="9">
        <v>13.138999999999999</v>
      </c>
      <c r="IQ33" s="9">
        <v>9.7360000000000007</v>
      </c>
    </row>
    <row r="34" spans="1:251">
      <c r="A34" s="10">
        <v>35947</v>
      </c>
      <c r="B34" s="9">
        <v>5026.7719999999999</v>
      </c>
      <c r="C34" s="9">
        <v>2550.9499999999998</v>
      </c>
      <c r="D34" s="9">
        <v>2159.991</v>
      </c>
      <c r="E34" s="9">
        <v>2475.8220000000001</v>
      </c>
      <c r="F34" s="9">
        <v>4157.9889999999996</v>
      </c>
      <c r="G34" s="9">
        <v>2002.1579999999999</v>
      </c>
      <c r="H34" s="9">
        <v>1694.3150000000001</v>
      </c>
      <c r="I34" s="9">
        <v>2155.8310000000001</v>
      </c>
      <c r="R34" s="9">
        <v>787.29499999999996</v>
      </c>
      <c r="S34" s="9">
        <v>548.79200000000003</v>
      </c>
      <c r="T34" s="9">
        <v>465.67599999999999</v>
      </c>
      <c r="U34" s="9">
        <v>238.50200000000001</v>
      </c>
      <c r="V34" s="9">
        <v>673.91600000000005</v>
      </c>
      <c r="W34" s="9">
        <v>487.964</v>
      </c>
      <c r="X34" s="9">
        <v>421.98399999999998</v>
      </c>
      <c r="Y34" s="9">
        <v>185.952</v>
      </c>
      <c r="Z34" s="9">
        <v>113.379</v>
      </c>
      <c r="AA34" s="9">
        <v>60.828000000000003</v>
      </c>
      <c r="AB34" s="9">
        <v>43.692999999999998</v>
      </c>
      <c r="AC34" s="9">
        <v>52.55</v>
      </c>
      <c r="AD34" s="9">
        <v>81.488</v>
      </c>
      <c r="AE34" s="9">
        <v>1719.7270000000001</v>
      </c>
      <c r="AF34" s="9">
        <v>862.05399999999997</v>
      </c>
      <c r="AG34" s="9">
        <v>737.31899999999996</v>
      </c>
      <c r="AH34" s="9">
        <v>857.67200000000003</v>
      </c>
      <c r="AI34" s="9">
        <v>1409.3789999999999</v>
      </c>
      <c r="AJ34" s="9">
        <v>672.19899999999996</v>
      </c>
      <c r="AK34" s="9">
        <v>574.83500000000004</v>
      </c>
      <c r="AL34" s="9">
        <v>737.18</v>
      </c>
      <c r="AU34" s="9">
        <v>280.94</v>
      </c>
      <c r="AV34" s="9">
        <v>189.85499999999999</v>
      </c>
      <c r="AW34" s="9">
        <v>162.48400000000001</v>
      </c>
      <c r="AX34" s="9">
        <v>91.084999999999994</v>
      </c>
      <c r="AY34" s="9">
        <v>242.64699999999999</v>
      </c>
      <c r="AZ34" s="9">
        <v>171.053</v>
      </c>
      <c r="BA34" s="9">
        <v>149.595</v>
      </c>
      <c r="BB34" s="9">
        <v>71.593999999999994</v>
      </c>
      <c r="BC34" s="9">
        <v>38.292999999999999</v>
      </c>
      <c r="BD34" s="9">
        <v>18.802</v>
      </c>
      <c r="BE34" s="9">
        <v>12.888999999999999</v>
      </c>
      <c r="BF34" s="9">
        <v>19.491</v>
      </c>
      <c r="BG34" s="9">
        <v>29.407</v>
      </c>
      <c r="BH34" s="9">
        <v>1248.5360000000001</v>
      </c>
      <c r="BI34" s="9">
        <v>645.51400000000001</v>
      </c>
      <c r="BJ34" s="9">
        <v>525.79100000000005</v>
      </c>
      <c r="BK34" s="9">
        <v>603.02200000000005</v>
      </c>
      <c r="BL34" s="9">
        <v>1040.393</v>
      </c>
      <c r="BM34" s="9">
        <v>512.43200000000002</v>
      </c>
      <c r="BN34" s="9">
        <v>417.14499999999998</v>
      </c>
      <c r="BO34" s="9">
        <v>527.96100000000001</v>
      </c>
      <c r="BX34" s="9">
        <v>188.304</v>
      </c>
      <c r="BY34" s="9">
        <v>133.08199999999999</v>
      </c>
      <c r="BZ34" s="9">
        <v>108.64700000000001</v>
      </c>
      <c r="CA34" s="9">
        <v>55.220999999999997</v>
      </c>
      <c r="CB34" s="9">
        <v>159.71799999999999</v>
      </c>
      <c r="CC34" s="9">
        <v>115.33799999999999</v>
      </c>
      <c r="CD34" s="9">
        <v>95.793000000000006</v>
      </c>
      <c r="CE34" s="9">
        <v>44.38</v>
      </c>
      <c r="CF34" s="9">
        <v>28.585000000000001</v>
      </c>
      <c r="CG34" s="9">
        <v>17.744</v>
      </c>
      <c r="CH34" s="9">
        <v>12.853999999999999</v>
      </c>
      <c r="CI34" s="9">
        <v>10.840999999999999</v>
      </c>
      <c r="CJ34" s="9">
        <v>19.84</v>
      </c>
      <c r="CK34" s="9">
        <v>927.65899999999999</v>
      </c>
      <c r="CL34" s="9">
        <v>470.25700000000001</v>
      </c>
      <c r="CM34" s="9">
        <v>402.73899999999998</v>
      </c>
      <c r="CN34" s="9">
        <v>457.40199999999999</v>
      </c>
      <c r="CO34" s="9">
        <v>764.26599999999996</v>
      </c>
      <c r="CP34" s="9">
        <v>367.92</v>
      </c>
      <c r="CQ34" s="9">
        <v>314.53500000000003</v>
      </c>
      <c r="CR34" s="9">
        <v>396.346</v>
      </c>
      <c r="DA34" s="9">
        <v>148.797</v>
      </c>
      <c r="DB34" s="9">
        <v>102.337</v>
      </c>
      <c r="DC34" s="9">
        <v>88.203999999999994</v>
      </c>
      <c r="DD34" s="9">
        <v>46.46</v>
      </c>
      <c r="DE34" s="9">
        <v>127.306</v>
      </c>
      <c r="DF34" s="9">
        <v>91.866</v>
      </c>
      <c r="DG34" s="9">
        <v>80.534999999999997</v>
      </c>
      <c r="DH34" s="9">
        <v>35.439</v>
      </c>
      <c r="DI34" s="9">
        <v>21.491</v>
      </c>
      <c r="DJ34" s="9">
        <v>10.47</v>
      </c>
      <c r="DK34" s="9">
        <v>7.6689999999999996</v>
      </c>
      <c r="DL34" s="9">
        <v>11.02</v>
      </c>
      <c r="DM34" s="9">
        <v>14.597</v>
      </c>
      <c r="DN34" s="9">
        <v>411.05599999999998</v>
      </c>
      <c r="DO34" s="9">
        <v>201.72800000000001</v>
      </c>
      <c r="DP34" s="9">
        <v>170.65600000000001</v>
      </c>
      <c r="DQ34" s="9">
        <v>209.328</v>
      </c>
      <c r="DR34" s="9">
        <v>342.375</v>
      </c>
      <c r="DS34" s="9">
        <v>156.26300000000001</v>
      </c>
      <c r="DT34" s="9">
        <v>130.81399999999999</v>
      </c>
      <c r="DU34" s="9">
        <v>186.11099999999999</v>
      </c>
      <c r="ED34" s="9">
        <v>62.585000000000001</v>
      </c>
      <c r="EE34" s="9">
        <v>45.465000000000003</v>
      </c>
      <c r="EF34" s="9">
        <v>39.843000000000004</v>
      </c>
      <c r="EG34" s="9">
        <v>17.120999999999999</v>
      </c>
      <c r="EH34" s="9">
        <v>53.682000000000002</v>
      </c>
      <c r="EI34" s="9">
        <v>40.781999999999996</v>
      </c>
      <c r="EJ34" s="9">
        <v>36.497999999999998</v>
      </c>
      <c r="EK34" s="9">
        <v>12.9</v>
      </c>
      <c r="EL34" s="9">
        <v>8.9030000000000005</v>
      </c>
      <c r="EM34" s="9">
        <v>4.6829999999999998</v>
      </c>
      <c r="EN34" s="9">
        <v>3.3439999999999999</v>
      </c>
      <c r="EO34" s="9">
        <v>4.22</v>
      </c>
      <c r="EP34" s="9">
        <v>6.0960000000000001</v>
      </c>
      <c r="EQ34" s="9">
        <v>481.30700000000002</v>
      </c>
      <c r="ER34" s="9">
        <v>245.24199999999999</v>
      </c>
      <c r="ES34" s="9">
        <v>216.18700000000001</v>
      </c>
      <c r="ET34" s="9">
        <v>236.065</v>
      </c>
      <c r="EU34" s="9">
        <v>401.09399999999999</v>
      </c>
      <c r="EV34" s="9">
        <v>193.90899999999999</v>
      </c>
      <c r="EW34" s="9">
        <v>171.90700000000001</v>
      </c>
      <c r="EX34" s="9">
        <v>207.185</v>
      </c>
      <c r="FG34" s="9">
        <v>71.947999999999993</v>
      </c>
      <c r="FH34" s="9">
        <v>51.332999999999998</v>
      </c>
      <c r="FI34" s="9">
        <v>44.28</v>
      </c>
      <c r="FJ34" s="9">
        <v>20.614999999999998</v>
      </c>
      <c r="FK34" s="9">
        <v>60.878999999999998</v>
      </c>
      <c r="FL34" s="9">
        <v>45.883000000000003</v>
      </c>
      <c r="FM34" s="9">
        <v>40.027000000000001</v>
      </c>
      <c r="FN34" s="9">
        <v>14.996</v>
      </c>
      <c r="FO34" s="9">
        <v>11.069000000000001</v>
      </c>
      <c r="FP34" s="9">
        <v>5.4489999999999998</v>
      </c>
      <c r="FQ34" s="9">
        <v>4.2530000000000001</v>
      </c>
      <c r="FR34" s="9">
        <v>5.6189999999999998</v>
      </c>
      <c r="FS34" s="9">
        <v>8.2639999999999993</v>
      </c>
      <c r="FT34" s="9">
        <v>130.66</v>
      </c>
      <c r="FU34" s="9">
        <v>65.271000000000001</v>
      </c>
      <c r="FV34" s="9">
        <v>57.069000000000003</v>
      </c>
      <c r="FW34" s="9">
        <v>65.388999999999996</v>
      </c>
      <c r="FX34" s="9">
        <v>109.589</v>
      </c>
      <c r="FY34" s="9">
        <v>50.091000000000001</v>
      </c>
      <c r="FZ34" s="9">
        <v>43.933999999999997</v>
      </c>
      <c r="GA34" s="9">
        <v>59.497999999999998</v>
      </c>
      <c r="GJ34" s="9">
        <v>19.626999999999999</v>
      </c>
      <c r="GK34" s="9">
        <v>15.18</v>
      </c>
      <c r="GL34" s="9">
        <v>13.135</v>
      </c>
      <c r="GM34" s="9">
        <v>4.4480000000000004</v>
      </c>
      <c r="GN34" s="9">
        <v>16.882999999999999</v>
      </c>
      <c r="GO34" s="9">
        <v>13.303000000000001</v>
      </c>
      <c r="GP34" s="9">
        <v>11.766999999999999</v>
      </c>
      <c r="GQ34" s="9">
        <v>3.5790000000000002</v>
      </c>
      <c r="GR34" s="9">
        <v>2.7450000000000001</v>
      </c>
      <c r="GS34" s="9">
        <v>1.877</v>
      </c>
      <c r="GT34" s="9">
        <v>1.3680000000000001</v>
      </c>
      <c r="GU34" s="9">
        <v>0.86799999999999999</v>
      </c>
      <c r="GV34" s="9">
        <v>1.444</v>
      </c>
      <c r="GW34" s="9">
        <v>32.86</v>
      </c>
      <c r="GX34" s="9">
        <v>19.588000000000001</v>
      </c>
      <c r="GY34" s="9">
        <v>17.285</v>
      </c>
      <c r="GZ34" s="9">
        <v>13.271000000000001</v>
      </c>
      <c r="HA34" s="9">
        <v>28.477</v>
      </c>
      <c r="HB34" s="9">
        <v>16.254000000000001</v>
      </c>
      <c r="HC34" s="9">
        <v>14.494</v>
      </c>
      <c r="HD34" s="9">
        <v>12.223000000000001</v>
      </c>
      <c r="HM34" s="9">
        <v>3.9529999999999998</v>
      </c>
      <c r="HN34" s="9">
        <v>3.335</v>
      </c>
      <c r="HO34" s="9">
        <v>2.7909999999999999</v>
      </c>
      <c r="HP34" s="9">
        <v>0.61899999999999999</v>
      </c>
      <c r="HQ34" s="9">
        <v>3.7829999999999999</v>
      </c>
      <c r="HR34" s="9">
        <v>3.165</v>
      </c>
      <c r="HS34" s="9">
        <v>2.621</v>
      </c>
      <c r="HT34" s="9">
        <v>0.61899999999999999</v>
      </c>
      <c r="HU34" s="9">
        <v>0.17</v>
      </c>
      <c r="HV34" s="9">
        <v>0.17</v>
      </c>
      <c r="HW34" s="9">
        <v>0.17</v>
      </c>
      <c r="HX34" s="9">
        <v>0</v>
      </c>
      <c r="HY34" s="9">
        <v>0.43</v>
      </c>
      <c r="HZ34" s="9">
        <v>74.966999999999999</v>
      </c>
      <c r="IA34" s="9">
        <v>41.295999999999999</v>
      </c>
      <c r="IB34" s="9">
        <v>32.944000000000003</v>
      </c>
      <c r="IC34" s="9">
        <v>33.670999999999999</v>
      </c>
      <c r="ID34" s="9">
        <v>62.417000000000002</v>
      </c>
      <c r="IE34" s="9">
        <v>33.090000000000003</v>
      </c>
      <c r="IF34" s="9">
        <v>26.651</v>
      </c>
      <c r="IG34" s="9">
        <v>29.327000000000002</v>
      </c>
      <c r="IP34" s="9">
        <v>11.141</v>
      </c>
      <c r="IQ34" s="9">
        <v>8.2070000000000007</v>
      </c>
    </row>
    <row r="35" spans="1:251">
      <c r="A35" s="10">
        <v>36312</v>
      </c>
      <c r="B35" s="9">
        <v>5055.6769999999997</v>
      </c>
      <c r="C35" s="9">
        <v>2548.7179999999998</v>
      </c>
      <c r="D35" s="9">
        <v>2165.6729999999998</v>
      </c>
      <c r="E35" s="9">
        <v>2506.9589999999998</v>
      </c>
      <c r="F35" s="9">
        <v>4197.4949999999999</v>
      </c>
      <c r="G35" s="9">
        <v>2003.3530000000001</v>
      </c>
      <c r="H35" s="9">
        <v>1707.6120000000001</v>
      </c>
      <c r="I35" s="9">
        <v>2194.1419999999998</v>
      </c>
      <c r="R35" s="9">
        <v>772.43200000000002</v>
      </c>
      <c r="S35" s="9">
        <v>545.36500000000001</v>
      </c>
      <c r="T35" s="9">
        <v>458.06099999999998</v>
      </c>
      <c r="U35" s="9">
        <v>227.066</v>
      </c>
      <c r="V35" s="9">
        <v>663.12400000000002</v>
      </c>
      <c r="W35" s="9">
        <v>485.63099999999997</v>
      </c>
      <c r="X35" s="9">
        <v>417.77</v>
      </c>
      <c r="Y35" s="9">
        <v>177.49299999999999</v>
      </c>
      <c r="Z35" s="9">
        <v>109.30800000000001</v>
      </c>
      <c r="AA35" s="9">
        <v>59.734000000000002</v>
      </c>
      <c r="AB35" s="9">
        <v>40.290999999999997</v>
      </c>
      <c r="AC35" s="9">
        <v>49.573999999999998</v>
      </c>
      <c r="AD35" s="9">
        <v>85.75</v>
      </c>
      <c r="AE35" s="9">
        <v>1720.79</v>
      </c>
      <c r="AF35" s="9">
        <v>866.452</v>
      </c>
      <c r="AG35" s="9">
        <v>735.65599999999995</v>
      </c>
      <c r="AH35" s="9">
        <v>854.33799999999997</v>
      </c>
      <c r="AI35" s="9">
        <v>1428.799</v>
      </c>
      <c r="AJ35" s="9">
        <v>686.45600000000002</v>
      </c>
      <c r="AK35" s="9">
        <v>582.02599999999995</v>
      </c>
      <c r="AL35" s="9">
        <v>742.34199999999998</v>
      </c>
      <c r="AU35" s="9">
        <v>265.19600000000003</v>
      </c>
      <c r="AV35" s="9">
        <v>179.99600000000001</v>
      </c>
      <c r="AW35" s="9">
        <v>153.63</v>
      </c>
      <c r="AX35" s="9">
        <v>85.2</v>
      </c>
      <c r="AY35" s="9">
        <v>226.45099999999999</v>
      </c>
      <c r="AZ35" s="9">
        <v>160.15700000000001</v>
      </c>
      <c r="BA35" s="9">
        <v>140.851</v>
      </c>
      <c r="BB35" s="9">
        <v>66.293999999999997</v>
      </c>
      <c r="BC35" s="9">
        <v>38.744999999999997</v>
      </c>
      <c r="BD35" s="9">
        <v>19.838999999999999</v>
      </c>
      <c r="BE35" s="9">
        <v>12.779</v>
      </c>
      <c r="BF35" s="9">
        <v>18.905999999999999</v>
      </c>
      <c r="BG35" s="9">
        <v>26.795000000000002</v>
      </c>
      <c r="BH35" s="9">
        <v>1260.4659999999999</v>
      </c>
      <c r="BI35" s="9">
        <v>640.41</v>
      </c>
      <c r="BJ35" s="9">
        <v>532.54100000000005</v>
      </c>
      <c r="BK35" s="9">
        <v>620.05600000000004</v>
      </c>
      <c r="BL35" s="9">
        <v>1045.8330000000001</v>
      </c>
      <c r="BM35" s="9">
        <v>507.81799999999998</v>
      </c>
      <c r="BN35" s="9">
        <v>427.23399999999998</v>
      </c>
      <c r="BO35" s="9">
        <v>538.01499999999999</v>
      </c>
      <c r="BX35" s="9">
        <v>191.73400000000001</v>
      </c>
      <c r="BY35" s="9">
        <v>132.59200000000001</v>
      </c>
      <c r="BZ35" s="9">
        <v>105.307</v>
      </c>
      <c r="CA35" s="9">
        <v>59.140999999999998</v>
      </c>
      <c r="CB35" s="9">
        <v>165.416</v>
      </c>
      <c r="CC35" s="9">
        <v>119.486</v>
      </c>
      <c r="CD35" s="9">
        <v>97.070999999999998</v>
      </c>
      <c r="CE35" s="9">
        <v>45.930999999999997</v>
      </c>
      <c r="CF35" s="9">
        <v>26.317</v>
      </c>
      <c r="CG35" s="9">
        <v>13.106999999999999</v>
      </c>
      <c r="CH35" s="9">
        <v>8.2360000000000007</v>
      </c>
      <c r="CI35" s="9">
        <v>13.211</v>
      </c>
      <c r="CJ35" s="9">
        <v>22.9</v>
      </c>
      <c r="CK35" s="9">
        <v>931.76700000000005</v>
      </c>
      <c r="CL35" s="9">
        <v>476.45800000000003</v>
      </c>
      <c r="CM35" s="9">
        <v>413.40800000000002</v>
      </c>
      <c r="CN35" s="9">
        <v>455.30900000000003</v>
      </c>
      <c r="CO35" s="9">
        <v>771.28599999999994</v>
      </c>
      <c r="CP35" s="9">
        <v>368.99</v>
      </c>
      <c r="CQ35" s="9">
        <v>320.28199999999998</v>
      </c>
      <c r="CR35" s="9">
        <v>402.29599999999999</v>
      </c>
      <c r="DA35" s="9">
        <v>143.524</v>
      </c>
      <c r="DB35" s="9">
        <v>107.468</v>
      </c>
      <c r="DC35" s="9">
        <v>93.126000000000005</v>
      </c>
      <c r="DD35" s="9">
        <v>36.055999999999997</v>
      </c>
      <c r="DE35" s="9">
        <v>126.101</v>
      </c>
      <c r="DF35" s="9">
        <v>96.894000000000005</v>
      </c>
      <c r="DG35" s="9">
        <v>84.588999999999999</v>
      </c>
      <c r="DH35" s="9">
        <v>29.207999999999998</v>
      </c>
      <c r="DI35" s="9">
        <v>17.422999999999998</v>
      </c>
      <c r="DJ35" s="9">
        <v>10.574</v>
      </c>
      <c r="DK35" s="9">
        <v>8.5370000000000008</v>
      </c>
      <c r="DL35" s="9">
        <v>6.8490000000000002</v>
      </c>
      <c r="DM35" s="9">
        <v>16.957000000000001</v>
      </c>
      <c r="DN35" s="9">
        <v>410.72199999999998</v>
      </c>
      <c r="DO35" s="9">
        <v>188.11199999999999</v>
      </c>
      <c r="DP35" s="9">
        <v>159.245</v>
      </c>
      <c r="DQ35" s="9">
        <v>222.61</v>
      </c>
      <c r="DR35" s="9">
        <v>340.72</v>
      </c>
      <c r="DS35" s="9">
        <v>142.89599999999999</v>
      </c>
      <c r="DT35" s="9">
        <v>120.765</v>
      </c>
      <c r="DU35" s="9">
        <v>197.82400000000001</v>
      </c>
      <c r="ED35" s="9">
        <v>62.899000000000001</v>
      </c>
      <c r="EE35" s="9">
        <v>45.215000000000003</v>
      </c>
      <c r="EF35" s="9">
        <v>38.479999999999997</v>
      </c>
      <c r="EG35" s="9">
        <v>17.684000000000001</v>
      </c>
      <c r="EH35" s="9">
        <v>53.243000000000002</v>
      </c>
      <c r="EI35" s="9">
        <v>40.573999999999998</v>
      </c>
      <c r="EJ35" s="9">
        <v>35.512999999999998</v>
      </c>
      <c r="EK35" s="9">
        <v>12.669</v>
      </c>
      <c r="EL35" s="9">
        <v>9.6560000000000006</v>
      </c>
      <c r="EM35" s="9">
        <v>4.6420000000000003</v>
      </c>
      <c r="EN35" s="9">
        <v>2.9670000000000001</v>
      </c>
      <c r="EO35" s="9">
        <v>5.0140000000000002</v>
      </c>
      <c r="EP35" s="9">
        <v>7.1029999999999998</v>
      </c>
      <c r="EQ35" s="9">
        <v>488.35199999999998</v>
      </c>
      <c r="ER35" s="9">
        <v>246.423</v>
      </c>
      <c r="ES35" s="9">
        <v>213.38300000000001</v>
      </c>
      <c r="ET35" s="9">
        <v>241.929</v>
      </c>
      <c r="EU35" s="9">
        <v>408.39499999999998</v>
      </c>
      <c r="EV35" s="9">
        <v>195.351</v>
      </c>
      <c r="EW35" s="9">
        <v>169.96799999999999</v>
      </c>
      <c r="EX35" s="9">
        <v>213.04400000000001</v>
      </c>
      <c r="FG35" s="9">
        <v>70.703999999999994</v>
      </c>
      <c r="FH35" s="9">
        <v>51.070999999999998</v>
      </c>
      <c r="FI35" s="9">
        <v>43.414999999999999</v>
      </c>
      <c r="FJ35" s="9">
        <v>19.632000000000001</v>
      </c>
      <c r="FK35" s="9">
        <v>60.357999999999997</v>
      </c>
      <c r="FL35" s="9">
        <v>43.545999999999999</v>
      </c>
      <c r="FM35" s="9">
        <v>38.457000000000001</v>
      </c>
      <c r="FN35" s="9">
        <v>16.812000000000001</v>
      </c>
      <c r="FO35" s="9">
        <v>10.345000000000001</v>
      </c>
      <c r="FP35" s="9">
        <v>7.5250000000000004</v>
      </c>
      <c r="FQ35" s="9">
        <v>4.9580000000000002</v>
      </c>
      <c r="FR35" s="9">
        <v>2.82</v>
      </c>
      <c r="FS35" s="9">
        <v>9.2530000000000001</v>
      </c>
      <c r="FT35" s="9">
        <v>131.38399999999999</v>
      </c>
      <c r="FU35" s="9">
        <v>66.596000000000004</v>
      </c>
      <c r="FV35" s="9">
        <v>57.427999999999997</v>
      </c>
      <c r="FW35" s="9">
        <v>64.787999999999997</v>
      </c>
      <c r="FX35" s="9">
        <v>109.005</v>
      </c>
      <c r="FY35" s="9">
        <v>51.518000000000001</v>
      </c>
      <c r="FZ35" s="9">
        <v>44.863</v>
      </c>
      <c r="GA35" s="9">
        <v>57.487000000000002</v>
      </c>
      <c r="GJ35" s="9">
        <v>21.393999999999998</v>
      </c>
      <c r="GK35" s="9">
        <v>15.077999999999999</v>
      </c>
      <c r="GL35" s="9">
        <v>12.566000000000001</v>
      </c>
      <c r="GM35" s="9">
        <v>6.3159999999999998</v>
      </c>
      <c r="GN35" s="9">
        <v>17.420000000000002</v>
      </c>
      <c r="GO35" s="9">
        <v>13.105</v>
      </c>
      <c r="GP35" s="9">
        <v>11.196</v>
      </c>
      <c r="GQ35" s="9">
        <v>4.3150000000000004</v>
      </c>
      <c r="GR35" s="9">
        <v>3.9740000000000002</v>
      </c>
      <c r="GS35" s="9">
        <v>1.9730000000000001</v>
      </c>
      <c r="GT35" s="9">
        <v>1.37</v>
      </c>
      <c r="GU35" s="9">
        <v>2</v>
      </c>
      <c r="GV35" s="9">
        <v>0.98499999999999999</v>
      </c>
      <c r="GW35" s="9">
        <v>36.784999999999997</v>
      </c>
      <c r="GX35" s="9">
        <v>22.016999999999999</v>
      </c>
      <c r="GY35" s="9">
        <v>19.658000000000001</v>
      </c>
      <c r="GZ35" s="9">
        <v>14.768000000000001</v>
      </c>
      <c r="HA35" s="9">
        <v>29.315000000000001</v>
      </c>
      <c r="HB35" s="9">
        <v>16.443000000000001</v>
      </c>
      <c r="HC35" s="9">
        <v>14.396000000000001</v>
      </c>
      <c r="HD35" s="9">
        <v>12.872</v>
      </c>
      <c r="HM35" s="9">
        <v>6.7389999999999999</v>
      </c>
      <c r="HN35" s="9">
        <v>5.5739999999999998</v>
      </c>
      <c r="HO35" s="9">
        <v>5.2610000000000001</v>
      </c>
      <c r="HP35" s="9">
        <v>1.165</v>
      </c>
      <c r="HQ35" s="9">
        <v>5.4880000000000004</v>
      </c>
      <c r="HR35" s="9">
        <v>4.7720000000000002</v>
      </c>
      <c r="HS35" s="9">
        <v>4.569</v>
      </c>
      <c r="HT35" s="9">
        <v>0.71499999999999997</v>
      </c>
      <c r="HU35" s="9">
        <v>1.2509999999999999</v>
      </c>
      <c r="HV35" s="9">
        <v>0.80100000000000005</v>
      </c>
      <c r="HW35" s="9">
        <v>0.69299999999999995</v>
      </c>
      <c r="HX35" s="9">
        <v>0.45</v>
      </c>
      <c r="HY35" s="9">
        <v>0.73099999999999998</v>
      </c>
      <c r="HZ35" s="9">
        <v>75.411000000000001</v>
      </c>
      <c r="IA35" s="9">
        <v>42.250999999999998</v>
      </c>
      <c r="IB35" s="9">
        <v>34.353999999999999</v>
      </c>
      <c r="IC35" s="9">
        <v>33.159999999999997</v>
      </c>
      <c r="ID35" s="9">
        <v>64.141000000000005</v>
      </c>
      <c r="IE35" s="9">
        <v>33.880000000000003</v>
      </c>
      <c r="IF35" s="9">
        <v>28.077999999999999</v>
      </c>
      <c r="IG35" s="9">
        <v>30.260999999999999</v>
      </c>
      <c r="IP35" s="9">
        <v>10.243</v>
      </c>
      <c r="IQ35" s="9">
        <v>8.3710000000000004</v>
      </c>
    </row>
    <row r="36" spans="1:251">
      <c r="A36" s="10">
        <v>36678</v>
      </c>
      <c r="B36" s="9">
        <v>5116.2839999999997</v>
      </c>
      <c r="C36" s="9">
        <v>2568.8960000000002</v>
      </c>
      <c r="D36" s="9">
        <v>2172.1309999999999</v>
      </c>
      <c r="E36" s="9">
        <v>2547.3879999999999</v>
      </c>
      <c r="F36" s="9">
        <v>4264.9539999999997</v>
      </c>
      <c r="G36" s="9">
        <v>2019.777</v>
      </c>
      <c r="H36" s="9">
        <v>1718.3820000000001</v>
      </c>
      <c r="I36" s="9">
        <v>2245.1770000000001</v>
      </c>
      <c r="R36" s="9">
        <v>770.32799999999997</v>
      </c>
      <c r="S36" s="9">
        <v>549.11900000000003</v>
      </c>
      <c r="T36" s="9">
        <v>453.74900000000002</v>
      </c>
      <c r="U36" s="9">
        <v>221.209</v>
      </c>
      <c r="V36" s="9">
        <v>642.34199999999998</v>
      </c>
      <c r="W36" s="9">
        <v>473.48700000000002</v>
      </c>
      <c r="X36" s="9">
        <v>403.68599999999998</v>
      </c>
      <c r="Y36" s="9">
        <v>168.85400000000001</v>
      </c>
      <c r="Z36" s="9">
        <v>127.986</v>
      </c>
      <c r="AA36" s="9">
        <v>75.631</v>
      </c>
      <c r="AB36" s="9">
        <v>50.063000000000002</v>
      </c>
      <c r="AC36" s="9">
        <v>52.354999999999997</v>
      </c>
      <c r="AD36" s="9">
        <v>81.003</v>
      </c>
      <c r="AE36" s="9">
        <v>1720.971</v>
      </c>
      <c r="AF36" s="9">
        <v>869.03099999999995</v>
      </c>
      <c r="AG36" s="9">
        <v>740.22699999999998</v>
      </c>
      <c r="AH36" s="9">
        <v>851.94</v>
      </c>
      <c r="AI36" s="9">
        <v>1438.809</v>
      </c>
      <c r="AJ36" s="9">
        <v>688.75900000000001</v>
      </c>
      <c r="AK36" s="9">
        <v>589.24</v>
      </c>
      <c r="AL36" s="9">
        <v>750.05</v>
      </c>
      <c r="AU36" s="9">
        <v>254.93299999999999</v>
      </c>
      <c r="AV36" s="9">
        <v>180.27199999999999</v>
      </c>
      <c r="AW36" s="9">
        <v>150.98699999999999</v>
      </c>
      <c r="AX36" s="9">
        <v>74.661000000000001</v>
      </c>
      <c r="AY36" s="9">
        <v>214.899</v>
      </c>
      <c r="AZ36" s="9">
        <v>156.89500000000001</v>
      </c>
      <c r="BA36" s="9">
        <v>134.22900000000001</v>
      </c>
      <c r="BB36" s="9">
        <v>58.003999999999998</v>
      </c>
      <c r="BC36" s="9">
        <v>40.033999999999999</v>
      </c>
      <c r="BD36" s="9">
        <v>23.376999999999999</v>
      </c>
      <c r="BE36" s="9">
        <v>16.757999999999999</v>
      </c>
      <c r="BF36" s="9">
        <v>16.657</v>
      </c>
      <c r="BG36" s="9">
        <v>27.228999999999999</v>
      </c>
      <c r="BH36" s="9">
        <v>1278.05</v>
      </c>
      <c r="BI36" s="9">
        <v>636.59699999999998</v>
      </c>
      <c r="BJ36" s="9">
        <v>523.97</v>
      </c>
      <c r="BK36" s="9">
        <v>641.452</v>
      </c>
      <c r="BL36" s="9">
        <v>1065.778</v>
      </c>
      <c r="BM36" s="9">
        <v>507.173</v>
      </c>
      <c r="BN36" s="9">
        <v>420.98</v>
      </c>
      <c r="BO36" s="9">
        <v>558.60500000000002</v>
      </c>
      <c r="BX36" s="9">
        <v>192.63800000000001</v>
      </c>
      <c r="BY36" s="9">
        <v>129.42400000000001</v>
      </c>
      <c r="BZ36" s="9">
        <v>102.99</v>
      </c>
      <c r="CA36" s="9">
        <v>63.213999999999999</v>
      </c>
      <c r="CB36" s="9">
        <v>159.19</v>
      </c>
      <c r="CC36" s="9">
        <v>111.21899999999999</v>
      </c>
      <c r="CD36" s="9">
        <v>92.507999999999996</v>
      </c>
      <c r="CE36" s="9">
        <v>47.970999999999997</v>
      </c>
      <c r="CF36" s="9">
        <v>33.448</v>
      </c>
      <c r="CG36" s="9">
        <v>18.206</v>
      </c>
      <c r="CH36" s="9">
        <v>10.481999999999999</v>
      </c>
      <c r="CI36" s="9">
        <v>15.243</v>
      </c>
      <c r="CJ36" s="9">
        <v>19.634</v>
      </c>
      <c r="CK36" s="9">
        <v>957.21400000000006</v>
      </c>
      <c r="CL36" s="9">
        <v>485.78800000000001</v>
      </c>
      <c r="CM36" s="9">
        <v>418.73899999999998</v>
      </c>
      <c r="CN36" s="9">
        <v>471.42599999999999</v>
      </c>
      <c r="CO36" s="9">
        <v>795.99800000000005</v>
      </c>
      <c r="CP36" s="9">
        <v>378.78399999999999</v>
      </c>
      <c r="CQ36" s="9">
        <v>329.39699999999999</v>
      </c>
      <c r="CR36" s="9">
        <v>417.214</v>
      </c>
      <c r="DA36" s="9">
        <v>145.63</v>
      </c>
      <c r="DB36" s="9">
        <v>107.005</v>
      </c>
      <c r="DC36" s="9">
        <v>89.340999999999994</v>
      </c>
      <c r="DD36" s="9">
        <v>38.625</v>
      </c>
      <c r="DE36" s="9">
        <v>121.16</v>
      </c>
      <c r="DF36" s="9">
        <v>91.254000000000005</v>
      </c>
      <c r="DG36" s="9">
        <v>78.988</v>
      </c>
      <c r="DH36" s="9">
        <v>29.905999999999999</v>
      </c>
      <c r="DI36" s="9">
        <v>24.471</v>
      </c>
      <c r="DJ36" s="9">
        <v>15.750999999999999</v>
      </c>
      <c r="DK36" s="9">
        <v>10.353999999999999</v>
      </c>
      <c r="DL36" s="9">
        <v>8.7200000000000006</v>
      </c>
      <c r="DM36" s="9">
        <v>15.586</v>
      </c>
      <c r="DN36" s="9">
        <v>416.24400000000003</v>
      </c>
      <c r="DO36" s="9">
        <v>192.58699999999999</v>
      </c>
      <c r="DP36" s="9">
        <v>163.57400000000001</v>
      </c>
      <c r="DQ36" s="9">
        <v>223.65600000000001</v>
      </c>
      <c r="DR36" s="9">
        <v>346.16399999999999</v>
      </c>
      <c r="DS36" s="9">
        <v>146.57300000000001</v>
      </c>
      <c r="DT36" s="9">
        <v>125.751</v>
      </c>
      <c r="DU36" s="9">
        <v>199.59100000000001</v>
      </c>
      <c r="ED36" s="9">
        <v>62.91</v>
      </c>
      <c r="EE36" s="9">
        <v>46.014000000000003</v>
      </c>
      <c r="EF36" s="9">
        <v>37.822000000000003</v>
      </c>
      <c r="EG36" s="9">
        <v>16.896000000000001</v>
      </c>
      <c r="EH36" s="9">
        <v>52.100999999999999</v>
      </c>
      <c r="EI36" s="9">
        <v>38.997</v>
      </c>
      <c r="EJ36" s="9">
        <v>33.456000000000003</v>
      </c>
      <c r="EK36" s="9">
        <v>13.103999999999999</v>
      </c>
      <c r="EL36" s="9">
        <v>10.808</v>
      </c>
      <c r="EM36" s="9">
        <v>7.0170000000000003</v>
      </c>
      <c r="EN36" s="9">
        <v>4.3659999999999997</v>
      </c>
      <c r="EO36" s="9">
        <v>3.7909999999999999</v>
      </c>
      <c r="EP36" s="9">
        <v>7.17</v>
      </c>
      <c r="EQ36" s="9">
        <v>497.42200000000003</v>
      </c>
      <c r="ER36" s="9">
        <v>257.36700000000002</v>
      </c>
      <c r="ES36" s="9">
        <v>216.06299999999999</v>
      </c>
      <c r="ET36" s="9">
        <v>240.05500000000001</v>
      </c>
      <c r="EU36" s="9">
        <v>415.82900000000001</v>
      </c>
      <c r="EV36" s="9">
        <v>202.77600000000001</v>
      </c>
      <c r="EW36" s="9">
        <v>169.804</v>
      </c>
      <c r="EX36" s="9">
        <v>213.05199999999999</v>
      </c>
      <c r="FG36" s="9">
        <v>73.350999999999999</v>
      </c>
      <c r="FH36" s="9">
        <v>54.591000000000001</v>
      </c>
      <c r="FI36" s="9">
        <v>46.258000000000003</v>
      </c>
      <c r="FJ36" s="9">
        <v>18.760000000000002</v>
      </c>
      <c r="FK36" s="9">
        <v>60.965000000000003</v>
      </c>
      <c r="FL36" s="9">
        <v>47.402999999999999</v>
      </c>
      <c r="FM36" s="9">
        <v>41.232999999999997</v>
      </c>
      <c r="FN36" s="9">
        <v>13.561999999999999</v>
      </c>
      <c r="FO36" s="9">
        <v>12.387</v>
      </c>
      <c r="FP36" s="9">
        <v>7.1879999999999997</v>
      </c>
      <c r="FQ36" s="9">
        <v>5.0250000000000004</v>
      </c>
      <c r="FR36" s="9">
        <v>5.1980000000000004</v>
      </c>
      <c r="FS36" s="9">
        <v>8.2420000000000009</v>
      </c>
      <c r="FT36" s="9">
        <v>130.75700000000001</v>
      </c>
      <c r="FU36" s="9">
        <v>64.507999999999996</v>
      </c>
      <c r="FV36" s="9">
        <v>56.26</v>
      </c>
      <c r="FW36" s="9">
        <v>66.248999999999995</v>
      </c>
      <c r="FX36" s="9">
        <v>109.003</v>
      </c>
      <c r="FY36" s="9">
        <v>49.198999999999998</v>
      </c>
      <c r="FZ36" s="9">
        <v>43.17</v>
      </c>
      <c r="GA36" s="9">
        <v>59.805</v>
      </c>
      <c r="GJ36" s="9">
        <v>20.053000000000001</v>
      </c>
      <c r="GK36" s="9">
        <v>15.31</v>
      </c>
      <c r="GL36" s="9">
        <v>13.09</v>
      </c>
      <c r="GM36" s="9">
        <v>4.7430000000000003</v>
      </c>
      <c r="GN36" s="9">
        <v>16.748999999999999</v>
      </c>
      <c r="GO36" s="9">
        <v>13.552</v>
      </c>
      <c r="GP36" s="9">
        <v>11.528</v>
      </c>
      <c r="GQ36" s="9">
        <v>3.198</v>
      </c>
      <c r="GR36" s="9">
        <v>3.3039999999999998</v>
      </c>
      <c r="GS36" s="9">
        <v>1.758</v>
      </c>
      <c r="GT36" s="9">
        <v>1.5620000000000001</v>
      </c>
      <c r="GU36" s="9">
        <v>1.546</v>
      </c>
      <c r="GV36" s="9">
        <v>1.7010000000000001</v>
      </c>
      <c r="GW36" s="9">
        <v>35.875</v>
      </c>
      <c r="GX36" s="9">
        <v>20.588000000000001</v>
      </c>
      <c r="GY36" s="9">
        <v>19.114000000000001</v>
      </c>
      <c r="GZ36" s="9">
        <v>15.287000000000001</v>
      </c>
      <c r="HA36" s="9">
        <v>28.972999999999999</v>
      </c>
      <c r="HB36" s="9">
        <v>15.286</v>
      </c>
      <c r="HC36" s="9">
        <v>14.585000000000001</v>
      </c>
      <c r="HD36" s="9">
        <v>13.686999999999999</v>
      </c>
      <c r="HM36" s="9">
        <v>6.2679999999999998</v>
      </c>
      <c r="HN36" s="9">
        <v>5.3019999999999996</v>
      </c>
      <c r="HO36" s="9">
        <v>4.5279999999999996</v>
      </c>
      <c r="HP36" s="9">
        <v>0.96599999999999997</v>
      </c>
      <c r="HQ36" s="9">
        <v>4.7770000000000001</v>
      </c>
      <c r="HR36" s="9">
        <v>4.2640000000000002</v>
      </c>
      <c r="HS36" s="9">
        <v>3.8039999999999998</v>
      </c>
      <c r="HT36" s="9">
        <v>0.51300000000000001</v>
      </c>
      <c r="HU36" s="9">
        <v>1.4910000000000001</v>
      </c>
      <c r="HV36" s="9">
        <v>1.038</v>
      </c>
      <c r="HW36" s="9">
        <v>0.72399999999999998</v>
      </c>
      <c r="HX36" s="9">
        <v>0.45300000000000001</v>
      </c>
      <c r="HY36" s="9">
        <v>0.63400000000000001</v>
      </c>
      <c r="HZ36" s="9">
        <v>79.751000000000005</v>
      </c>
      <c r="IA36" s="9">
        <v>42.427999999999997</v>
      </c>
      <c r="IB36" s="9">
        <v>34.185000000000002</v>
      </c>
      <c r="IC36" s="9">
        <v>37.323</v>
      </c>
      <c r="ID36" s="9">
        <v>64.400000000000006</v>
      </c>
      <c r="IE36" s="9">
        <v>31.228000000000002</v>
      </c>
      <c r="IF36" s="9">
        <v>25.454000000000001</v>
      </c>
      <c r="IG36" s="9">
        <v>33.171999999999997</v>
      </c>
      <c r="IP36" s="9">
        <v>14.544</v>
      </c>
      <c r="IQ36" s="9">
        <v>11.2</v>
      </c>
    </row>
    <row r="37" spans="1:251">
      <c r="A37" s="10">
        <v>37043</v>
      </c>
      <c r="B37" s="9">
        <v>5240.32</v>
      </c>
      <c r="C37" s="9">
        <v>2581.5340000000001</v>
      </c>
      <c r="D37" s="9">
        <v>2178.616</v>
      </c>
      <c r="E37" s="9">
        <v>2658.7860000000001</v>
      </c>
      <c r="F37" s="9">
        <v>4346.3999999999996</v>
      </c>
      <c r="G37" s="9">
        <v>2014.8589999999999</v>
      </c>
      <c r="H37" s="9">
        <v>1706.443</v>
      </c>
      <c r="I37" s="9">
        <v>2331.5419999999999</v>
      </c>
      <c r="J37" s="9">
        <v>4341.9160000000002</v>
      </c>
      <c r="K37" s="9">
        <v>2014.51</v>
      </c>
      <c r="L37" s="9">
        <v>1706.0940000000001</v>
      </c>
      <c r="M37" s="9">
        <v>2327.4059999999999</v>
      </c>
      <c r="N37" s="9">
        <v>4.484</v>
      </c>
      <c r="O37" s="9">
        <v>0.34899999999999998</v>
      </c>
      <c r="P37" s="9">
        <v>0.34899999999999998</v>
      </c>
      <c r="Q37" s="9">
        <v>4.1349999999999998</v>
      </c>
      <c r="R37" s="9">
        <v>798.35599999999999</v>
      </c>
      <c r="S37" s="9">
        <v>566.67600000000004</v>
      </c>
      <c r="T37" s="9">
        <v>472.173</v>
      </c>
      <c r="U37" s="9">
        <v>231.68100000000001</v>
      </c>
      <c r="V37" s="9">
        <v>678.99900000000002</v>
      </c>
      <c r="W37" s="9">
        <v>496.53399999999999</v>
      </c>
      <c r="X37" s="9">
        <v>421.97899999999998</v>
      </c>
      <c r="Y37" s="9">
        <v>182.464</v>
      </c>
      <c r="Z37" s="9">
        <v>119.358</v>
      </c>
      <c r="AA37" s="9">
        <v>70.141000000000005</v>
      </c>
      <c r="AB37" s="9">
        <v>50.194000000000003</v>
      </c>
      <c r="AC37" s="9">
        <v>49.216000000000001</v>
      </c>
      <c r="AD37" s="9">
        <v>95.563999999999993</v>
      </c>
      <c r="AE37" s="9">
        <v>1776.588</v>
      </c>
      <c r="AF37" s="9">
        <v>859.02099999999996</v>
      </c>
      <c r="AG37" s="9">
        <v>720.47799999999995</v>
      </c>
      <c r="AH37" s="9">
        <v>917.56600000000003</v>
      </c>
      <c r="AI37" s="9">
        <v>1486.5219999999999</v>
      </c>
      <c r="AJ37" s="9">
        <v>681.67</v>
      </c>
      <c r="AK37" s="9">
        <v>573.72500000000002</v>
      </c>
      <c r="AL37" s="9">
        <v>804.85299999999995</v>
      </c>
      <c r="AM37" s="9">
        <v>1484.722</v>
      </c>
      <c r="AN37" s="9">
        <v>681.67</v>
      </c>
      <c r="AO37" s="9">
        <v>573.72500000000002</v>
      </c>
      <c r="AP37" s="9">
        <v>803.053</v>
      </c>
      <c r="AQ37" s="9">
        <v>1.8</v>
      </c>
      <c r="AR37" s="9">
        <v>0</v>
      </c>
      <c r="AS37" s="9">
        <v>0</v>
      </c>
      <c r="AT37" s="9">
        <v>1.8</v>
      </c>
      <c r="AU37" s="9">
        <v>257.7</v>
      </c>
      <c r="AV37" s="9">
        <v>177.352</v>
      </c>
      <c r="AW37" s="9">
        <v>146.75299999999999</v>
      </c>
      <c r="AX37" s="9">
        <v>80.349000000000004</v>
      </c>
      <c r="AY37" s="9">
        <v>221.41300000000001</v>
      </c>
      <c r="AZ37" s="9">
        <v>155.71</v>
      </c>
      <c r="BA37" s="9">
        <v>132.489</v>
      </c>
      <c r="BB37" s="9">
        <v>65.703000000000003</v>
      </c>
      <c r="BC37" s="9">
        <v>36.286999999999999</v>
      </c>
      <c r="BD37" s="9">
        <v>21.641999999999999</v>
      </c>
      <c r="BE37" s="9">
        <v>14.263</v>
      </c>
      <c r="BF37" s="9">
        <v>14.645</v>
      </c>
      <c r="BG37" s="9">
        <v>32.365000000000002</v>
      </c>
      <c r="BH37" s="9">
        <v>1304.383</v>
      </c>
      <c r="BI37" s="9">
        <v>658.30799999999999</v>
      </c>
      <c r="BJ37" s="9">
        <v>548.91499999999996</v>
      </c>
      <c r="BK37" s="9">
        <v>646.07500000000005</v>
      </c>
      <c r="BL37" s="9">
        <v>1074.08</v>
      </c>
      <c r="BM37" s="9">
        <v>518.83399999999995</v>
      </c>
      <c r="BN37" s="9">
        <v>432.67</v>
      </c>
      <c r="BO37" s="9">
        <v>555.24599999999998</v>
      </c>
      <c r="BP37" s="9">
        <v>1073.7739999999999</v>
      </c>
      <c r="BQ37" s="9">
        <v>518.83399999999995</v>
      </c>
      <c r="BR37" s="9">
        <v>432.67</v>
      </c>
      <c r="BS37" s="9">
        <v>554.94000000000005</v>
      </c>
      <c r="BT37" s="9">
        <v>0.30599999999999999</v>
      </c>
      <c r="BU37" s="9">
        <v>0</v>
      </c>
      <c r="BV37" s="9">
        <v>0</v>
      </c>
      <c r="BW37" s="9">
        <v>0.30599999999999999</v>
      </c>
      <c r="BX37" s="9">
        <v>201.07900000000001</v>
      </c>
      <c r="BY37" s="9">
        <v>139.47499999999999</v>
      </c>
      <c r="BZ37" s="9">
        <v>116.245</v>
      </c>
      <c r="CA37" s="9">
        <v>61.604999999999997</v>
      </c>
      <c r="CB37" s="9">
        <v>172.23400000000001</v>
      </c>
      <c r="CC37" s="9">
        <v>125.312</v>
      </c>
      <c r="CD37" s="9">
        <v>107.221</v>
      </c>
      <c r="CE37" s="9">
        <v>46.921999999999997</v>
      </c>
      <c r="CF37" s="9">
        <v>28.846</v>
      </c>
      <c r="CG37" s="9">
        <v>14.163</v>
      </c>
      <c r="CH37" s="9">
        <v>9.0239999999999991</v>
      </c>
      <c r="CI37" s="9">
        <v>14.683</v>
      </c>
      <c r="CJ37" s="9">
        <v>29.224</v>
      </c>
      <c r="CK37" s="9">
        <v>966.70799999999997</v>
      </c>
      <c r="CL37" s="9">
        <v>486.75700000000001</v>
      </c>
      <c r="CM37" s="9">
        <v>422.51</v>
      </c>
      <c r="CN37" s="9">
        <v>479.952</v>
      </c>
      <c r="CO37" s="9">
        <v>798.59400000000005</v>
      </c>
      <c r="CP37" s="9">
        <v>371.84399999999999</v>
      </c>
      <c r="CQ37" s="9">
        <v>323.55799999999999</v>
      </c>
      <c r="CR37" s="9">
        <v>426.75099999999998</v>
      </c>
      <c r="CS37" s="9">
        <v>798.59400000000005</v>
      </c>
      <c r="CT37" s="9">
        <v>371.84399999999999</v>
      </c>
      <c r="CU37" s="9">
        <v>323.55799999999999</v>
      </c>
      <c r="CV37" s="9">
        <v>426.75099999999998</v>
      </c>
      <c r="CW37" s="9">
        <v>0</v>
      </c>
      <c r="CX37" s="9">
        <v>0</v>
      </c>
      <c r="CY37" s="9">
        <v>0</v>
      </c>
      <c r="CZ37" s="9">
        <v>0</v>
      </c>
      <c r="DA37" s="9">
        <v>153.81299999999999</v>
      </c>
      <c r="DB37" s="9">
        <v>114.913</v>
      </c>
      <c r="DC37" s="9">
        <v>98.951999999999998</v>
      </c>
      <c r="DD37" s="9">
        <v>38.9</v>
      </c>
      <c r="DE37" s="9">
        <v>133.327</v>
      </c>
      <c r="DF37" s="9">
        <v>101.184</v>
      </c>
      <c r="DG37" s="9">
        <v>86.784999999999997</v>
      </c>
      <c r="DH37" s="9">
        <v>32.143000000000001</v>
      </c>
      <c r="DI37" s="9">
        <v>20.484999999999999</v>
      </c>
      <c r="DJ37" s="9">
        <v>13.728999999999999</v>
      </c>
      <c r="DK37" s="9">
        <v>12.167</v>
      </c>
      <c r="DL37" s="9">
        <v>6.7560000000000002</v>
      </c>
      <c r="DM37" s="9">
        <v>14.302</v>
      </c>
      <c r="DN37" s="9">
        <v>428.03899999999999</v>
      </c>
      <c r="DO37" s="9">
        <v>195.42500000000001</v>
      </c>
      <c r="DP37" s="9">
        <v>160.44</v>
      </c>
      <c r="DQ37" s="9">
        <v>232.614</v>
      </c>
      <c r="DR37" s="9">
        <v>355.18400000000003</v>
      </c>
      <c r="DS37" s="9">
        <v>147.68100000000001</v>
      </c>
      <c r="DT37" s="9">
        <v>122.833</v>
      </c>
      <c r="DU37" s="9">
        <v>207.50200000000001</v>
      </c>
      <c r="DV37" s="9">
        <v>353.791</v>
      </c>
      <c r="DW37" s="9">
        <v>147.51</v>
      </c>
      <c r="DX37" s="9">
        <v>122.66200000000001</v>
      </c>
      <c r="DY37" s="9">
        <v>206.28100000000001</v>
      </c>
      <c r="DZ37" s="9">
        <v>1.393</v>
      </c>
      <c r="EA37" s="9">
        <v>0.17100000000000001</v>
      </c>
      <c r="EB37" s="9">
        <v>0.17100000000000001</v>
      </c>
      <c r="EC37" s="9">
        <v>1.222</v>
      </c>
      <c r="ED37" s="9">
        <v>66.908000000000001</v>
      </c>
      <c r="EE37" s="9">
        <v>47.744</v>
      </c>
      <c r="EF37" s="9">
        <v>37.606999999999999</v>
      </c>
      <c r="EG37" s="9">
        <v>19.164999999999999</v>
      </c>
      <c r="EH37" s="9">
        <v>54.755000000000003</v>
      </c>
      <c r="EI37" s="9">
        <v>40.646000000000001</v>
      </c>
      <c r="EJ37" s="9">
        <v>32.505000000000003</v>
      </c>
      <c r="EK37" s="9">
        <v>14.109</v>
      </c>
      <c r="EL37" s="9">
        <v>12.154</v>
      </c>
      <c r="EM37" s="9">
        <v>7.0979999999999999</v>
      </c>
      <c r="EN37" s="9">
        <v>5.1029999999999998</v>
      </c>
      <c r="EO37" s="9">
        <v>5.056</v>
      </c>
      <c r="EP37" s="9">
        <v>5.9470000000000001</v>
      </c>
      <c r="EQ37" s="9">
        <v>515.16899999999998</v>
      </c>
      <c r="ER37" s="9">
        <v>253.31299999999999</v>
      </c>
      <c r="ES37" s="9">
        <v>216.71199999999999</v>
      </c>
      <c r="ET37" s="9">
        <v>261.85599999999999</v>
      </c>
      <c r="EU37" s="9">
        <v>427.13499999999999</v>
      </c>
      <c r="EV37" s="9">
        <v>197.64</v>
      </c>
      <c r="EW37" s="9">
        <v>170.34800000000001</v>
      </c>
      <c r="EX37" s="9">
        <v>229.495</v>
      </c>
      <c r="EY37" s="9">
        <v>426.75099999999998</v>
      </c>
      <c r="EZ37" s="9">
        <v>197.46199999999999</v>
      </c>
      <c r="FA37" s="9">
        <v>170.17</v>
      </c>
      <c r="FB37" s="9">
        <v>229.28899999999999</v>
      </c>
      <c r="FC37" s="9">
        <v>0.38400000000000001</v>
      </c>
      <c r="FD37" s="9">
        <v>0.17799999999999999</v>
      </c>
      <c r="FE37" s="9">
        <v>0.17799999999999999</v>
      </c>
      <c r="FF37" s="9">
        <v>0.20599999999999999</v>
      </c>
      <c r="FG37" s="9">
        <v>76.974999999999994</v>
      </c>
      <c r="FH37" s="9">
        <v>55.673000000000002</v>
      </c>
      <c r="FI37" s="9">
        <v>46.363999999999997</v>
      </c>
      <c r="FJ37" s="9">
        <v>21.302</v>
      </c>
      <c r="FK37" s="9">
        <v>62.889000000000003</v>
      </c>
      <c r="FL37" s="9">
        <v>47.131</v>
      </c>
      <c r="FM37" s="9">
        <v>40.192999999999998</v>
      </c>
      <c r="FN37" s="9">
        <v>15.759</v>
      </c>
      <c r="FO37" s="9">
        <v>14.086</v>
      </c>
      <c r="FP37" s="9">
        <v>8.5429999999999993</v>
      </c>
      <c r="FQ37" s="9">
        <v>6.1719999999999997</v>
      </c>
      <c r="FR37" s="9">
        <v>5.5430000000000001</v>
      </c>
      <c r="FS37" s="9">
        <v>11.058999999999999</v>
      </c>
      <c r="FT37" s="9">
        <v>131.63900000000001</v>
      </c>
      <c r="FU37" s="9">
        <v>63.435000000000002</v>
      </c>
      <c r="FV37" s="9">
        <v>55.55</v>
      </c>
      <c r="FW37" s="9">
        <v>68.203999999999994</v>
      </c>
      <c r="FX37" s="9">
        <v>108.504</v>
      </c>
      <c r="FY37" s="9">
        <v>47.759</v>
      </c>
      <c r="FZ37" s="9">
        <v>41.920999999999999</v>
      </c>
      <c r="GA37" s="9">
        <v>60.744999999999997</v>
      </c>
      <c r="GB37" s="9">
        <v>108.413</v>
      </c>
      <c r="GC37" s="9">
        <v>47.759</v>
      </c>
      <c r="GD37" s="9">
        <v>41.920999999999999</v>
      </c>
      <c r="GE37" s="9">
        <v>60.654000000000003</v>
      </c>
      <c r="GF37" s="9">
        <v>9.0999999999999998E-2</v>
      </c>
      <c r="GG37" s="9">
        <v>0</v>
      </c>
      <c r="GH37" s="9">
        <v>0</v>
      </c>
      <c r="GI37" s="9">
        <v>9.0999999999999998E-2</v>
      </c>
      <c r="GJ37" s="9">
        <v>22.265000000000001</v>
      </c>
      <c r="GK37" s="9">
        <v>15.676</v>
      </c>
      <c r="GL37" s="9">
        <v>13.629</v>
      </c>
      <c r="GM37" s="9">
        <v>6.5890000000000004</v>
      </c>
      <c r="GN37" s="9">
        <v>19.381</v>
      </c>
      <c r="GO37" s="9">
        <v>14.132</v>
      </c>
      <c r="GP37" s="9">
        <v>12.629</v>
      </c>
      <c r="GQ37" s="9">
        <v>5.2489999999999997</v>
      </c>
      <c r="GR37" s="9">
        <v>2.8839999999999999</v>
      </c>
      <c r="GS37" s="9">
        <v>1.544</v>
      </c>
      <c r="GT37" s="9">
        <v>1</v>
      </c>
      <c r="GU37" s="9">
        <v>1.34</v>
      </c>
      <c r="GV37" s="9">
        <v>0.87</v>
      </c>
      <c r="GW37" s="9">
        <v>36.741</v>
      </c>
      <c r="GX37" s="9">
        <v>21.181000000000001</v>
      </c>
      <c r="GY37" s="9">
        <v>18.260999999999999</v>
      </c>
      <c r="GZ37" s="9">
        <v>15.558999999999999</v>
      </c>
      <c r="HA37" s="9">
        <v>30.899000000000001</v>
      </c>
      <c r="HB37" s="9">
        <v>16.422999999999998</v>
      </c>
      <c r="HC37" s="9">
        <v>14.058</v>
      </c>
      <c r="HD37" s="9">
        <v>14.476000000000001</v>
      </c>
      <c r="HE37" s="9">
        <v>30.677</v>
      </c>
      <c r="HF37" s="9">
        <v>16.422999999999998</v>
      </c>
      <c r="HG37" s="9">
        <v>14.058</v>
      </c>
      <c r="HH37" s="9">
        <v>14.254</v>
      </c>
      <c r="HI37" s="9">
        <v>0.222</v>
      </c>
      <c r="HJ37" s="9">
        <v>0</v>
      </c>
      <c r="HK37" s="9">
        <v>0</v>
      </c>
      <c r="HL37" s="9">
        <v>0.222</v>
      </c>
      <c r="HM37" s="9">
        <v>5.4930000000000003</v>
      </c>
      <c r="HN37" s="9">
        <v>4.758</v>
      </c>
      <c r="HO37" s="9">
        <v>4.2030000000000003</v>
      </c>
      <c r="HP37" s="9">
        <v>0.73399999999999999</v>
      </c>
      <c r="HQ37" s="9">
        <v>4.1159999999999997</v>
      </c>
      <c r="HR37" s="9">
        <v>3.5979999999999999</v>
      </c>
      <c r="HS37" s="9">
        <v>3.2829999999999999</v>
      </c>
      <c r="HT37" s="9">
        <v>0.51700000000000002</v>
      </c>
      <c r="HU37" s="9">
        <v>1.377</v>
      </c>
      <c r="HV37" s="9">
        <v>1.1599999999999999</v>
      </c>
      <c r="HW37" s="9">
        <v>0.91900000000000004</v>
      </c>
      <c r="HX37" s="9">
        <v>0.217</v>
      </c>
      <c r="HY37" s="9">
        <v>0.34899999999999998</v>
      </c>
      <c r="HZ37" s="9">
        <v>81.052999999999997</v>
      </c>
      <c r="IA37" s="9">
        <v>44.094000000000001</v>
      </c>
      <c r="IB37" s="9">
        <v>35.749000000000002</v>
      </c>
      <c r="IC37" s="9">
        <v>36.959000000000003</v>
      </c>
      <c r="ID37" s="9">
        <v>65.481999999999999</v>
      </c>
      <c r="IE37" s="9">
        <v>33.009</v>
      </c>
      <c r="IF37" s="9">
        <v>27.329000000000001</v>
      </c>
      <c r="IG37" s="9">
        <v>32.472999999999999</v>
      </c>
      <c r="IH37" s="9">
        <v>65.194000000000003</v>
      </c>
      <c r="II37" s="9">
        <v>33.009</v>
      </c>
      <c r="IJ37" s="9">
        <v>27.329000000000001</v>
      </c>
      <c r="IK37" s="9">
        <v>32.185000000000002</v>
      </c>
      <c r="IL37" s="9">
        <v>0.28799999999999998</v>
      </c>
      <c r="IM37" s="9">
        <v>0</v>
      </c>
      <c r="IN37" s="9">
        <v>0</v>
      </c>
      <c r="IO37" s="9">
        <v>0.28799999999999998</v>
      </c>
      <c r="IP37" s="9">
        <v>14.122999999999999</v>
      </c>
      <c r="IQ37" s="9">
        <v>11.085000000000001</v>
      </c>
    </row>
    <row r="38" spans="1:251">
      <c r="A38" s="10">
        <v>37408</v>
      </c>
      <c r="B38" s="9">
        <v>5352.6319999999996</v>
      </c>
      <c r="C38" s="9">
        <v>2635.451</v>
      </c>
      <c r="D38" s="9">
        <v>2210.0100000000002</v>
      </c>
      <c r="E38" s="9">
        <v>2717.181</v>
      </c>
      <c r="F38" s="9">
        <v>4421.1779999999999</v>
      </c>
      <c r="G38" s="9">
        <v>2030.1</v>
      </c>
      <c r="H38" s="9">
        <v>1701.7760000000001</v>
      </c>
      <c r="I38" s="9">
        <v>2391.0770000000002</v>
      </c>
      <c r="J38" s="9">
        <v>4411.6239999999998</v>
      </c>
      <c r="K38" s="9">
        <v>2029.2850000000001</v>
      </c>
      <c r="L38" s="9">
        <v>1701.3</v>
      </c>
      <c r="M38" s="9">
        <v>2382.3380000000002</v>
      </c>
      <c r="N38" s="9">
        <v>9.5540000000000003</v>
      </c>
      <c r="O38" s="9">
        <v>0.81499999999999995</v>
      </c>
      <c r="P38" s="9">
        <v>0.47599999999999998</v>
      </c>
      <c r="Q38" s="9">
        <v>8.7390000000000008</v>
      </c>
      <c r="R38" s="9">
        <v>848.29200000000003</v>
      </c>
      <c r="S38" s="9">
        <v>605.351</v>
      </c>
      <c r="T38" s="9">
        <v>508.23399999999998</v>
      </c>
      <c r="U38" s="9">
        <v>242.941</v>
      </c>
      <c r="V38" s="9">
        <v>714.43200000000002</v>
      </c>
      <c r="W38" s="9">
        <v>526.10799999999995</v>
      </c>
      <c r="X38" s="9">
        <v>449.30900000000003</v>
      </c>
      <c r="Y38" s="9">
        <v>188.32400000000001</v>
      </c>
      <c r="Z38" s="9">
        <v>133.86000000000001</v>
      </c>
      <c r="AA38" s="9">
        <v>79.242999999999995</v>
      </c>
      <c r="AB38" s="9">
        <v>58.923999999999999</v>
      </c>
      <c r="AC38" s="9">
        <v>54.616999999999997</v>
      </c>
      <c r="AD38" s="9">
        <v>83.162000000000006</v>
      </c>
      <c r="AE38" s="9">
        <v>1798.09</v>
      </c>
      <c r="AF38" s="9">
        <v>892.57899999999995</v>
      </c>
      <c r="AG38" s="9">
        <v>753.48099999999999</v>
      </c>
      <c r="AH38" s="9">
        <v>905.51099999999997</v>
      </c>
      <c r="AI38" s="9">
        <v>1483.1610000000001</v>
      </c>
      <c r="AJ38" s="9">
        <v>695.81200000000001</v>
      </c>
      <c r="AK38" s="9">
        <v>584.74</v>
      </c>
      <c r="AL38" s="9">
        <v>787.34900000000005</v>
      </c>
      <c r="AM38" s="9">
        <v>1478.3520000000001</v>
      </c>
      <c r="AN38" s="9">
        <v>695.47299999999996</v>
      </c>
      <c r="AO38" s="9">
        <v>584.74</v>
      </c>
      <c r="AP38" s="9">
        <v>782.87900000000002</v>
      </c>
      <c r="AQ38" s="9">
        <v>4.8090000000000002</v>
      </c>
      <c r="AR38" s="9">
        <v>0.33900000000000002</v>
      </c>
      <c r="AS38" s="9">
        <v>0</v>
      </c>
      <c r="AT38" s="9">
        <v>4.47</v>
      </c>
      <c r="AU38" s="9">
        <v>289.13299999999998</v>
      </c>
      <c r="AV38" s="9">
        <v>196.767</v>
      </c>
      <c r="AW38" s="9">
        <v>168.74</v>
      </c>
      <c r="AX38" s="9">
        <v>92.366</v>
      </c>
      <c r="AY38" s="9">
        <v>247.38499999999999</v>
      </c>
      <c r="AZ38" s="9">
        <v>173.25</v>
      </c>
      <c r="BA38" s="9">
        <v>151.33699999999999</v>
      </c>
      <c r="BB38" s="9">
        <v>74.135999999999996</v>
      </c>
      <c r="BC38" s="9">
        <v>41.747999999999998</v>
      </c>
      <c r="BD38" s="9">
        <v>23.516999999999999</v>
      </c>
      <c r="BE38" s="9">
        <v>17.402999999999999</v>
      </c>
      <c r="BF38" s="9">
        <v>18.23</v>
      </c>
      <c r="BG38" s="9">
        <v>25.797000000000001</v>
      </c>
      <c r="BH38" s="9">
        <v>1335.5909999999999</v>
      </c>
      <c r="BI38" s="9">
        <v>658.05100000000004</v>
      </c>
      <c r="BJ38" s="9">
        <v>536.303</v>
      </c>
      <c r="BK38" s="9">
        <v>677.54</v>
      </c>
      <c r="BL38" s="9">
        <v>1116.2149999999999</v>
      </c>
      <c r="BM38" s="9">
        <v>515.40300000000002</v>
      </c>
      <c r="BN38" s="9">
        <v>420.685</v>
      </c>
      <c r="BO38" s="9">
        <v>600.81299999999999</v>
      </c>
      <c r="BP38" s="9">
        <v>1114.4069999999999</v>
      </c>
      <c r="BQ38" s="9">
        <v>515.09500000000003</v>
      </c>
      <c r="BR38" s="9">
        <v>420.37700000000001</v>
      </c>
      <c r="BS38" s="9">
        <v>599.31200000000001</v>
      </c>
      <c r="BT38" s="9">
        <v>1.8080000000000001</v>
      </c>
      <c r="BU38" s="9">
        <v>0.308</v>
      </c>
      <c r="BV38" s="9">
        <v>0.308</v>
      </c>
      <c r="BW38" s="9">
        <v>1.5</v>
      </c>
      <c r="BX38" s="9">
        <v>197.89500000000001</v>
      </c>
      <c r="BY38" s="9">
        <v>142.649</v>
      </c>
      <c r="BZ38" s="9">
        <v>115.61799999999999</v>
      </c>
      <c r="CA38" s="9">
        <v>55.247</v>
      </c>
      <c r="CB38" s="9">
        <v>166.678</v>
      </c>
      <c r="CC38" s="9">
        <v>123.956</v>
      </c>
      <c r="CD38" s="9">
        <v>101.158</v>
      </c>
      <c r="CE38" s="9">
        <v>42.722000000000001</v>
      </c>
      <c r="CF38" s="9">
        <v>31.218</v>
      </c>
      <c r="CG38" s="9">
        <v>18.692</v>
      </c>
      <c r="CH38" s="9">
        <v>14.46</v>
      </c>
      <c r="CI38" s="9">
        <v>12.525</v>
      </c>
      <c r="CJ38" s="9">
        <v>21.48</v>
      </c>
      <c r="CK38" s="9">
        <v>1011.822</v>
      </c>
      <c r="CL38" s="9">
        <v>497.62400000000002</v>
      </c>
      <c r="CM38" s="9">
        <v>421</v>
      </c>
      <c r="CN38" s="9">
        <v>514.197</v>
      </c>
      <c r="CO38" s="9">
        <v>823.75800000000004</v>
      </c>
      <c r="CP38" s="9">
        <v>373.12200000000001</v>
      </c>
      <c r="CQ38" s="9">
        <v>314.35899999999998</v>
      </c>
      <c r="CR38" s="9">
        <v>450.63600000000002</v>
      </c>
      <c r="CS38" s="9">
        <v>822.97199999999998</v>
      </c>
      <c r="CT38" s="9">
        <v>373.12200000000001</v>
      </c>
      <c r="CU38" s="9">
        <v>314.35899999999998</v>
      </c>
      <c r="CV38" s="9">
        <v>449.85</v>
      </c>
      <c r="CW38" s="9">
        <v>0.78600000000000003</v>
      </c>
      <c r="CX38" s="9">
        <v>0</v>
      </c>
      <c r="CY38" s="9">
        <v>0</v>
      </c>
      <c r="CZ38" s="9">
        <v>0.78600000000000003</v>
      </c>
      <c r="DA38" s="9">
        <v>170.62200000000001</v>
      </c>
      <c r="DB38" s="9">
        <v>124.503</v>
      </c>
      <c r="DC38" s="9">
        <v>106.64100000000001</v>
      </c>
      <c r="DD38" s="9">
        <v>46.12</v>
      </c>
      <c r="DE38" s="9">
        <v>143.09100000000001</v>
      </c>
      <c r="DF38" s="9">
        <v>108.30500000000001</v>
      </c>
      <c r="DG38" s="9">
        <v>94.269000000000005</v>
      </c>
      <c r="DH38" s="9">
        <v>34.784999999999997</v>
      </c>
      <c r="DI38" s="9">
        <v>27.532</v>
      </c>
      <c r="DJ38" s="9">
        <v>16.198</v>
      </c>
      <c r="DK38" s="9">
        <v>12.372</v>
      </c>
      <c r="DL38" s="9">
        <v>11.334</v>
      </c>
      <c r="DM38" s="9">
        <v>17.440999999999999</v>
      </c>
      <c r="DN38" s="9">
        <v>427.94200000000001</v>
      </c>
      <c r="DO38" s="9">
        <v>194.441</v>
      </c>
      <c r="DP38" s="9">
        <v>163.161</v>
      </c>
      <c r="DQ38" s="9">
        <v>233.5</v>
      </c>
      <c r="DR38" s="9">
        <v>353.84800000000001</v>
      </c>
      <c r="DS38" s="9">
        <v>146.119</v>
      </c>
      <c r="DT38" s="9">
        <v>123.819</v>
      </c>
      <c r="DU38" s="9">
        <v>207.72900000000001</v>
      </c>
      <c r="DV38" s="9">
        <v>352.56299999999999</v>
      </c>
      <c r="DW38" s="9">
        <v>146.119</v>
      </c>
      <c r="DX38" s="9">
        <v>123.819</v>
      </c>
      <c r="DY38" s="9">
        <v>206.44499999999999</v>
      </c>
      <c r="DZ38" s="9">
        <v>1.284</v>
      </c>
      <c r="EA38" s="9">
        <v>0</v>
      </c>
      <c r="EB38" s="9">
        <v>0</v>
      </c>
      <c r="EC38" s="9">
        <v>1.284</v>
      </c>
      <c r="ED38" s="9">
        <v>68.495999999999995</v>
      </c>
      <c r="EE38" s="9">
        <v>48.323</v>
      </c>
      <c r="EF38" s="9">
        <v>39.341999999999999</v>
      </c>
      <c r="EG38" s="9">
        <v>20.172999999999998</v>
      </c>
      <c r="EH38" s="9">
        <v>55.57</v>
      </c>
      <c r="EI38" s="9">
        <v>39.737000000000002</v>
      </c>
      <c r="EJ38" s="9">
        <v>33.325000000000003</v>
      </c>
      <c r="EK38" s="9">
        <v>15.833</v>
      </c>
      <c r="EL38" s="9">
        <v>12.926</v>
      </c>
      <c r="EM38" s="9">
        <v>8.5860000000000003</v>
      </c>
      <c r="EN38" s="9">
        <v>6.016</v>
      </c>
      <c r="EO38" s="9">
        <v>4.34</v>
      </c>
      <c r="EP38" s="9">
        <v>5.5979999999999999</v>
      </c>
      <c r="EQ38" s="9">
        <v>523.50099999999998</v>
      </c>
      <c r="ER38" s="9">
        <v>260.72800000000001</v>
      </c>
      <c r="ES38" s="9">
        <v>224.80500000000001</v>
      </c>
      <c r="ET38" s="9">
        <v>262.77199999999999</v>
      </c>
      <c r="EU38" s="9">
        <v>431.55399999999997</v>
      </c>
      <c r="EV38" s="9">
        <v>198.488</v>
      </c>
      <c r="EW38" s="9">
        <v>172.38499999999999</v>
      </c>
      <c r="EX38" s="9">
        <v>233.066</v>
      </c>
      <c r="EY38" s="9">
        <v>430.86700000000002</v>
      </c>
      <c r="EZ38" s="9">
        <v>198.32</v>
      </c>
      <c r="FA38" s="9">
        <v>172.21700000000001</v>
      </c>
      <c r="FB38" s="9">
        <v>232.548</v>
      </c>
      <c r="FC38" s="9">
        <v>0.68600000000000005</v>
      </c>
      <c r="FD38" s="9">
        <v>0.16800000000000001</v>
      </c>
      <c r="FE38" s="9">
        <v>0.16800000000000001</v>
      </c>
      <c r="FF38" s="9">
        <v>0.51800000000000002</v>
      </c>
      <c r="FG38" s="9">
        <v>82.021000000000001</v>
      </c>
      <c r="FH38" s="9">
        <v>62.24</v>
      </c>
      <c r="FI38" s="9">
        <v>52.42</v>
      </c>
      <c r="FJ38" s="9">
        <v>19.78</v>
      </c>
      <c r="FK38" s="9">
        <v>68.216999999999999</v>
      </c>
      <c r="FL38" s="9">
        <v>54.359000000000002</v>
      </c>
      <c r="FM38" s="9">
        <v>46.713000000000001</v>
      </c>
      <c r="FN38" s="9">
        <v>13.858000000000001</v>
      </c>
      <c r="FO38" s="9">
        <v>13.803000000000001</v>
      </c>
      <c r="FP38" s="9">
        <v>7.8810000000000002</v>
      </c>
      <c r="FQ38" s="9">
        <v>5.7069999999999999</v>
      </c>
      <c r="FR38" s="9">
        <v>5.9219999999999997</v>
      </c>
      <c r="FS38" s="9">
        <v>9.9269999999999996</v>
      </c>
      <c r="FT38" s="9">
        <v>133.863</v>
      </c>
      <c r="FU38" s="9">
        <v>65.081999999999994</v>
      </c>
      <c r="FV38" s="9">
        <v>55.63</v>
      </c>
      <c r="FW38" s="9">
        <v>68.78</v>
      </c>
      <c r="FX38" s="9">
        <v>111.462</v>
      </c>
      <c r="FY38" s="9">
        <v>49.121000000000002</v>
      </c>
      <c r="FZ38" s="9">
        <v>41.793999999999997</v>
      </c>
      <c r="GA38" s="9">
        <v>62.341000000000001</v>
      </c>
      <c r="GB38" s="9">
        <v>111.372</v>
      </c>
      <c r="GC38" s="9">
        <v>49.121000000000002</v>
      </c>
      <c r="GD38" s="9">
        <v>41.793999999999997</v>
      </c>
      <c r="GE38" s="9">
        <v>62.252000000000002</v>
      </c>
      <c r="GF38" s="9">
        <v>8.8999999999999996E-2</v>
      </c>
      <c r="GG38" s="9">
        <v>0</v>
      </c>
      <c r="GH38" s="9">
        <v>0</v>
      </c>
      <c r="GI38" s="9">
        <v>8.8999999999999996E-2</v>
      </c>
      <c r="GJ38" s="9">
        <v>20.774999999999999</v>
      </c>
      <c r="GK38" s="9">
        <v>15.962</v>
      </c>
      <c r="GL38" s="9">
        <v>13.836</v>
      </c>
      <c r="GM38" s="9">
        <v>4.8129999999999997</v>
      </c>
      <c r="GN38" s="9">
        <v>17.786000000000001</v>
      </c>
      <c r="GO38" s="9">
        <v>14.129</v>
      </c>
      <c r="GP38" s="9">
        <v>12.669</v>
      </c>
      <c r="GQ38" s="9">
        <v>3.657</v>
      </c>
      <c r="GR38" s="9">
        <v>2.9889999999999999</v>
      </c>
      <c r="GS38" s="9">
        <v>1.833</v>
      </c>
      <c r="GT38" s="9">
        <v>1.1679999999999999</v>
      </c>
      <c r="GU38" s="9">
        <v>1.1559999999999999</v>
      </c>
      <c r="GV38" s="9">
        <v>1.6259999999999999</v>
      </c>
      <c r="GW38" s="9">
        <v>39.115000000000002</v>
      </c>
      <c r="GX38" s="9">
        <v>22.600999999999999</v>
      </c>
      <c r="GY38" s="9">
        <v>20.192</v>
      </c>
      <c r="GZ38" s="9">
        <v>16.513999999999999</v>
      </c>
      <c r="HA38" s="9">
        <v>32.055</v>
      </c>
      <c r="HB38" s="9">
        <v>16.713000000000001</v>
      </c>
      <c r="HC38" s="9">
        <v>15.513</v>
      </c>
      <c r="HD38" s="9">
        <v>15.343</v>
      </c>
      <c r="HE38" s="9">
        <v>32.055</v>
      </c>
      <c r="HF38" s="9">
        <v>16.713000000000001</v>
      </c>
      <c r="HG38" s="9">
        <v>15.513</v>
      </c>
      <c r="HH38" s="9">
        <v>15.343</v>
      </c>
      <c r="HI38" s="9">
        <v>0</v>
      </c>
      <c r="HJ38" s="9">
        <v>0</v>
      </c>
      <c r="HK38" s="9">
        <v>0</v>
      </c>
      <c r="HL38" s="9">
        <v>0</v>
      </c>
      <c r="HM38" s="9">
        <v>6.7210000000000001</v>
      </c>
      <c r="HN38" s="9">
        <v>5.8890000000000002</v>
      </c>
      <c r="HO38" s="9">
        <v>4.6790000000000003</v>
      </c>
      <c r="HP38" s="9">
        <v>0.83299999999999996</v>
      </c>
      <c r="HQ38" s="9">
        <v>5.1429999999999998</v>
      </c>
      <c r="HR38" s="9">
        <v>4.6420000000000003</v>
      </c>
      <c r="HS38" s="9">
        <v>3.8109999999999999</v>
      </c>
      <c r="HT38" s="9">
        <v>0.501</v>
      </c>
      <c r="HU38" s="9">
        <v>1.5780000000000001</v>
      </c>
      <c r="HV38" s="9">
        <v>1.2470000000000001</v>
      </c>
      <c r="HW38" s="9">
        <v>0.86799999999999999</v>
      </c>
      <c r="HX38" s="9">
        <v>0.33100000000000002</v>
      </c>
      <c r="HY38" s="9">
        <v>0.33900000000000002</v>
      </c>
      <c r="HZ38" s="9">
        <v>82.707999999999998</v>
      </c>
      <c r="IA38" s="9">
        <v>44.343000000000004</v>
      </c>
      <c r="IB38" s="9">
        <v>35.44</v>
      </c>
      <c r="IC38" s="9">
        <v>38.365000000000002</v>
      </c>
      <c r="ID38" s="9">
        <v>69.125</v>
      </c>
      <c r="IE38" s="9">
        <v>35.323999999999998</v>
      </c>
      <c r="IF38" s="9">
        <v>28.481999999999999</v>
      </c>
      <c r="IG38" s="9">
        <v>33.801000000000002</v>
      </c>
      <c r="IH38" s="9">
        <v>69.034999999999997</v>
      </c>
      <c r="II38" s="9">
        <v>35.323999999999998</v>
      </c>
      <c r="IJ38" s="9">
        <v>28.481999999999999</v>
      </c>
      <c r="IK38" s="9">
        <v>33.71</v>
      </c>
      <c r="IL38" s="9">
        <v>9.0999999999999998E-2</v>
      </c>
      <c r="IM38" s="9">
        <v>0</v>
      </c>
      <c r="IN38" s="9">
        <v>0</v>
      </c>
      <c r="IO38" s="9">
        <v>9.0999999999999998E-2</v>
      </c>
      <c r="IP38" s="9">
        <v>12.629</v>
      </c>
      <c r="IQ38" s="9">
        <v>9.0190000000000001</v>
      </c>
    </row>
    <row r="39" spans="1:251">
      <c r="A39" s="10">
        <v>37773</v>
      </c>
      <c r="B39" s="9">
        <v>5438.3739999999998</v>
      </c>
      <c r="C39" s="9">
        <v>2600.8960000000002</v>
      </c>
      <c r="D39" s="9">
        <v>2189.1790000000001</v>
      </c>
      <c r="E39" s="9">
        <v>2837.4769999999999</v>
      </c>
      <c r="F39" s="9">
        <v>4523.1610000000001</v>
      </c>
      <c r="G39" s="9">
        <v>2020.0119999999999</v>
      </c>
      <c r="H39" s="9">
        <v>1712.8409999999999</v>
      </c>
      <c r="I39" s="9">
        <v>2503.1489999999999</v>
      </c>
      <c r="J39" s="9">
        <v>4507.99</v>
      </c>
      <c r="K39" s="9">
        <v>2018.713</v>
      </c>
      <c r="L39" s="9">
        <v>1712.009</v>
      </c>
      <c r="M39" s="9">
        <v>2489.2759999999998</v>
      </c>
      <c r="N39" s="9">
        <v>15.172000000000001</v>
      </c>
      <c r="O39" s="9">
        <v>1.298</v>
      </c>
      <c r="P39" s="9">
        <v>0.83199999999999996</v>
      </c>
      <c r="Q39" s="9">
        <v>13.872999999999999</v>
      </c>
      <c r="R39" s="9">
        <v>817.58399999999995</v>
      </c>
      <c r="S39" s="9">
        <v>580.88499999999999</v>
      </c>
      <c r="T39" s="9">
        <v>476.33800000000002</v>
      </c>
      <c r="U39" s="9">
        <v>236.69900000000001</v>
      </c>
      <c r="V39" s="9">
        <v>689.66399999999999</v>
      </c>
      <c r="W39" s="9">
        <v>504.38900000000001</v>
      </c>
      <c r="X39" s="9">
        <v>421.42500000000001</v>
      </c>
      <c r="Y39" s="9">
        <v>185.27500000000001</v>
      </c>
      <c r="Z39" s="9">
        <v>127.92</v>
      </c>
      <c r="AA39" s="9">
        <v>76.495000000000005</v>
      </c>
      <c r="AB39" s="9">
        <v>54.912999999999997</v>
      </c>
      <c r="AC39" s="9">
        <v>51.424999999999997</v>
      </c>
      <c r="AD39" s="9">
        <v>97.629000000000005</v>
      </c>
      <c r="AE39" s="9">
        <v>1825.848</v>
      </c>
      <c r="AF39" s="9">
        <v>875.12</v>
      </c>
      <c r="AG39" s="9">
        <v>739.34199999999998</v>
      </c>
      <c r="AH39" s="9">
        <v>950.72799999999995</v>
      </c>
      <c r="AI39" s="9">
        <v>1515.047</v>
      </c>
      <c r="AJ39" s="9">
        <v>681.56700000000001</v>
      </c>
      <c r="AK39" s="9">
        <v>578.11500000000001</v>
      </c>
      <c r="AL39" s="9">
        <v>833.48</v>
      </c>
      <c r="AM39" s="9">
        <v>1506.441</v>
      </c>
      <c r="AN39" s="9">
        <v>681.19600000000003</v>
      </c>
      <c r="AO39" s="9">
        <v>577.74400000000003</v>
      </c>
      <c r="AP39" s="9">
        <v>825.245</v>
      </c>
      <c r="AQ39" s="9">
        <v>8.6059999999999999</v>
      </c>
      <c r="AR39" s="9">
        <v>0.371</v>
      </c>
      <c r="AS39" s="9">
        <v>0.371</v>
      </c>
      <c r="AT39" s="9">
        <v>8.2349999999999994</v>
      </c>
      <c r="AU39" s="9">
        <v>275.07299999999998</v>
      </c>
      <c r="AV39" s="9">
        <v>193.553</v>
      </c>
      <c r="AW39" s="9">
        <v>161.22800000000001</v>
      </c>
      <c r="AX39" s="9">
        <v>81.52</v>
      </c>
      <c r="AY39" s="9">
        <v>229.797</v>
      </c>
      <c r="AZ39" s="9">
        <v>166.19</v>
      </c>
      <c r="BA39" s="9">
        <v>139.94200000000001</v>
      </c>
      <c r="BB39" s="9">
        <v>63.606999999999999</v>
      </c>
      <c r="BC39" s="9">
        <v>45.276000000000003</v>
      </c>
      <c r="BD39" s="9">
        <v>27.363</v>
      </c>
      <c r="BE39" s="9">
        <v>21.286000000000001</v>
      </c>
      <c r="BF39" s="9">
        <v>17.911999999999999</v>
      </c>
      <c r="BG39" s="9">
        <v>35.728000000000002</v>
      </c>
      <c r="BH39" s="9">
        <v>1335.3979999999999</v>
      </c>
      <c r="BI39" s="9">
        <v>653.24599999999998</v>
      </c>
      <c r="BJ39" s="9">
        <v>536.68100000000004</v>
      </c>
      <c r="BK39" s="9">
        <v>682.15200000000004</v>
      </c>
      <c r="BL39" s="9">
        <v>1117.7809999999999</v>
      </c>
      <c r="BM39" s="9">
        <v>519.80899999999997</v>
      </c>
      <c r="BN39" s="9">
        <v>433.62</v>
      </c>
      <c r="BO39" s="9">
        <v>597.971</v>
      </c>
      <c r="BP39" s="9">
        <v>1115.0840000000001</v>
      </c>
      <c r="BQ39" s="9">
        <v>519.53</v>
      </c>
      <c r="BR39" s="9">
        <v>433.62</v>
      </c>
      <c r="BS39" s="9">
        <v>595.553</v>
      </c>
      <c r="BT39" s="9">
        <v>2.6970000000000001</v>
      </c>
      <c r="BU39" s="9">
        <v>0.27900000000000003</v>
      </c>
      <c r="BV39" s="9">
        <v>0</v>
      </c>
      <c r="BW39" s="9">
        <v>2.4180000000000001</v>
      </c>
      <c r="BX39" s="9">
        <v>193.249</v>
      </c>
      <c r="BY39" s="9">
        <v>133.43600000000001</v>
      </c>
      <c r="BZ39" s="9">
        <v>103.06100000000001</v>
      </c>
      <c r="CA39" s="9">
        <v>59.813000000000002</v>
      </c>
      <c r="CB39" s="9">
        <v>163.46700000000001</v>
      </c>
      <c r="CC39" s="9">
        <v>114.01600000000001</v>
      </c>
      <c r="CD39" s="9">
        <v>90.841999999999999</v>
      </c>
      <c r="CE39" s="9">
        <v>49.451999999999998</v>
      </c>
      <c r="CF39" s="9">
        <v>29.782</v>
      </c>
      <c r="CG39" s="9">
        <v>19.420000000000002</v>
      </c>
      <c r="CH39" s="9">
        <v>12.218999999999999</v>
      </c>
      <c r="CI39" s="9">
        <v>10.361000000000001</v>
      </c>
      <c r="CJ39" s="9">
        <v>24.367999999999999</v>
      </c>
      <c r="CK39" s="9">
        <v>1049.2329999999999</v>
      </c>
      <c r="CL39" s="9">
        <v>490.93400000000003</v>
      </c>
      <c r="CM39" s="9">
        <v>423.19400000000002</v>
      </c>
      <c r="CN39" s="9">
        <v>558.298</v>
      </c>
      <c r="CO39" s="9">
        <v>872.79</v>
      </c>
      <c r="CP39" s="9">
        <v>377.73200000000003</v>
      </c>
      <c r="CQ39" s="9">
        <v>325.25</v>
      </c>
      <c r="CR39" s="9">
        <v>495.05799999999999</v>
      </c>
      <c r="CS39" s="9">
        <v>871.99800000000005</v>
      </c>
      <c r="CT39" s="9">
        <v>377.73200000000003</v>
      </c>
      <c r="CU39" s="9">
        <v>325.25</v>
      </c>
      <c r="CV39" s="9">
        <v>494.26499999999999</v>
      </c>
      <c r="CW39" s="9">
        <v>0.79200000000000004</v>
      </c>
      <c r="CX39" s="9">
        <v>0</v>
      </c>
      <c r="CY39" s="9">
        <v>0</v>
      </c>
      <c r="CZ39" s="9">
        <v>0.79200000000000004</v>
      </c>
      <c r="DA39" s="9">
        <v>160.15700000000001</v>
      </c>
      <c r="DB39" s="9">
        <v>113.202</v>
      </c>
      <c r="DC39" s="9">
        <v>97.944999999999993</v>
      </c>
      <c r="DD39" s="9">
        <v>46.954999999999998</v>
      </c>
      <c r="DE39" s="9">
        <v>139.88900000000001</v>
      </c>
      <c r="DF39" s="9">
        <v>102.88800000000001</v>
      </c>
      <c r="DG39" s="9">
        <v>89.947999999999993</v>
      </c>
      <c r="DH39" s="9">
        <v>37.000999999999998</v>
      </c>
      <c r="DI39" s="9">
        <v>20.268000000000001</v>
      </c>
      <c r="DJ39" s="9">
        <v>10.314</v>
      </c>
      <c r="DK39" s="9">
        <v>7.9969999999999999</v>
      </c>
      <c r="DL39" s="9">
        <v>9.9540000000000006</v>
      </c>
      <c r="DM39" s="9">
        <v>16.286000000000001</v>
      </c>
      <c r="DN39" s="9">
        <v>431.892</v>
      </c>
      <c r="DO39" s="9">
        <v>194.23099999999999</v>
      </c>
      <c r="DP39" s="9">
        <v>160.88800000000001</v>
      </c>
      <c r="DQ39" s="9">
        <v>237.661</v>
      </c>
      <c r="DR39" s="9">
        <v>357.61200000000002</v>
      </c>
      <c r="DS39" s="9">
        <v>144.78700000000001</v>
      </c>
      <c r="DT39" s="9">
        <v>120.614</v>
      </c>
      <c r="DU39" s="9">
        <v>212.82499999999999</v>
      </c>
      <c r="DV39" s="9">
        <v>356.15699999999998</v>
      </c>
      <c r="DW39" s="9">
        <v>144.61199999999999</v>
      </c>
      <c r="DX39" s="9">
        <v>120.43899999999999</v>
      </c>
      <c r="DY39" s="9">
        <v>211.54599999999999</v>
      </c>
      <c r="DZ39" s="9">
        <v>1.4550000000000001</v>
      </c>
      <c r="EA39" s="9">
        <v>0.17599999999999999</v>
      </c>
      <c r="EB39" s="9">
        <v>0.17599999999999999</v>
      </c>
      <c r="EC39" s="9">
        <v>1.2789999999999999</v>
      </c>
      <c r="ED39" s="9">
        <v>68.251999999999995</v>
      </c>
      <c r="EE39" s="9">
        <v>49.444000000000003</v>
      </c>
      <c r="EF39" s="9">
        <v>40.274000000000001</v>
      </c>
      <c r="EG39" s="9">
        <v>18.808</v>
      </c>
      <c r="EH39" s="9">
        <v>55.676000000000002</v>
      </c>
      <c r="EI39" s="9">
        <v>42.637999999999998</v>
      </c>
      <c r="EJ39" s="9">
        <v>35.485999999999997</v>
      </c>
      <c r="EK39" s="9">
        <v>13.038</v>
      </c>
      <c r="EL39" s="9">
        <v>12.576000000000001</v>
      </c>
      <c r="EM39" s="9">
        <v>6.806</v>
      </c>
      <c r="EN39" s="9">
        <v>4.7880000000000003</v>
      </c>
      <c r="EO39" s="9">
        <v>5.77</v>
      </c>
      <c r="EP39" s="9">
        <v>6.0279999999999996</v>
      </c>
      <c r="EQ39" s="9">
        <v>537.45799999999997</v>
      </c>
      <c r="ER39" s="9">
        <v>258.178</v>
      </c>
      <c r="ES39" s="9">
        <v>219.81399999999999</v>
      </c>
      <c r="ET39" s="9">
        <v>279.27999999999997</v>
      </c>
      <c r="EU39" s="9">
        <v>450.15499999999997</v>
      </c>
      <c r="EV39" s="9">
        <v>200.482</v>
      </c>
      <c r="EW39" s="9">
        <v>172.53399999999999</v>
      </c>
      <c r="EX39" s="9">
        <v>249.672</v>
      </c>
      <c r="EY39" s="9">
        <v>449.01</v>
      </c>
      <c r="EZ39" s="9">
        <v>200.113</v>
      </c>
      <c r="FA39" s="9">
        <v>172.35</v>
      </c>
      <c r="FB39" s="9">
        <v>248.898</v>
      </c>
      <c r="FC39" s="9">
        <v>1.145</v>
      </c>
      <c r="FD39" s="9">
        <v>0.37</v>
      </c>
      <c r="FE39" s="9">
        <v>0.183</v>
      </c>
      <c r="FF39" s="9">
        <v>0.77500000000000002</v>
      </c>
      <c r="FG39" s="9">
        <v>75.602999999999994</v>
      </c>
      <c r="FH39" s="9">
        <v>57.695999999999998</v>
      </c>
      <c r="FI39" s="9">
        <v>47.280999999999999</v>
      </c>
      <c r="FJ39" s="9">
        <v>17.907</v>
      </c>
      <c r="FK39" s="9">
        <v>63.654000000000003</v>
      </c>
      <c r="FL39" s="9">
        <v>49.667999999999999</v>
      </c>
      <c r="FM39" s="9">
        <v>41.728000000000002</v>
      </c>
      <c r="FN39" s="9">
        <v>13.987</v>
      </c>
      <c r="FO39" s="9">
        <v>11.948</v>
      </c>
      <c r="FP39" s="9">
        <v>8.0280000000000005</v>
      </c>
      <c r="FQ39" s="9">
        <v>5.5519999999999996</v>
      </c>
      <c r="FR39" s="9">
        <v>3.92</v>
      </c>
      <c r="FS39" s="9">
        <v>11.701000000000001</v>
      </c>
      <c r="FT39" s="9">
        <v>135.60300000000001</v>
      </c>
      <c r="FU39" s="9">
        <v>65.216999999999999</v>
      </c>
      <c r="FV39" s="9">
        <v>55.055</v>
      </c>
      <c r="FW39" s="9">
        <v>70.387</v>
      </c>
      <c r="FX39" s="9">
        <v>110.85299999999999</v>
      </c>
      <c r="FY39" s="9">
        <v>48.131</v>
      </c>
      <c r="FZ39" s="9">
        <v>41.167999999999999</v>
      </c>
      <c r="GA39" s="9">
        <v>62.722000000000001</v>
      </c>
      <c r="GB39" s="9">
        <v>110.65600000000001</v>
      </c>
      <c r="GC39" s="9">
        <v>48.027999999999999</v>
      </c>
      <c r="GD39" s="9">
        <v>41.064999999999998</v>
      </c>
      <c r="GE39" s="9">
        <v>62.628</v>
      </c>
      <c r="GF39" s="9">
        <v>0.19700000000000001</v>
      </c>
      <c r="GG39" s="9">
        <v>0.10299999999999999</v>
      </c>
      <c r="GH39" s="9">
        <v>0.10299999999999999</v>
      </c>
      <c r="GI39" s="9">
        <v>9.4E-2</v>
      </c>
      <c r="GJ39" s="9">
        <v>23.225000000000001</v>
      </c>
      <c r="GK39" s="9">
        <v>17.085999999999999</v>
      </c>
      <c r="GL39" s="9">
        <v>13.887</v>
      </c>
      <c r="GM39" s="9">
        <v>6.1390000000000002</v>
      </c>
      <c r="GN39" s="9">
        <v>19.385000000000002</v>
      </c>
      <c r="GO39" s="9">
        <v>15.137</v>
      </c>
      <c r="GP39" s="9">
        <v>12.670999999999999</v>
      </c>
      <c r="GQ39" s="9">
        <v>4.2480000000000002</v>
      </c>
      <c r="GR39" s="9">
        <v>3.84</v>
      </c>
      <c r="GS39" s="9">
        <v>1.9490000000000001</v>
      </c>
      <c r="GT39" s="9">
        <v>1.216</v>
      </c>
      <c r="GU39" s="9">
        <v>1.891</v>
      </c>
      <c r="GV39" s="9">
        <v>1.526</v>
      </c>
      <c r="GW39" s="9">
        <v>38.066000000000003</v>
      </c>
      <c r="GX39" s="9">
        <v>20.381</v>
      </c>
      <c r="GY39" s="9">
        <v>18.347999999999999</v>
      </c>
      <c r="GZ39" s="9">
        <v>17.684999999999999</v>
      </c>
      <c r="HA39" s="9">
        <v>30.347999999999999</v>
      </c>
      <c r="HB39" s="9">
        <v>15.093999999999999</v>
      </c>
      <c r="HC39" s="9">
        <v>13.935</v>
      </c>
      <c r="HD39" s="9">
        <v>15.253</v>
      </c>
      <c r="HE39" s="9">
        <v>30.347999999999999</v>
      </c>
      <c r="HF39" s="9">
        <v>15.093999999999999</v>
      </c>
      <c r="HG39" s="9">
        <v>13.935</v>
      </c>
      <c r="HH39" s="9">
        <v>15.253</v>
      </c>
      <c r="HI39" s="9">
        <v>0</v>
      </c>
      <c r="HJ39" s="9">
        <v>0</v>
      </c>
      <c r="HK39" s="9">
        <v>0</v>
      </c>
      <c r="HL39" s="9">
        <v>0</v>
      </c>
      <c r="HM39" s="9">
        <v>7.1020000000000003</v>
      </c>
      <c r="HN39" s="9">
        <v>5.2869999999999999</v>
      </c>
      <c r="HO39" s="9">
        <v>4.4130000000000003</v>
      </c>
      <c r="HP39" s="9">
        <v>1.8149999999999999</v>
      </c>
      <c r="HQ39" s="9">
        <v>5.4809999999999999</v>
      </c>
      <c r="HR39" s="9">
        <v>4.524</v>
      </c>
      <c r="HS39" s="9">
        <v>3.919</v>
      </c>
      <c r="HT39" s="9">
        <v>0.95699999999999996</v>
      </c>
      <c r="HU39" s="9">
        <v>1.621</v>
      </c>
      <c r="HV39" s="9">
        <v>0.76200000000000001</v>
      </c>
      <c r="HW39" s="9">
        <v>0.49399999999999999</v>
      </c>
      <c r="HX39" s="9">
        <v>0.85799999999999998</v>
      </c>
      <c r="HY39" s="9">
        <v>0.61699999999999999</v>
      </c>
      <c r="HZ39" s="9">
        <v>84.875</v>
      </c>
      <c r="IA39" s="9">
        <v>43.588999999999999</v>
      </c>
      <c r="IB39" s="9">
        <v>35.856000000000002</v>
      </c>
      <c r="IC39" s="9">
        <v>41.286000000000001</v>
      </c>
      <c r="ID39" s="9">
        <v>68.575999999999993</v>
      </c>
      <c r="IE39" s="9">
        <v>32.408000000000001</v>
      </c>
      <c r="IF39" s="9">
        <v>27.606000000000002</v>
      </c>
      <c r="IG39" s="9">
        <v>36.167999999999999</v>
      </c>
      <c r="IH39" s="9">
        <v>68.296000000000006</v>
      </c>
      <c r="II39" s="9">
        <v>32.408000000000001</v>
      </c>
      <c r="IJ39" s="9">
        <v>27.606000000000002</v>
      </c>
      <c r="IK39" s="9">
        <v>35.887999999999998</v>
      </c>
      <c r="IL39" s="9">
        <v>0.28000000000000003</v>
      </c>
      <c r="IM39" s="9">
        <v>0</v>
      </c>
      <c r="IN39" s="9">
        <v>0</v>
      </c>
      <c r="IO39" s="9">
        <v>0.28000000000000003</v>
      </c>
      <c r="IP39" s="9">
        <v>14.923999999999999</v>
      </c>
      <c r="IQ39" s="9">
        <v>11.180999999999999</v>
      </c>
    </row>
    <row r="40" spans="1:251">
      <c r="A40" s="10">
        <v>38139</v>
      </c>
      <c r="B40" s="9">
        <v>5524.6530000000002</v>
      </c>
      <c r="C40" s="9">
        <v>2656.1869999999999</v>
      </c>
      <c r="D40" s="9">
        <v>2220.8470000000002</v>
      </c>
      <c r="E40" s="9">
        <v>2868.4659999999999</v>
      </c>
      <c r="F40" s="9">
        <v>4548.2879999999996</v>
      </c>
      <c r="G40" s="9">
        <v>2033.56</v>
      </c>
      <c r="H40" s="9">
        <v>1707.01</v>
      </c>
      <c r="I40" s="9">
        <v>2514.7269999999999</v>
      </c>
      <c r="J40" s="9">
        <v>4534.3249999999998</v>
      </c>
      <c r="K40" s="9">
        <v>2033.0250000000001</v>
      </c>
      <c r="L40" s="9">
        <v>1706.56</v>
      </c>
      <c r="M40" s="9">
        <v>2501.3000000000002</v>
      </c>
      <c r="N40" s="9">
        <v>13.962999999999999</v>
      </c>
      <c r="O40" s="9">
        <v>0.53600000000000003</v>
      </c>
      <c r="P40" s="9">
        <v>0.45</v>
      </c>
      <c r="Q40" s="9">
        <v>13.427</v>
      </c>
      <c r="R40" s="9">
        <v>884.40300000000002</v>
      </c>
      <c r="S40" s="9">
        <v>622.62599999999998</v>
      </c>
      <c r="T40" s="9">
        <v>513.83699999999999</v>
      </c>
      <c r="U40" s="9">
        <v>261.77699999999999</v>
      </c>
      <c r="V40" s="9">
        <v>740.02599999999995</v>
      </c>
      <c r="W40" s="9">
        <v>534.71199999999999</v>
      </c>
      <c r="X40" s="9">
        <v>450.66500000000002</v>
      </c>
      <c r="Y40" s="9">
        <v>205.315</v>
      </c>
      <c r="Z40" s="9">
        <v>144.37700000000001</v>
      </c>
      <c r="AA40" s="9">
        <v>87.914000000000001</v>
      </c>
      <c r="AB40" s="9">
        <v>63.171999999999997</v>
      </c>
      <c r="AC40" s="9">
        <v>56.462000000000003</v>
      </c>
      <c r="AD40" s="9">
        <v>91.962000000000003</v>
      </c>
      <c r="AE40" s="9">
        <v>1836.1389999999999</v>
      </c>
      <c r="AF40" s="9">
        <v>882.33199999999999</v>
      </c>
      <c r="AG40" s="9">
        <v>739.16700000000003</v>
      </c>
      <c r="AH40" s="9">
        <v>953.80700000000002</v>
      </c>
      <c r="AI40" s="9">
        <v>1523.575</v>
      </c>
      <c r="AJ40" s="9">
        <v>682.66</v>
      </c>
      <c r="AK40" s="9">
        <v>573.79999999999995</v>
      </c>
      <c r="AL40" s="9">
        <v>840.91499999999996</v>
      </c>
      <c r="AM40" s="9">
        <v>1517.954</v>
      </c>
      <c r="AN40" s="9">
        <v>682.66</v>
      </c>
      <c r="AO40" s="9">
        <v>573.79999999999995</v>
      </c>
      <c r="AP40" s="9">
        <v>835.29399999999998</v>
      </c>
      <c r="AQ40" s="9">
        <v>5.6210000000000004</v>
      </c>
      <c r="AR40" s="9">
        <v>0</v>
      </c>
      <c r="AS40" s="9">
        <v>0</v>
      </c>
      <c r="AT40" s="9">
        <v>5.6210000000000004</v>
      </c>
      <c r="AU40" s="9">
        <v>283.92700000000002</v>
      </c>
      <c r="AV40" s="9">
        <v>199.672</v>
      </c>
      <c r="AW40" s="9">
        <v>165.36699999999999</v>
      </c>
      <c r="AX40" s="9">
        <v>84.254999999999995</v>
      </c>
      <c r="AY40" s="9">
        <v>239.089</v>
      </c>
      <c r="AZ40" s="9">
        <v>170.65799999999999</v>
      </c>
      <c r="BA40" s="9">
        <v>144.34200000000001</v>
      </c>
      <c r="BB40" s="9">
        <v>68.430999999999997</v>
      </c>
      <c r="BC40" s="9">
        <v>44.838000000000001</v>
      </c>
      <c r="BD40" s="9">
        <v>29.013999999999999</v>
      </c>
      <c r="BE40" s="9">
        <v>21.024999999999999</v>
      </c>
      <c r="BF40" s="9">
        <v>15.824999999999999</v>
      </c>
      <c r="BG40" s="9">
        <v>28.637</v>
      </c>
      <c r="BH40" s="9">
        <v>1362.4159999999999</v>
      </c>
      <c r="BI40" s="9">
        <v>656.83799999999997</v>
      </c>
      <c r="BJ40" s="9">
        <v>528.74599999999998</v>
      </c>
      <c r="BK40" s="9">
        <v>705.57799999999997</v>
      </c>
      <c r="BL40" s="9">
        <v>1119.5840000000001</v>
      </c>
      <c r="BM40" s="9">
        <v>517.17999999999995</v>
      </c>
      <c r="BN40" s="9">
        <v>421.916</v>
      </c>
      <c r="BO40" s="9">
        <v>602.404</v>
      </c>
      <c r="BP40" s="9">
        <v>1116.1980000000001</v>
      </c>
      <c r="BQ40" s="9">
        <v>517.17999999999995</v>
      </c>
      <c r="BR40" s="9">
        <v>421.916</v>
      </c>
      <c r="BS40" s="9">
        <v>599.01800000000003</v>
      </c>
      <c r="BT40" s="9">
        <v>3.3860000000000001</v>
      </c>
      <c r="BU40" s="9">
        <v>0</v>
      </c>
      <c r="BV40" s="9">
        <v>0</v>
      </c>
      <c r="BW40" s="9">
        <v>3.3860000000000001</v>
      </c>
      <c r="BX40" s="9">
        <v>216.80699999999999</v>
      </c>
      <c r="BY40" s="9">
        <v>139.65799999999999</v>
      </c>
      <c r="BZ40" s="9">
        <v>106.831</v>
      </c>
      <c r="CA40" s="9">
        <v>77.149000000000001</v>
      </c>
      <c r="CB40" s="9">
        <v>183.97499999999999</v>
      </c>
      <c r="CC40" s="9">
        <v>121.54300000000001</v>
      </c>
      <c r="CD40" s="9">
        <v>96.641000000000005</v>
      </c>
      <c r="CE40" s="9">
        <v>62.432000000000002</v>
      </c>
      <c r="CF40" s="9">
        <v>32.832000000000001</v>
      </c>
      <c r="CG40" s="9">
        <v>18.114000000000001</v>
      </c>
      <c r="CH40" s="9">
        <v>10.19</v>
      </c>
      <c r="CI40" s="9">
        <v>14.717000000000001</v>
      </c>
      <c r="CJ40" s="9">
        <v>26.024999999999999</v>
      </c>
      <c r="CK40" s="9">
        <v>1081.5740000000001</v>
      </c>
      <c r="CL40" s="9">
        <v>532.41399999999999</v>
      </c>
      <c r="CM40" s="9">
        <v>457.59500000000003</v>
      </c>
      <c r="CN40" s="9">
        <v>549.16</v>
      </c>
      <c r="CO40" s="9">
        <v>887.44399999999996</v>
      </c>
      <c r="CP40" s="9">
        <v>398.77499999999998</v>
      </c>
      <c r="CQ40" s="9">
        <v>341.47300000000001</v>
      </c>
      <c r="CR40" s="9">
        <v>488.66899999999998</v>
      </c>
      <c r="CS40" s="9">
        <v>885.29200000000003</v>
      </c>
      <c r="CT40" s="9">
        <v>398.471</v>
      </c>
      <c r="CU40" s="9">
        <v>341.16899999999998</v>
      </c>
      <c r="CV40" s="9">
        <v>486.82100000000003</v>
      </c>
      <c r="CW40" s="9">
        <v>2.1520000000000001</v>
      </c>
      <c r="CX40" s="9">
        <v>0.30399999999999999</v>
      </c>
      <c r="CY40" s="9">
        <v>0.30399999999999999</v>
      </c>
      <c r="CZ40" s="9">
        <v>1.8480000000000001</v>
      </c>
      <c r="DA40" s="9">
        <v>177.25399999999999</v>
      </c>
      <c r="DB40" s="9">
        <v>133.63999999999999</v>
      </c>
      <c r="DC40" s="9">
        <v>116.122</v>
      </c>
      <c r="DD40" s="9">
        <v>43.613999999999997</v>
      </c>
      <c r="DE40" s="9">
        <v>145.22499999999999</v>
      </c>
      <c r="DF40" s="9">
        <v>113.185</v>
      </c>
      <c r="DG40" s="9">
        <v>99.835999999999999</v>
      </c>
      <c r="DH40" s="9">
        <v>32.04</v>
      </c>
      <c r="DI40" s="9">
        <v>32.029000000000003</v>
      </c>
      <c r="DJ40" s="9">
        <v>20.454000000000001</v>
      </c>
      <c r="DK40" s="9">
        <v>16.286999999999999</v>
      </c>
      <c r="DL40" s="9">
        <v>11.574</v>
      </c>
      <c r="DM40" s="9">
        <v>16.876000000000001</v>
      </c>
      <c r="DN40" s="9">
        <v>426.923</v>
      </c>
      <c r="DO40" s="9">
        <v>194.51</v>
      </c>
      <c r="DP40" s="9">
        <v>162.14099999999999</v>
      </c>
      <c r="DQ40" s="9">
        <v>232.41300000000001</v>
      </c>
      <c r="DR40" s="9">
        <v>344.53899999999999</v>
      </c>
      <c r="DS40" s="9">
        <v>141.34299999999999</v>
      </c>
      <c r="DT40" s="9">
        <v>117.532</v>
      </c>
      <c r="DU40" s="9">
        <v>203.196</v>
      </c>
      <c r="DV40" s="9">
        <v>343.24599999999998</v>
      </c>
      <c r="DW40" s="9">
        <v>141.197</v>
      </c>
      <c r="DX40" s="9">
        <v>117.386</v>
      </c>
      <c r="DY40" s="9">
        <v>202.04900000000001</v>
      </c>
      <c r="DZ40" s="9">
        <v>1.2929999999999999</v>
      </c>
      <c r="EA40" s="9">
        <v>0.14599999999999999</v>
      </c>
      <c r="EB40" s="9">
        <v>0.14599999999999999</v>
      </c>
      <c r="EC40" s="9">
        <v>1.147</v>
      </c>
      <c r="ED40" s="9">
        <v>74.679000000000002</v>
      </c>
      <c r="EE40" s="9">
        <v>53.167000000000002</v>
      </c>
      <c r="EF40" s="9">
        <v>44.609000000000002</v>
      </c>
      <c r="EG40" s="9">
        <v>21.513000000000002</v>
      </c>
      <c r="EH40" s="9">
        <v>61.423000000000002</v>
      </c>
      <c r="EI40" s="9">
        <v>45.384</v>
      </c>
      <c r="EJ40" s="9">
        <v>39.173000000000002</v>
      </c>
      <c r="EK40" s="9">
        <v>16.038</v>
      </c>
      <c r="EL40" s="9">
        <v>13.257</v>
      </c>
      <c r="EM40" s="9">
        <v>7.782</v>
      </c>
      <c r="EN40" s="9">
        <v>5.4359999999999999</v>
      </c>
      <c r="EO40" s="9">
        <v>5.4749999999999996</v>
      </c>
      <c r="EP40" s="9">
        <v>7.7050000000000001</v>
      </c>
      <c r="EQ40" s="9">
        <v>555.32500000000005</v>
      </c>
      <c r="ER40" s="9">
        <v>262.875</v>
      </c>
      <c r="ES40" s="9">
        <v>225.749</v>
      </c>
      <c r="ET40" s="9">
        <v>292.45</v>
      </c>
      <c r="EU40" s="9">
        <v>458.74299999999999</v>
      </c>
      <c r="EV40" s="9">
        <v>199.50899999999999</v>
      </c>
      <c r="EW40" s="9">
        <v>171.75200000000001</v>
      </c>
      <c r="EX40" s="9">
        <v>259.23399999999998</v>
      </c>
      <c r="EY40" s="9">
        <v>457.96300000000002</v>
      </c>
      <c r="EZ40" s="9">
        <v>199.50899999999999</v>
      </c>
      <c r="FA40" s="9">
        <v>171.75200000000001</v>
      </c>
      <c r="FB40" s="9">
        <v>258.45400000000001</v>
      </c>
      <c r="FC40" s="9">
        <v>0.78</v>
      </c>
      <c r="FD40" s="9">
        <v>0</v>
      </c>
      <c r="FE40" s="9">
        <v>0</v>
      </c>
      <c r="FF40" s="9">
        <v>0.78</v>
      </c>
      <c r="FG40" s="9">
        <v>87.302000000000007</v>
      </c>
      <c r="FH40" s="9">
        <v>63.366</v>
      </c>
      <c r="FI40" s="9">
        <v>53.997</v>
      </c>
      <c r="FJ40" s="9">
        <v>23.936</v>
      </c>
      <c r="FK40" s="9">
        <v>73.626999999999995</v>
      </c>
      <c r="FL40" s="9">
        <v>55.912999999999997</v>
      </c>
      <c r="FM40" s="9">
        <v>47.438000000000002</v>
      </c>
      <c r="FN40" s="9">
        <v>17.713999999999999</v>
      </c>
      <c r="FO40" s="9">
        <v>13.673999999999999</v>
      </c>
      <c r="FP40" s="9">
        <v>7.4530000000000003</v>
      </c>
      <c r="FQ40" s="9">
        <v>6.5590000000000002</v>
      </c>
      <c r="FR40" s="9">
        <v>6.2220000000000004</v>
      </c>
      <c r="FS40" s="9">
        <v>9.2799999999999994</v>
      </c>
      <c r="FT40" s="9">
        <v>137.48099999999999</v>
      </c>
      <c r="FU40" s="9">
        <v>63.87</v>
      </c>
      <c r="FV40" s="9">
        <v>55.555999999999997</v>
      </c>
      <c r="FW40" s="9">
        <v>73.611000000000004</v>
      </c>
      <c r="FX40" s="9">
        <v>114.81</v>
      </c>
      <c r="FY40" s="9">
        <v>48.972000000000001</v>
      </c>
      <c r="FZ40" s="9">
        <v>42.38</v>
      </c>
      <c r="GA40" s="9">
        <v>65.837999999999994</v>
      </c>
      <c r="GB40" s="9">
        <v>114.44</v>
      </c>
      <c r="GC40" s="9">
        <v>48.972000000000001</v>
      </c>
      <c r="GD40" s="9">
        <v>42.38</v>
      </c>
      <c r="GE40" s="9">
        <v>65.468000000000004</v>
      </c>
      <c r="GF40" s="9">
        <v>0.37</v>
      </c>
      <c r="GG40" s="9">
        <v>0</v>
      </c>
      <c r="GH40" s="9">
        <v>0</v>
      </c>
      <c r="GI40" s="9">
        <v>0.37</v>
      </c>
      <c r="GJ40" s="9">
        <v>20.800999999999998</v>
      </c>
      <c r="GK40" s="9">
        <v>14.898</v>
      </c>
      <c r="GL40" s="9">
        <v>13.176</v>
      </c>
      <c r="GM40" s="9">
        <v>5.9029999999999996</v>
      </c>
      <c r="GN40" s="9">
        <v>17.106000000000002</v>
      </c>
      <c r="GO40" s="9">
        <v>12.83</v>
      </c>
      <c r="GP40" s="9">
        <v>11.682</v>
      </c>
      <c r="GQ40" s="9">
        <v>4.2759999999999998</v>
      </c>
      <c r="GR40" s="9">
        <v>3.6949999999999998</v>
      </c>
      <c r="GS40" s="9">
        <v>2.0680000000000001</v>
      </c>
      <c r="GT40" s="9">
        <v>1.494</v>
      </c>
      <c r="GU40" s="9">
        <v>1.627</v>
      </c>
      <c r="GV40" s="9">
        <v>1.87</v>
      </c>
      <c r="GW40" s="9">
        <v>38.597999999999999</v>
      </c>
      <c r="GX40" s="9">
        <v>20.721</v>
      </c>
      <c r="GY40" s="9">
        <v>18.372</v>
      </c>
      <c r="GZ40" s="9">
        <v>17.876999999999999</v>
      </c>
      <c r="HA40" s="9">
        <v>29.536000000000001</v>
      </c>
      <c r="HB40" s="9">
        <v>13.869</v>
      </c>
      <c r="HC40" s="9">
        <v>12.647</v>
      </c>
      <c r="HD40" s="9">
        <v>15.667</v>
      </c>
      <c r="HE40" s="9">
        <v>29.536000000000001</v>
      </c>
      <c r="HF40" s="9">
        <v>13.869</v>
      </c>
      <c r="HG40" s="9">
        <v>12.647</v>
      </c>
      <c r="HH40" s="9">
        <v>15.667</v>
      </c>
      <c r="HI40" s="9">
        <v>0</v>
      </c>
      <c r="HJ40" s="9">
        <v>0</v>
      </c>
      <c r="HK40" s="9">
        <v>0</v>
      </c>
      <c r="HL40" s="9">
        <v>0</v>
      </c>
      <c r="HM40" s="9">
        <v>8.25</v>
      </c>
      <c r="HN40" s="9">
        <v>6.8529999999999998</v>
      </c>
      <c r="HO40" s="9">
        <v>5.7249999999999996</v>
      </c>
      <c r="HP40" s="9">
        <v>1.3979999999999999</v>
      </c>
      <c r="HQ40" s="9">
        <v>6.59</v>
      </c>
      <c r="HR40" s="9">
        <v>5.3109999999999999</v>
      </c>
      <c r="HS40" s="9">
        <v>4.6529999999999996</v>
      </c>
      <c r="HT40" s="9">
        <v>1.2789999999999999</v>
      </c>
      <c r="HU40" s="9">
        <v>1.661</v>
      </c>
      <c r="HV40" s="9">
        <v>1.542</v>
      </c>
      <c r="HW40" s="9">
        <v>1.0720000000000001</v>
      </c>
      <c r="HX40" s="9">
        <v>0.11799999999999999</v>
      </c>
      <c r="HY40" s="9">
        <v>0.81200000000000006</v>
      </c>
      <c r="HZ40" s="9">
        <v>86.197000000000003</v>
      </c>
      <c r="IA40" s="9">
        <v>42.625999999999998</v>
      </c>
      <c r="IB40" s="9">
        <v>33.520000000000003</v>
      </c>
      <c r="IC40" s="9">
        <v>43.570999999999998</v>
      </c>
      <c r="ID40" s="9">
        <v>70.058000000000007</v>
      </c>
      <c r="IE40" s="9">
        <v>31.251999999999999</v>
      </c>
      <c r="IF40" s="9">
        <v>25.51</v>
      </c>
      <c r="IG40" s="9">
        <v>38.805</v>
      </c>
      <c r="IH40" s="9">
        <v>69.695999999999998</v>
      </c>
      <c r="II40" s="9">
        <v>31.167000000000002</v>
      </c>
      <c r="IJ40" s="9">
        <v>25.51</v>
      </c>
      <c r="IK40" s="9">
        <v>38.529000000000003</v>
      </c>
      <c r="IL40" s="9">
        <v>0.36199999999999999</v>
      </c>
      <c r="IM40" s="9">
        <v>8.5999999999999993E-2</v>
      </c>
      <c r="IN40" s="9">
        <v>0</v>
      </c>
      <c r="IO40" s="9">
        <v>0.27600000000000002</v>
      </c>
      <c r="IP40" s="9">
        <v>15.382</v>
      </c>
      <c r="IQ40" s="9">
        <v>11.374000000000001</v>
      </c>
    </row>
    <row r="41" spans="1:251">
      <c r="A41" s="10">
        <v>38504</v>
      </c>
      <c r="B41" s="9">
        <v>5592.2240000000002</v>
      </c>
      <c r="C41" s="9">
        <v>2667.9059999999999</v>
      </c>
      <c r="D41" s="9">
        <v>2228.8240000000001</v>
      </c>
      <c r="E41" s="9">
        <v>2924.319</v>
      </c>
      <c r="F41" s="9">
        <v>4655.2539999999999</v>
      </c>
      <c r="G41" s="9">
        <v>2085.8560000000002</v>
      </c>
      <c r="H41" s="9">
        <v>1751.7739999999999</v>
      </c>
      <c r="I41" s="9">
        <v>2569.3980000000001</v>
      </c>
      <c r="J41" s="9">
        <v>4640.3860000000004</v>
      </c>
      <c r="K41" s="9">
        <v>2083.4549999999999</v>
      </c>
      <c r="L41" s="9">
        <v>1749.787</v>
      </c>
      <c r="M41" s="9">
        <v>2556.931</v>
      </c>
      <c r="N41" s="9">
        <v>14.868</v>
      </c>
      <c r="O41" s="9">
        <v>2.4009999999999998</v>
      </c>
      <c r="P41" s="9">
        <v>1.9870000000000001</v>
      </c>
      <c r="Q41" s="9">
        <v>12.467000000000001</v>
      </c>
      <c r="R41" s="9">
        <v>842.72199999999998</v>
      </c>
      <c r="S41" s="9">
        <v>582.04999999999995</v>
      </c>
      <c r="T41" s="9">
        <v>477.05</v>
      </c>
      <c r="U41" s="9">
        <v>260.673</v>
      </c>
      <c r="V41" s="9">
        <v>707.51199999999994</v>
      </c>
      <c r="W41" s="9">
        <v>503.23899999999998</v>
      </c>
      <c r="X41" s="9">
        <v>416.82400000000001</v>
      </c>
      <c r="Y41" s="9">
        <v>204.273</v>
      </c>
      <c r="Z41" s="9">
        <v>135.21100000000001</v>
      </c>
      <c r="AA41" s="9">
        <v>78.811000000000007</v>
      </c>
      <c r="AB41" s="9">
        <v>60.225999999999999</v>
      </c>
      <c r="AC41" s="9">
        <v>56.4</v>
      </c>
      <c r="AD41" s="9">
        <v>94.248000000000005</v>
      </c>
      <c r="AE41" s="9">
        <v>1842.7080000000001</v>
      </c>
      <c r="AF41" s="9">
        <v>901.92399999999998</v>
      </c>
      <c r="AG41" s="9">
        <v>754.298</v>
      </c>
      <c r="AH41" s="9">
        <v>940.78399999999999</v>
      </c>
      <c r="AI41" s="9">
        <v>1526.222</v>
      </c>
      <c r="AJ41" s="9">
        <v>706.60900000000004</v>
      </c>
      <c r="AK41" s="9">
        <v>592.63400000000001</v>
      </c>
      <c r="AL41" s="9">
        <v>819.61300000000006</v>
      </c>
      <c r="AM41" s="9">
        <v>1521.662</v>
      </c>
      <c r="AN41" s="9">
        <v>705.45399999999995</v>
      </c>
      <c r="AO41" s="9">
        <v>591.89300000000003</v>
      </c>
      <c r="AP41" s="9">
        <v>816.20799999999997</v>
      </c>
      <c r="AQ41" s="9">
        <v>4.5599999999999996</v>
      </c>
      <c r="AR41" s="9">
        <v>1.155</v>
      </c>
      <c r="AS41" s="9">
        <v>0.74099999999999999</v>
      </c>
      <c r="AT41" s="9">
        <v>3.4049999999999998</v>
      </c>
      <c r="AU41" s="9">
        <v>287.94900000000001</v>
      </c>
      <c r="AV41" s="9">
        <v>195.315</v>
      </c>
      <c r="AW41" s="9">
        <v>161.66499999999999</v>
      </c>
      <c r="AX41" s="9">
        <v>92.634</v>
      </c>
      <c r="AY41" s="9">
        <v>239.53299999999999</v>
      </c>
      <c r="AZ41" s="9">
        <v>166.97499999999999</v>
      </c>
      <c r="BA41" s="9">
        <v>139.10900000000001</v>
      </c>
      <c r="BB41" s="9">
        <v>72.558000000000007</v>
      </c>
      <c r="BC41" s="9">
        <v>48.415999999999997</v>
      </c>
      <c r="BD41" s="9">
        <v>28.34</v>
      </c>
      <c r="BE41" s="9">
        <v>22.556000000000001</v>
      </c>
      <c r="BF41" s="9">
        <v>20.076000000000001</v>
      </c>
      <c r="BG41" s="9">
        <v>28.536999999999999</v>
      </c>
      <c r="BH41" s="9">
        <v>1385.8230000000001</v>
      </c>
      <c r="BI41" s="9">
        <v>650.76199999999994</v>
      </c>
      <c r="BJ41" s="9">
        <v>530.59500000000003</v>
      </c>
      <c r="BK41" s="9">
        <v>735.06100000000004</v>
      </c>
      <c r="BL41" s="9">
        <v>1151.509</v>
      </c>
      <c r="BM41" s="9">
        <v>517.85799999999995</v>
      </c>
      <c r="BN41" s="9">
        <v>426.59100000000001</v>
      </c>
      <c r="BO41" s="9">
        <v>633.65</v>
      </c>
      <c r="BP41" s="9">
        <v>1147.126</v>
      </c>
      <c r="BQ41" s="9">
        <v>517.14700000000005</v>
      </c>
      <c r="BR41" s="9">
        <v>425.88</v>
      </c>
      <c r="BS41" s="9">
        <v>629.97799999999995</v>
      </c>
      <c r="BT41" s="9">
        <v>4.383</v>
      </c>
      <c r="BU41" s="9">
        <v>0.71099999999999997</v>
      </c>
      <c r="BV41" s="9">
        <v>0.71099999999999997</v>
      </c>
      <c r="BW41" s="9">
        <v>3.6720000000000002</v>
      </c>
      <c r="BX41" s="9">
        <v>205.53299999999999</v>
      </c>
      <c r="BY41" s="9">
        <v>132.904</v>
      </c>
      <c r="BZ41" s="9">
        <v>104.004</v>
      </c>
      <c r="CA41" s="9">
        <v>72.629000000000005</v>
      </c>
      <c r="CB41" s="9">
        <v>171.858</v>
      </c>
      <c r="CC41" s="9">
        <v>113.57599999999999</v>
      </c>
      <c r="CD41" s="9">
        <v>89.97</v>
      </c>
      <c r="CE41" s="9">
        <v>58.281999999999996</v>
      </c>
      <c r="CF41" s="9">
        <v>33.674999999999997</v>
      </c>
      <c r="CG41" s="9">
        <v>19.327999999999999</v>
      </c>
      <c r="CH41" s="9">
        <v>14.032999999999999</v>
      </c>
      <c r="CI41" s="9">
        <v>14.347</v>
      </c>
      <c r="CJ41" s="9">
        <v>28.782</v>
      </c>
      <c r="CK41" s="9">
        <v>1121.5519999999999</v>
      </c>
      <c r="CL41" s="9">
        <v>530.33699999999999</v>
      </c>
      <c r="CM41" s="9">
        <v>453.44299999999998</v>
      </c>
      <c r="CN41" s="9">
        <v>591.21500000000003</v>
      </c>
      <c r="CO41" s="9">
        <v>941.22699999999998</v>
      </c>
      <c r="CP41" s="9">
        <v>413.75799999999998</v>
      </c>
      <c r="CQ41" s="9">
        <v>354.49599999999998</v>
      </c>
      <c r="CR41" s="9">
        <v>527.46900000000005</v>
      </c>
      <c r="CS41" s="9">
        <v>938.476</v>
      </c>
      <c r="CT41" s="9">
        <v>413.75799999999998</v>
      </c>
      <c r="CU41" s="9">
        <v>354.49599999999998</v>
      </c>
      <c r="CV41" s="9">
        <v>524.71799999999996</v>
      </c>
      <c r="CW41" s="9">
        <v>2.7509999999999999</v>
      </c>
      <c r="CX41" s="9">
        <v>0</v>
      </c>
      <c r="CY41" s="9">
        <v>0</v>
      </c>
      <c r="CZ41" s="9">
        <v>2.7509999999999999</v>
      </c>
      <c r="DA41" s="9">
        <v>159.16999999999999</v>
      </c>
      <c r="DB41" s="9">
        <v>116.58</v>
      </c>
      <c r="DC41" s="9">
        <v>98.947000000000003</v>
      </c>
      <c r="DD41" s="9">
        <v>42.591000000000001</v>
      </c>
      <c r="DE41" s="9">
        <v>136.863</v>
      </c>
      <c r="DF41" s="9">
        <v>102.745</v>
      </c>
      <c r="DG41" s="9">
        <v>88.003</v>
      </c>
      <c r="DH41" s="9">
        <v>34.118000000000002</v>
      </c>
      <c r="DI41" s="9">
        <v>22.306999999999999</v>
      </c>
      <c r="DJ41" s="9">
        <v>13.834</v>
      </c>
      <c r="DK41" s="9">
        <v>10.945</v>
      </c>
      <c r="DL41" s="9">
        <v>8.4730000000000008</v>
      </c>
      <c r="DM41" s="9">
        <v>21.155000000000001</v>
      </c>
      <c r="DN41" s="9">
        <v>427.654</v>
      </c>
      <c r="DO41" s="9">
        <v>196.619</v>
      </c>
      <c r="DP41" s="9">
        <v>161.70400000000001</v>
      </c>
      <c r="DQ41" s="9">
        <v>231.035</v>
      </c>
      <c r="DR41" s="9">
        <v>356.27800000000002</v>
      </c>
      <c r="DS41" s="9">
        <v>148.96600000000001</v>
      </c>
      <c r="DT41" s="9">
        <v>122.928</v>
      </c>
      <c r="DU41" s="9">
        <v>207.31299999999999</v>
      </c>
      <c r="DV41" s="9">
        <v>355.55599999999998</v>
      </c>
      <c r="DW41" s="9">
        <v>148.78899999999999</v>
      </c>
      <c r="DX41" s="9">
        <v>122.751</v>
      </c>
      <c r="DY41" s="9">
        <v>206.767</v>
      </c>
      <c r="DZ41" s="9">
        <v>0.72199999999999998</v>
      </c>
      <c r="EA41" s="9">
        <v>0.17699999999999999</v>
      </c>
      <c r="EB41" s="9">
        <v>0.17699999999999999</v>
      </c>
      <c r="EC41" s="9">
        <v>0.54500000000000004</v>
      </c>
      <c r="ED41" s="9">
        <v>66.156000000000006</v>
      </c>
      <c r="EE41" s="9">
        <v>47.652999999999999</v>
      </c>
      <c r="EF41" s="9">
        <v>38.774999999999999</v>
      </c>
      <c r="EG41" s="9">
        <v>18.503</v>
      </c>
      <c r="EH41" s="9">
        <v>54.927999999999997</v>
      </c>
      <c r="EI41" s="9">
        <v>40.850999999999999</v>
      </c>
      <c r="EJ41" s="9">
        <v>34.042000000000002</v>
      </c>
      <c r="EK41" s="9">
        <v>14.076000000000001</v>
      </c>
      <c r="EL41" s="9">
        <v>11.228999999999999</v>
      </c>
      <c r="EM41" s="9">
        <v>6.8019999999999996</v>
      </c>
      <c r="EN41" s="9">
        <v>4.7329999999999997</v>
      </c>
      <c r="EO41" s="9">
        <v>4.4260000000000002</v>
      </c>
      <c r="EP41" s="9">
        <v>5.2190000000000003</v>
      </c>
      <c r="EQ41" s="9">
        <v>552.86199999999997</v>
      </c>
      <c r="ER41" s="9">
        <v>266.02600000000001</v>
      </c>
      <c r="ES41" s="9">
        <v>223.904</v>
      </c>
      <c r="ET41" s="9">
        <v>286.83499999999998</v>
      </c>
      <c r="EU41" s="9">
        <v>462.38600000000002</v>
      </c>
      <c r="EV41" s="9">
        <v>206.30600000000001</v>
      </c>
      <c r="EW41" s="9">
        <v>175.53100000000001</v>
      </c>
      <c r="EX41" s="9">
        <v>256.08</v>
      </c>
      <c r="EY41" s="9">
        <v>461.05399999999997</v>
      </c>
      <c r="EZ41" s="9">
        <v>206.14099999999999</v>
      </c>
      <c r="FA41" s="9">
        <v>175.36600000000001</v>
      </c>
      <c r="FB41" s="9">
        <v>254.91300000000001</v>
      </c>
      <c r="FC41" s="9">
        <v>1.3320000000000001</v>
      </c>
      <c r="FD41" s="9">
        <v>0.16500000000000001</v>
      </c>
      <c r="FE41" s="9">
        <v>0.16500000000000001</v>
      </c>
      <c r="FF41" s="9">
        <v>1.1659999999999999</v>
      </c>
      <c r="FG41" s="9">
        <v>82.576999999999998</v>
      </c>
      <c r="FH41" s="9">
        <v>59.72</v>
      </c>
      <c r="FI41" s="9">
        <v>48.372</v>
      </c>
      <c r="FJ41" s="9">
        <v>22.856999999999999</v>
      </c>
      <c r="FK41" s="9">
        <v>69.385999999999996</v>
      </c>
      <c r="FL41" s="9">
        <v>53.167000000000002</v>
      </c>
      <c r="FM41" s="9">
        <v>43.536999999999999</v>
      </c>
      <c r="FN41" s="9">
        <v>16.219000000000001</v>
      </c>
      <c r="FO41" s="9">
        <v>13.191000000000001</v>
      </c>
      <c r="FP41" s="9">
        <v>6.5529999999999999</v>
      </c>
      <c r="FQ41" s="9">
        <v>4.835</v>
      </c>
      <c r="FR41" s="9">
        <v>6.6379999999999999</v>
      </c>
      <c r="FS41" s="9">
        <v>7.899</v>
      </c>
      <c r="FT41" s="9">
        <v>136.32599999999999</v>
      </c>
      <c r="FU41" s="9">
        <v>59.88</v>
      </c>
      <c r="FV41" s="9">
        <v>51.295000000000002</v>
      </c>
      <c r="FW41" s="9">
        <v>76.445999999999998</v>
      </c>
      <c r="FX41" s="9">
        <v>113.119</v>
      </c>
      <c r="FY41" s="9">
        <v>44.418999999999997</v>
      </c>
      <c r="FZ41" s="9">
        <v>38.195999999999998</v>
      </c>
      <c r="GA41" s="9">
        <v>68.7</v>
      </c>
      <c r="GB41" s="9">
        <v>112.64100000000001</v>
      </c>
      <c r="GC41" s="9">
        <v>44.418999999999997</v>
      </c>
      <c r="GD41" s="9">
        <v>38.195999999999998</v>
      </c>
      <c r="GE41" s="9">
        <v>68.221000000000004</v>
      </c>
      <c r="GF41" s="9">
        <v>0.47799999999999998</v>
      </c>
      <c r="GG41" s="9">
        <v>0</v>
      </c>
      <c r="GH41" s="9">
        <v>0</v>
      </c>
      <c r="GI41" s="9">
        <v>0.47799999999999998</v>
      </c>
      <c r="GJ41" s="9">
        <v>22.004000000000001</v>
      </c>
      <c r="GK41" s="9">
        <v>15.46</v>
      </c>
      <c r="GL41" s="9">
        <v>13.099</v>
      </c>
      <c r="GM41" s="9">
        <v>6.5439999999999996</v>
      </c>
      <c r="GN41" s="9">
        <v>18.297999999999998</v>
      </c>
      <c r="GO41" s="9">
        <v>13.175000000000001</v>
      </c>
      <c r="GP41" s="9">
        <v>11.355</v>
      </c>
      <c r="GQ41" s="9">
        <v>5.1230000000000002</v>
      </c>
      <c r="GR41" s="9">
        <v>3.706</v>
      </c>
      <c r="GS41" s="9">
        <v>2.2850000000000001</v>
      </c>
      <c r="GT41" s="9">
        <v>1.7450000000000001</v>
      </c>
      <c r="GU41" s="9">
        <v>1.421</v>
      </c>
      <c r="GV41" s="9">
        <v>1.2030000000000001</v>
      </c>
      <c r="GW41" s="9">
        <v>38.841999999999999</v>
      </c>
      <c r="GX41" s="9">
        <v>20.042999999999999</v>
      </c>
      <c r="GY41" s="9">
        <v>19.248999999999999</v>
      </c>
      <c r="GZ41" s="9">
        <v>18.798999999999999</v>
      </c>
      <c r="HA41" s="9">
        <v>31.114999999999998</v>
      </c>
      <c r="HB41" s="9">
        <v>14.65</v>
      </c>
      <c r="HC41" s="9">
        <v>14.071999999999999</v>
      </c>
      <c r="HD41" s="9">
        <v>16.465</v>
      </c>
      <c r="HE41" s="9">
        <v>30.771000000000001</v>
      </c>
      <c r="HF41" s="9">
        <v>14.65</v>
      </c>
      <c r="HG41" s="9">
        <v>14.071999999999999</v>
      </c>
      <c r="HH41" s="9">
        <v>16.120999999999999</v>
      </c>
      <c r="HI41" s="9">
        <v>0.34300000000000003</v>
      </c>
      <c r="HJ41" s="9">
        <v>0</v>
      </c>
      <c r="HK41" s="9">
        <v>0</v>
      </c>
      <c r="HL41" s="9">
        <v>0.34300000000000003</v>
      </c>
      <c r="HM41" s="9">
        <v>7.2309999999999999</v>
      </c>
      <c r="HN41" s="9">
        <v>5.3929999999999998</v>
      </c>
      <c r="HO41" s="9">
        <v>5.1760000000000002</v>
      </c>
      <c r="HP41" s="9">
        <v>1.8380000000000001</v>
      </c>
      <c r="HQ41" s="9">
        <v>6.0750000000000002</v>
      </c>
      <c r="HR41" s="9">
        <v>4.4870000000000001</v>
      </c>
      <c r="HS41" s="9">
        <v>4.2709999999999999</v>
      </c>
      <c r="HT41" s="9">
        <v>1.5880000000000001</v>
      </c>
      <c r="HU41" s="9">
        <v>1.155</v>
      </c>
      <c r="HV41" s="9">
        <v>0.90500000000000003</v>
      </c>
      <c r="HW41" s="9">
        <v>0.90500000000000003</v>
      </c>
      <c r="HX41" s="9">
        <v>0.25</v>
      </c>
      <c r="HY41" s="9">
        <v>0.497</v>
      </c>
      <c r="HZ41" s="9">
        <v>86.456999999999994</v>
      </c>
      <c r="IA41" s="9">
        <v>42.314999999999998</v>
      </c>
      <c r="IB41" s="9">
        <v>34.335000000000001</v>
      </c>
      <c r="IC41" s="9">
        <v>44.143000000000001</v>
      </c>
      <c r="ID41" s="9">
        <v>73.397999999999996</v>
      </c>
      <c r="IE41" s="9">
        <v>33.29</v>
      </c>
      <c r="IF41" s="9">
        <v>27.324999999999999</v>
      </c>
      <c r="IG41" s="9">
        <v>40.107999999999997</v>
      </c>
      <c r="IH41" s="9">
        <v>73.099999999999994</v>
      </c>
      <c r="II41" s="9">
        <v>33.097000000000001</v>
      </c>
      <c r="IJ41" s="9">
        <v>27.132000000000001</v>
      </c>
      <c r="IK41" s="9">
        <v>40.003</v>
      </c>
      <c r="IL41" s="9">
        <v>0.29799999999999999</v>
      </c>
      <c r="IM41" s="9">
        <v>0.193</v>
      </c>
      <c r="IN41" s="9">
        <v>0.193</v>
      </c>
      <c r="IO41" s="9">
        <v>0.105</v>
      </c>
      <c r="IP41" s="9">
        <v>12.103</v>
      </c>
      <c r="IQ41" s="9">
        <v>9.0250000000000004</v>
      </c>
    </row>
    <row r="42" spans="1:251">
      <c r="A42" s="10">
        <v>38869</v>
      </c>
      <c r="B42" s="9">
        <v>5664.9009999999998</v>
      </c>
      <c r="C42" s="9">
        <v>2693.4059999999999</v>
      </c>
      <c r="D42" s="9">
        <v>2261.34</v>
      </c>
      <c r="E42" s="9">
        <v>2971.4960000000001</v>
      </c>
      <c r="F42" s="9">
        <v>4731.5839999999998</v>
      </c>
      <c r="G42" s="9">
        <v>2113.34</v>
      </c>
      <c r="H42" s="9">
        <v>1793.4929999999999</v>
      </c>
      <c r="I42" s="9">
        <v>2618.2449999999999</v>
      </c>
      <c r="J42" s="9">
        <v>4707.7920000000004</v>
      </c>
      <c r="K42" s="9">
        <v>2111.123</v>
      </c>
      <c r="L42" s="9">
        <v>1791.444</v>
      </c>
      <c r="M42" s="9">
        <v>2596.6689999999999</v>
      </c>
      <c r="N42" s="9">
        <v>23.792999999999999</v>
      </c>
      <c r="O42" s="9">
        <v>2.2170000000000001</v>
      </c>
      <c r="P42" s="9">
        <v>2.0489999999999999</v>
      </c>
      <c r="Q42" s="9">
        <v>21.576000000000001</v>
      </c>
      <c r="R42" s="9">
        <v>840.06100000000004</v>
      </c>
      <c r="S42" s="9">
        <v>580.06600000000003</v>
      </c>
      <c r="T42" s="9">
        <v>467.84699999999998</v>
      </c>
      <c r="U42" s="9">
        <v>259.995</v>
      </c>
      <c r="V42" s="9">
        <v>701.20399999999995</v>
      </c>
      <c r="W42" s="9">
        <v>496.30799999999999</v>
      </c>
      <c r="X42" s="9">
        <v>406.88200000000001</v>
      </c>
      <c r="Y42" s="9">
        <v>204.89599999999999</v>
      </c>
      <c r="Z42" s="9">
        <v>138.857</v>
      </c>
      <c r="AA42" s="9">
        <v>83.757999999999996</v>
      </c>
      <c r="AB42" s="9">
        <v>60.963999999999999</v>
      </c>
      <c r="AC42" s="9">
        <v>55.098999999999997</v>
      </c>
      <c r="AD42" s="9">
        <v>93.256</v>
      </c>
      <c r="AE42" s="9">
        <v>1875.7159999999999</v>
      </c>
      <c r="AF42" s="9">
        <v>898.26199999999994</v>
      </c>
      <c r="AG42" s="9">
        <v>754.64700000000005</v>
      </c>
      <c r="AH42" s="9">
        <v>977.45399999999995</v>
      </c>
      <c r="AI42" s="9">
        <v>1564.7539999999999</v>
      </c>
      <c r="AJ42" s="9">
        <v>704.68499999999995</v>
      </c>
      <c r="AK42" s="9">
        <v>598.74300000000005</v>
      </c>
      <c r="AL42" s="9">
        <v>860.06899999999996</v>
      </c>
      <c r="AM42" s="9">
        <v>1554.548</v>
      </c>
      <c r="AN42" s="9">
        <v>703.976</v>
      </c>
      <c r="AO42" s="9">
        <v>598.03399999999999</v>
      </c>
      <c r="AP42" s="9">
        <v>850.572</v>
      </c>
      <c r="AQ42" s="9">
        <v>10.206</v>
      </c>
      <c r="AR42" s="9">
        <v>0.70899999999999996</v>
      </c>
      <c r="AS42" s="9">
        <v>0.70899999999999996</v>
      </c>
      <c r="AT42" s="9">
        <v>9.4969999999999999</v>
      </c>
      <c r="AU42" s="9">
        <v>282.25900000000001</v>
      </c>
      <c r="AV42" s="9">
        <v>193.57599999999999</v>
      </c>
      <c r="AW42" s="9">
        <v>155.904</v>
      </c>
      <c r="AX42" s="9">
        <v>88.682000000000002</v>
      </c>
      <c r="AY42" s="9">
        <v>241.965</v>
      </c>
      <c r="AZ42" s="9">
        <v>168.601</v>
      </c>
      <c r="BA42" s="9">
        <v>138.47399999999999</v>
      </c>
      <c r="BB42" s="9">
        <v>73.364000000000004</v>
      </c>
      <c r="BC42" s="9">
        <v>40.293999999999997</v>
      </c>
      <c r="BD42" s="9">
        <v>24.975000000000001</v>
      </c>
      <c r="BE42" s="9">
        <v>17.43</v>
      </c>
      <c r="BF42" s="9">
        <v>15.318</v>
      </c>
      <c r="BG42" s="9">
        <v>28.704000000000001</v>
      </c>
      <c r="BH42" s="9">
        <v>1406.0630000000001</v>
      </c>
      <c r="BI42" s="9">
        <v>680.96400000000006</v>
      </c>
      <c r="BJ42" s="9">
        <v>558.31899999999996</v>
      </c>
      <c r="BK42" s="9">
        <v>725.09900000000005</v>
      </c>
      <c r="BL42" s="9">
        <v>1182.913</v>
      </c>
      <c r="BM42" s="9">
        <v>546.87400000000002</v>
      </c>
      <c r="BN42" s="9">
        <v>455.49599999999998</v>
      </c>
      <c r="BO42" s="9">
        <v>636.03899999999999</v>
      </c>
      <c r="BP42" s="9">
        <v>1178.856</v>
      </c>
      <c r="BQ42" s="9">
        <v>546.60500000000002</v>
      </c>
      <c r="BR42" s="9">
        <v>455.226</v>
      </c>
      <c r="BS42" s="9">
        <v>632.25199999999995</v>
      </c>
      <c r="BT42" s="9">
        <v>4.0570000000000004</v>
      </c>
      <c r="BU42" s="9">
        <v>0.27</v>
      </c>
      <c r="BV42" s="9">
        <v>0.27</v>
      </c>
      <c r="BW42" s="9">
        <v>3.7869999999999999</v>
      </c>
      <c r="BX42" s="9">
        <v>198.86600000000001</v>
      </c>
      <c r="BY42" s="9">
        <v>134.09</v>
      </c>
      <c r="BZ42" s="9">
        <v>102.82299999999999</v>
      </c>
      <c r="CA42" s="9">
        <v>64.775999999999996</v>
      </c>
      <c r="CB42" s="9">
        <v>162.989</v>
      </c>
      <c r="CC42" s="9">
        <v>113.78400000000001</v>
      </c>
      <c r="CD42" s="9">
        <v>88.938000000000002</v>
      </c>
      <c r="CE42" s="9">
        <v>49.206000000000003</v>
      </c>
      <c r="CF42" s="9">
        <v>35.877000000000002</v>
      </c>
      <c r="CG42" s="9">
        <v>20.306000000000001</v>
      </c>
      <c r="CH42" s="9">
        <v>13.885</v>
      </c>
      <c r="CI42" s="9">
        <v>15.571</v>
      </c>
      <c r="CJ42" s="9">
        <v>24.283999999999999</v>
      </c>
      <c r="CK42" s="9">
        <v>1115.3320000000001</v>
      </c>
      <c r="CL42" s="9">
        <v>522.41999999999996</v>
      </c>
      <c r="CM42" s="9">
        <v>442.67399999999998</v>
      </c>
      <c r="CN42" s="9">
        <v>592.91099999999994</v>
      </c>
      <c r="CO42" s="9">
        <v>929.39099999999996</v>
      </c>
      <c r="CP42" s="9">
        <v>403.1</v>
      </c>
      <c r="CQ42" s="9">
        <v>344.89100000000002</v>
      </c>
      <c r="CR42" s="9">
        <v>526.29100000000005</v>
      </c>
      <c r="CS42" s="9">
        <v>923.99599999999998</v>
      </c>
      <c r="CT42" s="9">
        <v>402.53399999999999</v>
      </c>
      <c r="CU42" s="9">
        <v>344.32400000000001</v>
      </c>
      <c r="CV42" s="9">
        <v>521.46199999999999</v>
      </c>
      <c r="CW42" s="9">
        <v>5.3949999999999996</v>
      </c>
      <c r="CX42" s="9">
        <v>0.56699999999999995</v>
      </c>
      <c r="CY42" s="9">
        <v>0.56699999999999995</v>
      </c>
      <c r="CZ42" s="9">
        <v>4.8289999999999997</v>
      </c>
      <c r="DA42" s="9">
        <v>165.92599999999999</v>
      </c>
      <c r="DB42" s="9">
        <v>119.32</v>
      </c>
      <c r="DC42" s="9">
        <v>97.784000000000006</v>
      </c>
      <c r="DD42" s="9">
        <v>46.606000000000002</v>
      </c>
      <c r="DE42" s="9">
        <v>137.77799999999999</v>
      </c>
      <c r="DF42" s="9">
        <v>100.471</v>
      </c>
      <c r="DG42" s="9">
        <v>83.055999999999997</v>
      </c>
      <c r="DH42" s="9">
        <v>37.308</v>
      </c>
      <c r="DI42" s="9">
        <v>28.148</v>
      </c>
      <c r="DJ42" s="9">
        <v>18.849</v>
      </c>
      <c r="DK42" s="9">
        <v>14.728</v>
      </c>
      <c r="DL42" s="9">
        <v>9.2989999999999995</v>
      </c>
      <c r="DM42" s="9">
        <v>20.013999999999999</v>
      </c>
      <c r="DN42" s="9">
        <v>441.31400000000002</v>
      </c>
      <c r="DO42" s="9">
        <v>201.9</v>
      </c>
      <c r="DP42" s="9">
        <v>171.35599999999999</v>
      </c>
      <c r="DQ42" s="9">
        <v>239.41399999999999</v>
      </c>
      <c r="DR42" s="9">
        <v>362.7</v>
      </c>
      <c r="DS42" s="9">
        <v>151.852</v>
      </c>
      <c r="DT42" s="9">
        <v>127.81399999999999</v>
      </c>
      <c r="DU42" s="9">
        <v>210.84800000000001</v>
      </c>
      <c r="DV42" s="9">
        <v>361.52600000000001</v>
      </c>
      <c r="DW42" s="9">
        <v>151.71100000000001</v>
      </c>
      <c r="DX42" s="9">
        <v>127.673</v>
      </c>
      <c r="DY42" s="9">
        <v>209.815</v>
      </c>
      <c r="DZ42" s="9">
        <v>1.1739999999999999</v>
      </c>
      <c r="EA42" s="9">
        <v>0.14099999999999999</v>
      </c>
      <c r="EB42" s="9">
        <v>0.14099999999999999</v>
      </c>
      <c r="EC42" s="9">
        <v>1.0329999999999999</v>
      </c>
      <c r="ED42" s="9">
        <v>70.704999999999998</v>
      </c>
      <c r="EE42" s="9">
        <v>50.048000000000002</v>
      </c>
      <c r="EF42" s="9">
        <v>43.540999999999997</v>
      </c>
      <c r="EG42" s="9">
        <v>20.658000000000001</v>
      </c>
      <c r="EH42" s="9">
        <v>59.41</v>
      </c>
      <c r="EI42" s="9">
        <v>42.947000000000003</v>
      </c>
      <c r="EJ42" s="9">
        <v>38.103999999999999</v>
      </c>
      <c r="EK42" s="9">
        <v>16.463000000000001</v>
      </c>
      <c r="EL42" s="9">
        <v>11.295999999999999</v>
      </c>
      <c r="EM42" s="9">
        <v>7.101</v>
      </c>
      <c r="EN42" s="9">
        <v>5.4379999999999997</v>
      </c>
      <c r="EO42" s="9">
        <v>4.1950000000000003</v>
      </c>
      <c r="EP42" s="9">
        <v>7.9089999999999998</v>
      </c>
      <c r="EQ42" s="9">
        <v>557.22500000000002</v>
      </c>
      <c r="ER42" s="9">
        <v>260.20100000000002</v>
      </c>
      <c r="ES42" s="9">
        <v>224.00800000000001</v>
      </c>
      <c r="ET42" s="9">
        <v>297.02300000000002</v>
      </c>
      <c r="EU42" s="9">
        <v>469.61399999999998</v>
      </c>
      <c r="EV42" s="9">
        <v>208.47200000000001</v>
      </c>
      <c r="EW42" s="9">
        <v>180.49199999999999</v>
      </c>
      <c r="EX42" s="9">
        <v>261.142</v>
      </c>
      <c r="EY42" s="9">
        <v>467.95800000000003</v>
      </c>
      <c r="EZ42" s="9">
        <v>208.304</v>
      </c>
      <c r="FA42" s="9">
        <v>180.49199999999999</v>
      </c>
      <c r="FB42" s="9">
        <v>259.654</v>
      </c>
      <c r="FC42" s="9">
        <v>1.6559999999999999</v>
      </c>
      <c r="FD42" s="9">
        <v>0.16800000000000001</v>
      </c>
      <c r="FE42" s="9">
        <v>0</v>
      </c>
      <c r="FF42" s="9">
        <v>1.488</v>
      </c>
      <c r="FG42" s="9">
        <v>78.188000000000002</v>
      </c>
      <c r="FH42" s="9">
        <v>51.73</v>
      </c>
      <c r="FI42" s="9">
        <v>43.515999999999998</v>
      </c>
      <c r="FJ42" s="9">
        <v>26.457999999999998</v>
      </c>
      <c r="FK42" s="9">
        <v>63.825000000000003</v>
      </c>
      <c r="FL42" s="9">
        <v>44.734000000000002</v>
      </c>
      <c r="FM42" s="9">
        <v>37.880000000000003</v>
      </c>
      <c r="FN42" s="9">
        <v>19.091999999999999</v>
      </c>
      <c r="FO42" s="9">
        <v>14.362</v>
      </c>
      <c r="FP42" s="9">
        <v>6.9960000000000004</v>
      </c>
      <c r="FQ42" s="9">
        <v>5.6360000000000001</v>
      </c>
      <c r="FR42" s="9">
        <v>7.367</v>
      </c>
      <c r="FS42" s="9">
        <v>9.423</v>
      </c>
      <c r="FT42" s="9">
        <v>140.83600000000001</v>
      </c>
      <c r="FU42" s="9">
        <v>64.734999999999999</v>
      </c>
      <c r="FV42" s="9">
        <v>55.415999999999997</v>
      </c>
      <c r="FW42" s="9">
        <v>76.100999999999999</v>
      </c>
      <c r="FX42" s="9">
        <v>116.20399999999999</v>
      </c>
      <c r="FY42" s="9">
        <v>48.473999999999997</v>
      </c>
      <c r="FZ42" s="9">
        <v>42.543999999999997</v>
      </c>
      <c r="GA42" s="9">
        <v>67.73</v>
      </c>
      <c r="GB42" s="9">
        <v>116.02</v>
      </c>
      <c r="GC42" s="9">
        <v>48.29</v>
      </c>
      <c r="GD42" s="9">
        <v>42.36</v>
      </c>
      <c r="GE42" s="9">
        <v>67.73</v>
      </c>
      <c r="GF42" s="9">
        <v>0.184</v>
      </c>
      <c r="GG42" s="9">
        <v>0.184</v>
      </c>
      <c r="GH42" s="9">
        <v>0.184</v>
      </c>
      <c r="GI42" s="9">
        <v>0</v>
      </c>
      <c r="GJ42" s="9">
        <v>23.289000000000001</v>
      </c>
      <c r="GK42" s="9">
        <v>16.260999999999999</v>
      </c>
      <c r="GL42" s="9">
        <v>12.872</v>
      </c>
      <c r="GM42" s="9">
        <v>7.0279999999999996</v>
      </c>
      <c r="GN42" s="9">
        <v>17.704000000000001</v>
      </c>
      <c r="GO42" s="9">
        <v>13.045999999999999</v>
      </c>
      <c r="GP42" s="9">
        <v>10.813000000000001</v>
      </c>
      <c r="GQ42" s="9">
        <v>4.6589999999999998</v>
      </c>
      <c r="GR42" s="9">
        <v>5.585</v>
      </c>
      <c r="GS42" s="9">
        <v>3.2149999999999999</v>
      </c>
      <c r="GT42" s="9">
        <v>2.0590000000000002</v>
      </c>
      <c r="GU42" s="9">
        <v>2.37</v>
      </c>
      <c r="GV42" s="9">
        <v>1.343</v>
      </c>
      <c r="GW42" s="9">
        <v>39.715000000000003</v>
      </c>
      <c r="GX42" s="9">
        <v>20.713000000000001</v>
      </c>
      <c r="GY42" s="9">
        <v>18.654</v>
      </c>
      <c r="GZ42" s="9">
        <v>19.001999999999999</v>
      </c>
      <c r="HA42" s="9">
        <v>32.738999999999997</v>
      </c>
      <c r="HB42" s="9">
        <v>15.814</v>
      </c>
      <c r="HC42" s="9">
        <v>14.849</v>
      </c>
      <c r="HD42" s="9">
        <v>16.925000000000001</v>
      </c>
      <c r="HE42" s="9">
        <v>32.441000000000003</v>
      </c>
      <c r="HF42" s="9">
        <v>15.814</v>
      </c>
      <c r="HG42" s="9">
        <v>14.849</v>
      </c>
      <c r="HH42" s="9">
        <v>16.628</v>
      </c>
      <c r="HI42" s="9">
        <v>0.29699999999999999</v>
      </c>
      <c r="HJ42" s="9">
        <v>0</v>
      </c>
      <c r="HK42" s="9">
        <v>0</v>
      </c>
      <c r="HL42" s="9">
        <v>0.29699999999999999</v>
      </c>
      <c r="HM42" s="9">
        <v>6.7110000000000003</v>
      </c>
      <c r="HN42" s="9">
        <v>4.899</v>
      </c>
      <c r="HO42" s="9">
        <v>3.806</v>
      </c>
      <c r="HP42" s="9">
        <v>1.8120000000000001</v>
      </c>
      <c r="HQ42" s="9">
        <v>5.2110000000000003</v>
      </c>
      <c r="HR42" s="9">
        <v>3.7810000000000001</v>
      </c>
      <c r="HS42" s="9">
        <v>2.82</v>
      </c>
      <c r="HT42" s="9">
        <v>1.431</v>
      </c>
      <c r="HU42" s="9">
        <v>1.5</v>
      </c>
      <c r="HV42" s="9">
        <v>1.119</v>
      </c>
      <c r="HW42" s="9">
        <v>0.98599999999999999</v>
      </c>
      <c r="HX42" s="9">
        <v>0.38100000000000001</v>
      </c>
      <c r="HY42" s="9">
        <v>0.26500000000000001</v>
      </c>
      <c r="HZ42" s="9">
        <v>88.700999999999993</v>
      </c>
      <c r="IA42" s="9">
        <v>44.210999999999999</v>
      </c>
      <c r="IB42" s="9">
        <v>36.265000000000001</v>
      </c>
      <c r="IC42" s="9">
        <v>44.491</v>
      </c>
      <c r="ID42" s="9">
        <v>73.269000000000005</v>
      </c>
      <c r="IE42" s="9">
        <v>34.067999999999998</v>
      </c>
      <c r="IF42" s="9">
        <v>28.664999999999999</v>
      </c>
      <c r="IG42" s="9">
        <v>39.201000000000001</v>
      </c>
      <c r="IH42" s="9">
        <v>72.445999999999998</v>
      </c>
      <c r="II42" s="9">
        <v>33.889000000000003</v>
      </c>
      <c r="IJ42" s="9">
        <v>28.486000000000001</v>
      </c>
      <c r="IK42" s="9">
        <v>38.557000000000002</v>
      </c>
      <c r="IL42" s="9">
        <v>0.82299999999999995</v>
      </c>
      <c r="IM42" s="9">
        <v>0.17899999999999999</v>
      </c>
      <c r="IN42" s="9">
        <v>0.17899999999999999</v>
      </c>
      <c r="IO42" s="9">
        <v>0.64400000000000002</v>
      </c>
      <c r="IP42" s="9">
        <v>14.117000000000001</v>
      </c>
      <c r="IQ42" s="9">
        <v>10.143000000000001</v>
      </c>
    </row>
    <row r="43" spans="1:251">
      <c r="A43" s="10">
        <v>39234</v>
      </c>
      <c r="B43" s="9">
        <v>5750.7359999999999</v>
      </c>
      <c r="C43" s="9">
        <v>2699.3159999999998</v>
      </c>
      <c r="D43" s="9">
        <v>2240.415</v>
      </c>
      <c r="E43" s="9">
        <v>3051.42</v>
      </c>
      <c r="F43" s="9">
        <v>4772.6809999999996</v>
      </c>
      <c r="G43" s="9">
        <v>2090.94</v>
      </c>
      <c r="H43" s="9">
        <v>1754.499</v>
      </c>
      <c r="I43" s="9">
        <v>2681.741</v>
      </c>
      <c r="J43" s="9">
        <v>4741.6170000000002</v>
      </c>
      <c r="K43" s="9">
        <v>2088.6579999999999</v>
      </c>
      <c r="L43" s="9">
        <v>1752.655</v>
      </c>
      <c r="M43" s="9">
        <v>2652.9589999999998</v>
      </c>
      <c r="N43" s="9">
        <v>31.064</v>
      </c>
      <c r="O43" s="9">
        <v>2.282</v>
      </c>
      <c r="P43" s="9">
        <v>1.8440000000000001</v>
      </c>
      <c r="Q43" s="9">
        <v>28.782</v>
      </c>
      <c r="R43" s="9">
        <v>881.90700000000004</v>
      </c>
      <c r="S43" s="9">
        <v>608.37599999999998</v>
      </c>
      <c r="T43" s="9">
        <v>485.916</v>
      </c>
      <c r="U43" s="9">
        <v>273.53100000000001</v>
      </c>
      <c r="V43" s="9">
        <v>726.80200000000002</v>
      </c>
      <c r="W43" s="9">
        <v>518.71799999999996</v>
      </c>
      <c r="X43" s="9">
        <v>420.88799999999998</v>
      </c>
      <c r="Y43" s="9">
        <v>208.084</v>
      </c>
      <c r="Z43" s="9">
        <v>155.10499999999999</v>
      </c>
      <c r="AA43" s="9">
        <v>89.658000000000001</v>
      </c>
      <c r="AB43" s="9">
        <v>65.028000000000006</v>
      </c>
      <c r="AC43" s="9">
        <v>65.447000000000003</v>
      </c>
      <c r="AD43" s="9">
        <v>96.149000000000001</v>
      </c>
      <c r="AE43" s="9">
        <v>1896.2829999999999</v>
      </c>
      <c r="AF43" s="9">
        <v>904.29399999999998</v>
      </c>
      <c r="AG43" s="9">
        <v>758.38400000000001</v>
      </c>
      <c r="AH43" s="9">
        <v>991.99</v>
      </c>
      <c r="AI43" s="9">
        <v>1563.886</v>
      </c>
      <c r="AJ43" s="9">
        <v>703.44299999999998</v>
      </c>
      <c r="AK43" s="9">
        <v>596.12699999999995</v>
      </c>
      <c r="AL43" s="9">
        <v>860.44299999999998</v>
      </c>
      <c r="AM43" s="9">
        <v>1549.924</v>
      </c>
      <c r="AN43" s="9">
        <v>703.11800000000005</v>
      </c>
      <c r="AO43" s="9">
        <v>595.80200000000002</v>
      </c>
      <c r="AP43" s="9">
        <v>846.80499999999995</v>
      </c>
      <c r="AQ43" s="9">
        <v>13.962</v>
      </c>
      <c r="AR43" s="9">
        <v>0.32500000000000001</v>
      </c>
      <c r="AS43" s="9">
        <v>0.32500000000000001</v>
      </c>
      <c r="AT43" s="9">
        <v>13.638</v>
      </c>
      <c r="AU43" s="9">
        <v>299.89299999999997</v>
      </c>
      <c r="AV43" s="9">
        <v>200.851</v>
      </c>
      <c r="AW43" s="9">
        <v>162.25700000000001</v>
      </c>
      <c r="AX43" s="9">
        <v>99.043000000000006</v>
      </c>
      <c r="AY43" s="9">
        <v>251.22300000000001</v>
      </c>
      <c r="AZ43" s="9">
        <v>173.16200000000001</v>
      </c>
      <c r="BA43" s="9">
        <v>141.43</v>
      </c>
      <c r="BB43" s="9">
        <v>78.061999999999998</v>
      </c>
      <c r="BC43" s="9">
        <v>48.67</v>
      </c>
      <c r="BD43" s="9">
        <v>27.689</v>
      </c>
      <c r="BE43" s="9">
        <v>20.827000000000002</v>
      </c>
      <c r="BF43" s="9">
        <v>20.981000000000002</v>
      </c>
      <c r="BG43" s="9">
        <v>32.503999999999998</v>
      </c>
      <c r="BH43" s="9">
        <v>1420.4449999999999</v>
      </c>
      <c r="BI43" s="9">
        <v>658.46500000000003</v>
      </c>
      <c r="BJ43" s="9">
        <v>528.92700000000002</v>
      </c>
      <c r="BK43" s="9">
        <v>761.98</v>
      </c>
      <c r="BL43" s="9">
        <v>1187.9449999999999</v>
      </c>
      <c r="BM43" s="9">
        <v>521.81500000000005</v>
      </c>
      <c r="BN43" s="9">
        <v>427.23700000000002</v>
      </c>
      <c r="BO43" s="9">
        <v>666.13</v>
      </c>
      <c r="BP43" s="9">
        <v>1179.8489999999999</v>
      </c>
      <c r="BQ43" s="9">
        <v>520.87900000000002</v>
      </c>
      <c r="BR43" s="9">
        <v>426.30200000000002</v>
      </c>
      <c r="BS43" s="9">
        <v>658.96900000000005</v>
      </c>
      <c r="BT43" s="9">
        <v>8.0960000000000001</v>
      </c>
      <c r="BU43" s="9">
        <v>0.93500000000000005</v>
      </c>
      <c r="BV43" s="9">
        <v>0.93500000000000005</v>
      </c>
      <c r="BW43" s="9">
        <v>7.1609999999999996</v>
      </c>
      <c r="BX43" s="9">
        <v>206.44900000000001</v>
      </c>
      <c r="BY43" s="9">
        <v>136.65</v>
      </c>
      <c r="BZ43" s="9">
        <v>101.69</v>
      </c>
      <c r="CA43" s="9">
        <v>69.799000000000007</v>
      </c>
      <c r="CB43" s="9">
        <v>167.447</v>
      </c>
      <c r="CC43" s="9">
        <v>115.441</v>
      </c>
      <c r="CD43" s="9">
        <v>87.947999999999993</v>
      </c>
      <c r="CE43" s="9">
        <v>52.006</v>
      </c>
      <c r="CF43" s="9">
        <v>39.002000000000002</v>
      </c>
      <c r="CG43" s="9">
        <v>21.209</v>
      </c>
      <c r="CH43" s="9">
        <v>13.742000000000001</v>
      </c>
      <c r="CI43" s="9">
        <v>17.792999999999999</v>
      </c>
      <c r="CJ43" s="9">
        <v>26.052</v>
      </c>
      <c r="CK43" s="9">
        <v>1153.4880000000001</v>
      </c>
      <c r="CL43" s="9">
        <v>547.23099999999999</v>
      </c>
      <c r="CM43" s="9">
        <v>458.75900000000001</v>
      </c>
      <c r="CN43" s="9">
        <v>606.25599999999997</v>
      </c>
      <c r="CO43" s="9">
        <v>960.29200000000003</v>
      </c>
      <c r="CP43" s="9">
        <v>416.71100000000001</v>
      </c>
      <c r="CQ43" s="9">
        <v>352.96199999999999</v>
      </c>
      <c r="CR43" s="9">
        <v>543.58100000000002</v>
      </c>
      <c r="CS43" s="9">
        <v>956.56899999999996</v>
      </c>
      <c r="CT43" s="9">
        <v>415.93900000000002</v>
      </c>
      <c r="CU43" s="9">
        <v>352.46</v>
      </c>
      <c r="CV43" s="9">
        <v>540.62900000000002</v>
      </c>
      <c r="CW43" s="9">
        <v>3.7229999999999999</v>
      </c>
      <c r="CX43" s="9">
        <v>0.77200000000000002</v>
      </c>
      <c r="CY43" s="9">
        <v>0.501</v>
      </c>
      <c r="CZ43" s="9">
        <v>2.9510000000000001</v>
      </c>
      <c r="DA43" s="9">
        <v>178.04300000000001</v>
      </c>
      <c r="DB43" s="9">
        <v>130.52000000000001</v>
      </c>
      <c r="DC43" s="9">
        <v>105.797</v>
      </c>
      <c r="DD43" s="9">
        <v>47.521999999999998</v>
      </c>
      <c r="DE43" s="9">
        <v>146.96</v>
      </c>
      <c r="DF43" s="9">
        <v>111.76900000000001</v>
      </c>
      <c r="DG43" s="9">
        <v>91.531999999999996</v>
      </c>
      <c r="DH43" s="9">
        <v>35.191000000000003</v>
      </c>
      <c r="DI43" s="9">
        <v>31.082000000000001</v>
      </c>
      <c r="DJ43" s="9">
        <v>18.751000000000001</v>
      </c>
      <c r="DK43" s="9">
        <v>14.265000000000001</v>
      </c>
      <c r="DL43" s="9">
        <v>12.331</v>
      </c>
      <c r="DM43" s="9">
        <v>15.153</v>
      </c>
      <c r="DN43" s="9">
        <v>436.858</v>
      </c>
      <c r="DO43" s="9">
        <v>195.05799999999999</v>
      </c>
      <c r="DP43" s="9">
        <v>160.12</v>
      </c>
      <c r="DQ43" s="9">
        <v>241.8</v>
      </c>
      <c r="DR43" s="9">
        <v>360.52199999999999</v>
      </c>
      <c r="DS43" s="9">
        <v>146.679</v>
      </c>
      <c r="DT43" s="9">
        <v>119.813</v>
      </c>
      <c r="DU43" s="9">
        <v>213.84299999999999</v>
      </c>
      <c r="DV43" s="9">
        <v>359.2</v>
      </c>
      <c r="DW43" s="9">
        <v>146.679</v>
      </c>
      <c r="DX43" s="9">
        <v>119.813</v>
      </c>
      <c r="DY43" s="9">
        <v>212.52099999999999</v>
      </c>
      <c r="DZ43" s="9">
        <v>1.3220000000000001</v>
      </c>
      <c r="EA43" s="9">
        <v>0</v>
      </c>
      <c r="EB43" s="9">
        <v>0</v>
      </c>
      <c r="EC43" s="9">
        <v>1.3220000000000001</v>
      </c>
      <c r="ED43" s="9">
        <v>68.370999999999995</v>
      </c>
      <c r="EE43" s="9">
        <v>48.38</v>
      </c>
      <c r="EF43" s="9">
        <v>40.307000000000002</v>
      </c>
      <c r="EG43" s="9">
        <v>19.992000000000001</v>
      </c>
      <c r="EH43" s="9">
        <v>56.222999999999999</v>
      </c>
      <c r="EI43" s="9">
        <v>40.933999999999997</v>
      </c>
      <c r="EJ43" s="9">
        <v>35.076000000000001</v>
      </c>
      <c r="EK43" s="9">
        <v>15.289</v>
      </c>
      <c r="EL43" s="9">
        <v>12.148</v>
      </c>
      <c r="EM43" s="9">
        <v>7.4459999999999997</v>
      </c>
      <c r="EN43" s="9">
        <v>5.2309999999999999</v>
      </c>
      <c r="EO43" s="9">
        <v>4.702</v>
      </c>
      <c r="EP43" s="9">
        <v>7.9649999999999999</v>
      </c>
      <c r="EQ43" s="9">
        <v>576.92100000000005</v>
      </c>
      <c r="ER43" s="9">
        <v>268.75099999999998</v>
      </c>
      <c r="ES43" s="9">
        <v>227.89500000000001</v>
      </c>
      <c r="ET43" s="9">
        <v>308.17</v>
      </c>
      <c r="EU43" s="9">
        <v>478.84199999999998</v>
      </c>
      <c r="EV43" s="9">
        <v>205.50800000000001</v>
      </c>
      <c r="EW43" s="9">
        <v>176.05199999999999</v>
      </c>
      <c r="EX43" s="9">
        <v>273.334</v>
      </c>
      <c r="EY43" s="9">
        <v>476.43</v>
      </c>
      <c r="EZ43" s="9">
        <v>205.50800000000001</v>
      </c>
      <c r="FA43" s="9">
        <v>176.05199999999999</v>
      </c>
      <c r="FB43" s="9">
        <v>270.92200000000003</v>
      </c>
      <c r="FC43" s="9">
        <v>2.4119999999999999</v>
      </c>
      <c r="FD43" s="9">
        <v>0</v>
      </c>
      <c r="FE43" s="9">
        <v>0</v>
      </c>
      <c r="FF43" s="9">
        <v>2.4119999999999999</v>
      </c>
      <c r="FG43" s="9">
        <v>88.326999999999998</v>
      </c>
      <c r="FH43" s="9">
        <v>63.243000000000002</v>
      </c>
      <c r="FI43" s="9">
        <v>51.844000000000001</v>
      </c>
      <c r="FJ43" s="9">
        <v>25.082999999999998</v>
      </c>
      <c r="FK43" s="9">
        <v>72.325999999999993</v>
      </c>
      <c r="FL43" s="9">
        <v>54.116</v>
      </c>
      <c r="FM43" s="9">
        <v>45.098999999999997</v>
      </c>
      <c r="FN43" s="9">
        <v>18.21</v>
      </c>
      <c r="FO43" s="9">
        <v>16.001000000000001</v>
      </c>
      <c r="FP43" s="9">
        <v>9.1270000000000007</v>
      </c>
      <c r="FQ43" s="9">
        <v>6.7450000000000001</v>
      </c>
      <c r="FR43" s="9">
        <v>6.8730000000000002</v>
      </c>
      <c r="FS43" s="9">
        <v>9.7520000000000007</v>
      </c>
      <c r="FT43" s="9">
        <v>139.60400000000001</v>
      </c>
      <c r="FU43" s="9">
        <v>63.536999999999999</v>
      </c>
      <c r="FV43" s="9">
        <v>53.707999999999998</v>
      </c>
      <c r="FW43" s="9">
        <v>76.067999999999998</v>
      </c>
      <c r="FX43" s="9">
        <v>116.49299999999999</v>
      </c>
      <c r="FY43" s="9">
        <v>48.841000000000001</v>
      </c>
      <c r="FZ43" s="9">
        <v>41.701999999999998</v>
      </c>
      <c r="GA43" s="9">
        <v>67.652000000000001</v>
      </c>
      <c r="GB43" s="9">
        <v>116.01</v>
      </c>
      <c r="GC43" s="9">
        <v>48.755000000000003</v>
      </c>
      <c r="GD43" s="9">
        <v>41.701999999999998</v>
      </c>
      <c r="GE43" s="9">
        <v>67.256</v>
      </c>
      <c r="GF43" s="9">
        <v>0.48299999999999998</v>
      </c>
      <c r="GG43" s="9">
        <v>8.5999999999999993E-2</v>
      </c>
      <c r="GH43" s="9">
        <v>0</v>
      </c>
      <c r="GI43" s="9">
        <v>0.39600000000000002</v>
      </c>
      <c r="GJ43" s="9">
        <v>20.324000000000002</v>
      </c>
      <c r="GK43" s="9">
        <v>14.696</v>
      </c>
      <c r="GL43" s="9">
        <v>12.006</v>
      </c>
      <c r="GM43" s="9">
        <v>5.6280000000000001</v>
      </c>
      <c r="GN43" s="9">
        <v>17.018000000000001</v>
      </c>
      <c r="GO43" s="9">
        <v>12.564</v>
      </c>
      <c r="GP43" s="9">
        <v>10.436999999999999</v>
      </c>
      <c r="GQ43" s="9">
        <v>4.4539999999999997</v>
      </c>
      <c r="GR43" s="9">
        <v>3.306</v>
      </c>
      <c r="GS43" s="9">
        <v>2.1320000000000001</v>
      </c>
      <c r="GT43" s="9">
        <v>1.5680000000000001</v>
      </c>
      <c r="GU43" s="9">
        <v>1.1739999999999999</v>
      </c>
      <c r="GV43" s="9">
        <v>2.7869999999999999</v>
      </c>
      <c r="GW43" s="9">
        <v>41.363</v>
      </c>
      <c r="GX43" s="9">
        <v>19.888000000000002</v>
      </c>
      <c r="GY43" s="9">
        <v>18.489000000000001</v>
      </c>
      <c r="GZ43" s="9">
        <v>21.475000000000001</v>
      </c>
      <c r="HA43" s="9">
        <v>32.024999999999999</v>
      </c>
      <c r="HB43" s="9">
        <v>14.15</v>
      </c>
      <c r="HC43" s="9">
        <v>13.355</v>
      </c>
      <c r="HD43" s="9">
        <v>17.875</v>
      </c>
      <c r="HE43" s="9">
        <v>31.908999999999999</v>
      </c>
      <c r="HF43" s="9">
        <v>14.15</v>
      </c>
      <c r="HG43" s="9">
        <v>13.355</v>
      </c>
      <c r="HH43" s="9">
        <v>17.760000000000002</v>
      </c>
      <c r="HI43" s="9">
        <v>0.115</v>
      </c>
      <c r="HJ43" s="9">
        <v>0</v>
      </c>
      <c r="HK43" s="9">
        <v>0</v>
      </c>
      <c r="HL43" s="9">
        <v>0.115</v>
      </c>
      <c r="HM43" s="9">
        <v>7.992</v>
      </c>
      <c r="HN43" s="9">
        <v>5.7389999999999999</v>
      </c>
      <c r="HO43" s="9">
        <v>5.1340000000000003</v>
      </c>
      <c r="HP43" s="9">
        <v>2.2530000000000001</v>
      </c>
      <c r="HQ43" s="9">
        <v>5.2709999999999999</v>
      </c>
      <c r="HR43" s="9">
        <v>3.7679999999999998</v>
      </c>
      <c r="HS43" s="9">
        <v>3.411</v>
      </c>
      <c r="HT43" s="9">
        <v>1.502</v>
      </c>
      <c r="HU43" s="9">
        <v>2.722</v>
      </c>
      <c r="HV43" s="9">
        <v>1.9710000000000001</v>
      </c>
      <c r="HW43" s="9">
        <v>1.7230000000000001</v>
      </c>
      <c r="HX43" s="9">
        <v>0.751</v>
      </c>
      <c r="HY43" s="9">
        <v>1.3460000000000001</v>
      </c>
      <c r="HZ43" s="9">
        <v>85.774000000000001</v>
      </c>
      <c r="IA43" s="9">
        <v>42.091999999999999</v>
      </c>
      <c r="IB43" s="9">
        <v>34.134</v>
      </c>
      <c r="IC43" s="9">
        <v>43.682000000000002</v>
      </c>
      <c r="ID43" s="9">
        <v>72.677000000000007</v>
      </c>
      <c r="IE43" s="9">
        <v>33.793999999999997</v>
      </c>
      <c r="IF43" s="9">
        <v>27.251000000000001</v>
      </c>
      <c r="IG43" s="9">
        <v>38.881999999999998</v>
      </c>
      <c r="IH43" s="9">
        <v>71.727000000000004</v>
      </c>
      <c r="II43" s="9">
        <v>33.630000000000003</v>
      </c>
      <c r="IJ43" s="9">
        <v>27.169</v>
      </c>
      <c r="IK43" s="9">
        <v>38.095999999999997</v>
      </c>
      <c r="IL43" s="9">
        <v>0.95</v>
      </c>
      <c r="IM43" s="9">
        <v>0.16400000000000001</v>
      </c>
      <c r="IN43" s="9">
        <v>8.2000000000000003E-2</v>
      </c>
      <c r="IO43" s="9">
        <v>0.78600000000000003</v>
      </c>
      <c r="IP43" s="9">
        <v>12.507999999999999</v>
      </c>
      <c r="IQ43" s="9">
        <v>8.298</v>
      </c>
    </row>
    <row r="44" spans="1:251">
      <c r="A44" s="20" t="s">
        <v>548</v>
      </c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  <c r="HC44" s="9"/>
      <c r="HD44" s="9"/>
      <c r="HE44" s="9"/>
      <c r="HF44" s="9"/>
      <c r="HG44" s="9"/>
      <c r="HH44" s="9"/>
      <c r="HI44" s="9"/>
      <c r="HJ44" s="9"/>
      <c r="HK44" s="9"/>
      <c r="HL44" s="9"/>
      <c r="HM44" s="9"/>
      <c r="HN44" s="9"/>
      <c r="HO44" s="9"/>
      <c r="HP44" s="9"/>
      <c r="HQ44" s="9"/>
      <c r="HR44" s="9"/>
      <c r="HS44" s="9"/>
      <c r="HT44" s="9"/>
      <c r="HU44" s="9"/>
      <c r="HV44" s="9"/>
      <c r="HW44" s="9"/>
      <c r="HX44" s="9"/>
      <c r="HY44" s="9"/>
      <c r="HZ44" s="9"/>
      <c r="IA44" s="9"/>
      <c r="IB44" s="9"/>
      <c r="IC44" s="9"/>
      <c r="ID44" s="9"/>
      <c r="IE44" s="9"/>
      <c r="IF44" s="9"/>
      <c r="IG44" s="9"/>
      <c r="IH44" s="9"/>
      <c r="II44" s="9"/>
      <c r="IJ44" s="9"/>
      <c r="IK44" s="9"/>
      <c r="IL44" s="9"/>
      <c r="IM44" s="9"/>
      <c r="IN44" s="9"/>
      <c r="IO44" s="9"/>
      <c r="IP44" s="9"/>
      <c r="IQ44" s="9"/>
    </row>
    <row r="45" spans="1:251">
      <c r="A45" s="10">
        <v>38504</v>
      </c>
      <c r="B45" s="55">
        <v>5637.1049999999996</v>
      </c>
      <c r="C45" s="55">
        <v>2664.5529999999999</v>
      </c>
      <c r="D45" s="55">
        <v>2212.0169999999998</v>
      </c>
      <c r="E45" s="55">
        <v>2972.5520000000001</v>
      </c>
      <c r="F45" s="55">
        <v>4756.6390000000001</v>
      </c>
      <c r="G45" s="55">
        <v>2132.3910000000001</v>
      </c>
      <c r="H45" s="55">
        <v>1765.6759999999999</v>
      </c>
      <c r="I45" s="55">
        <v>2624.248</v>
      </c>
      <c r="J45" s="55">
        <v>4742.5209999999997</v>
      </c>
      <c r="K45" s="55">
        <v>2130.2179999999998</v>
      </c>
      <c r="L45" s="55">
        <v>1763.875</v>
      </c>
      <c r="M45" s="55">
        <v>2612.3040000000001</v>
      </c>
      <c r="N45" s="55">
        <v>14.118</v>
      </c>
      <c r="O45" s="55">
        <v>2.173</v>
      </c>
      <c r="P45" s="55">
        <v>1.8009999999999999</v>
      </c>
      <c r="Q45" s="55">
        <v>11.945</v>
      </c>
      <c r="R45" s="55">
        <v>793.19100000000003</v>
      </c>
      <c r="S45" s="55">
        <v>532.16200000000003</v>
      </c>
      <c r="T45" s="55">
        <v>446.34100000000001</v>
      </c>
      <c r="U45" s="55">
        <v>261.029</v>
      </c>
      <c r="V45" s="55">
        <v>665.21699999999998</v>
      </c>
      <c r="W45" s="55">
        <v>461.05099999999999</v>
      </c>
      <c r="X45" s="55">
        <v>390.959</v>
      </c>
      <c r="Y45" s="55">
        <v>204.166</v>
      </c>
      <c r="Z45" s="55">
        <v>127.974</v>
      </c>
      <c r="AA45" s="55">
        <v>71.111000000000004</v>
      </c>
      <c r="AB45" s="55">
        <v>55.381999999999998</v>
      </c>
      <c r="AC45" s="55">
        <v>56.863</v>
      </c>
      <c r="AD45" s="55">
        <v>87.275000000000006</v>
      </c>
      <c r="AE45" s="55">
        <v>1858.9749999999999</v>
      </c>
      <c r="AF45" s="55">
        <v>884.28899999999999</v>
      </c>
      <c r="AG45" s="55">
        <v>735.68100000000004</v>
      </c>
      <c r="AH45" s="55">
        <v>974.68700000000001</v>
      </c>
      <c r="AI45" s="55">
        <v>1563.02</v>
      </c>
      <c r="AJ45" s="55">
        <v>710.38699999999994</v>
      </c>
      <c r="AK45" s="55">
        <v>590.21699999999998</v>
      </c>
      <c r="AL45" s="55">
        <v>852.63300000000004</v>
      </c>
      <c r="AM45" s="55">
        <v>1558.442</v>
      </c>
      <c r="AN45" s="55">
        <v>709.38900000000001</v>
      </c>
      <c r="AO45" s="55">
        <v>589.59100000000001</v>
      </c>
      <c r="AP45" s="55">
        <v>849.053</v>
      </c>
      <c r="AQ45" s="55">
        <v>4.5780000000000003</v>
      </c>
      <c r="AR45" s="55">
        <v>0.998</v>
      </c>
      <c r="AS45" s="55">
        <v>0.626</v>
      </c>
      <c r="AT45" s="55">
        <v>3.58</v>
      </c>
      <c r="AU45" s="55">
        <v>269.42</v>
      </c>
      <c r="AV45" s="55">
        <v>173.90199999999999</v>
      </c>
      <c r="AW45" s="55">
        <v>145.464</v>
      </c>
      <c r="AX45" s="55">
        <v>95.519000000000005</v>
      </c>
      <c r="AY45" s="55">
        <v>224.81700000000001</v>
      </c>
      <c r="AZ45" s="55">
        <v>150.15600000000001</v>
      </c>
      <c r="BA45" s="55">
        <v>126.453</v>
      </c>
      <c r="BB45" s="55">
        <v>74.661000000000001</v>
      </c>
      <c r="BC45" s="55">
        <v>44.603999999999999</v>
      </c>
      <c r="BD45" s="55">
        <v>23.745000000000001</v>
      </c>
      <c r="BE45" s="55">
        <v>19.010999999999999</v>
      </c>
      <c r="BF45" s="55">
        <v>20.858000000000001</v>
      </c>
      <c r="BG45" s="55">
        <v>26.533999999999999</v>
      </c>
      <c r="BH45" s="55">
        <v>1387.492</v>
      </c>
      <c r="BI45" s="55">
        <v>658.99099999999999</v>
      </c>
      <c r="BJ45" s="55">
        <v>535.79100000000005</v>
      </c>
      <c r="BK45" s="55">
        <v>728.50099999999998</v>
      </c>
      <c r="BL45" s="55">
        <v>1162.934</v>
      </c>
      <c r="BM45" s="55">
        <v>534.52700000000004</v>
      </c>
      <c r="BN45" s="55">
        <v>435.358</v>
      </c>
      <c r="BO45" s="55">
        <v>628.40599999999995</v>
      </c>
      <c r="BP45" s="55">
        <v>1159.0070000000001</v>
      </c>
      <c r="BQ45" s="55">
        <v>533.86</v>
      </c>
      <c r="BR45" s="55">
        <v>434.69</v>
      </c>
      <c r="BS45" s="55">
        <v>625.14599999999996</v>
      </c>
      <c r="BT45" s="55">
        <v>3.927</v>
      </c>
      <c r="BU45" s="55">
        <v>0.66700000000000004</v>
      </c>
      <c r="BV45" s="55">
        <v>0.66700000000000004</v>
      </c>
      <c r="BW45" s="55">
        <v>3.26</v>
      </c>
      <c r="BX45" s="55">
        <v>197.464</v>
      </c>
      <c r="BY45" s="55">
        <v>124.464</v>
      </c>
      <c r="BZ45" s="55">
        <v>100.43300000000001</v>
      </c>
      <c r="CA45" s="55">
        <v>73</v>
      </c>
      <c r="CB45" s="55">
        <v>165.15199999999999</v>
      </c>
      <c r="CC45" s="55">
        <v>107.01900000000001</v>
      </c>
      <c r="CD45" s="55">
        <v>87.712999999999994</v>
      </c>
      <c r="CE45" s="55">
        <v>58.133000000000003</v>
      </c>
      <c r="CF45" s="55">
        <v>32.311999999999998</v>
      </c>
      <c r="CG45" s="55">
        <v>17.445</v>
      </c>
      <c r="CH45" s="55">
        <v>12.72</v>
      </c>
      <c r="CI45" s="55">
        <v>14.868</v>
      </c>
      <c r="CJ45" s="55">
        <v>27.094000000000001</v>
      </c>
      <c r="CK45" s="55">
        <v>1107.623</v>
      </c>
      <c r="CL45" s="55">
        <v>519.84</v>
      </c>
      <c r="CM45" s="55">
        <v>440.54399999999998</v>
      </c>
      <c r="CN45" s="55">
        <v>587.78200000000004</v>
      </c>
      <c r="CO45" s="55">
        <v>943.51700000000005</v>
      </c>
      <c r="CP45" s="55">
        <v>415.07100000000003</v>
      </c>
      <c r="CQ45" s="55">
        <v>347.22199999999998</v>
      </c>
      <c r="CR45" s="55">
        <v>528.44600000000003</v>
      </c>
      <c r="CS45" s="55">
        <v>941.07600000000002</v>
      </c>
      <c r="CT45" s="55">
        <v>415.07100000000003</v>
      </c>
      <c r="CU45" s="55">
        <v>347.22199999999998</v>
      </c>
      <c r="CV45" s="55">
        <v>526.005</v>
      </c>
      <c r="CW45" s="55">
        <v>2.4409999999999998</v>
      </c>
      <c r="CX45" s="55">
        <v>0</v>
      </c>
      <c r="CY45" s="55">
        <v>0</v>
      </c>
      <c r="CZ45" s="55">
        <v>2.4409999999999998</v>
      </c>
      <c r="DA45" s="55">
        <v>145.06200000000001</v>
      </c>
      <c r="DB45" s="55">
        <v>104.77</v>
      </c>
      <c r="DC45" s="55">
        <v>93.320999999999998</v>
      </c>
      <c r="DD45" s="55">
        <v>40.292000000000002</v>
      </c>
      <c r="DE45" s="55">
        <v>123.42</v>
      </c>
      <c r="DF45" s="55">
        <v>91.227999999999994</v>
      </c>
      <c r="DG45" s="55">
        <v>81.677999999999997</v>
      </c>
      <c r="DH45" s="55">
        <v>32.192</v>
      </c>
      <c r="DI45" s="55">
        <v>21.641999999999999</v>
      </c>
      <c r="DJ45" s="55">
        <v>13.542</v>
      </c>
      <c r="DK45" s="55">
        <v>11.643000000000001</v>
      </c>
      <c r="DL45" s="55">
        <v>8.1</v>
      </c>
      <c r="DM45" s="55">
        <v>19.044</v>
      </c>
      <c r="DN45" s="55">
        <v>436.846</v>
      </c>
      <c r="DO45" s="55">
        <v>197.548</v>
      </c>
      <c r="DP45" s="55">
        <v>161.32400000000001</v>
      </c>
      <c r="DQ45" s="55">
        <v>239.298</v>
      </c>
      <c r="DR45" s="55">
        <v>367.17099999999999</v>
      </c>
      <c r="DS45" s="55">
        <v>151.42400000000001</v>
      </c>
      <c r="DT45" s="55">
        <v>123.03400000000001</v>
      </c>
      <c r="DU45" s="55">
        <v>215.74700000000001</v>
      </c>
      <c r="DV45" s="55">
        <v>366.45800000000003</v>
      </c>
      <c r="DW45" s="55">
        <v>151.28800000000001</v>
      </c>
      <c r="DX45" s="55">
        <v>122.89700000000001</v>
      </c>
      <c r="DY45" s="55">
        <v>215.17099999999999</v>
      </c>
      <c r="DZ45" s="55">
        <v>0.71299999999999997</v>
      </c>
      <c r="EA45" s="55">
        <v>0.13600000000000001</v>
      </c>
      <c r="EB45" s="55">
        <v>0.13600000000000001</v>
      </c>
      <c r="EC45" s="55">
        <v>0.57699999999999996</v>
      </c>
      <c r="ED45" s="55">
        <v>64.510999999999996</v>
      </c>
      <c r="EE45" s="55">
        <v>46.125</v>
      </c>
      <c r="EF45" s="55">
        <v>38.29</v>
      </c>
      <c r="EG45" s="55">
        <v>18.385999999999999</v>
      </c>
      <c r="EH45" s="55">
        <v>53.892000000000003</v>
      </c>
      <c r="EI45" s="55">
        <v>39.622999999999998</v>
      </c>
      <c r="EJ45" s="55">
        <v>33.503999999999998</v>
      </c>
      <c r="EK45" s="55">
        <v>14.27</v>
      </c>
      <c r="EL45" s="55">
        <v>10.619</v>
      </c>
      <c r="EM45" s="55">
        <v>6.5019999999999998</v>
      </c>
      <c r="EN45" s="55">
        <v>4.7859999999999996</v>
      </c>
      <c r="EO45" s="55">
        <v>4.117</v>
      </c>
      <c r="EP45" s="55">
        <v>5.1639999999999997</v>
      </c>
      <c r="EQ45" s="55">
        <v>565.15</v>
      </c>
      <c r="ER45" s="55">
        <v>269.35500000000002</v>
      </c>
      <c r="ES45" s="55">
        <v>223.893</v>
      </c>
      <c r="ET45" s="55">
        <v>295.79399999999998</v>
      </c>
      <c r="EU45" s="55">
        <v>483.38600000000002</v>
      </c>
      <c r="EV45" s="55">
        <v>216.696</v>
      </c>
      <c r="EW45" s="55">
        <v>180.75</v>
      </c>
      <c r="EX45" s="55">
        <v>266.69</v>
      </c>
      <c r="EY45" s="55">
        <v>482.12099999999998</v>
      </c>
      <c r="EZ45" s="55">
        <v>216.518</v>
      </c>
      <c r="FA45" s="55">
        <v>180.572</v>
      </c>
      <c r="FB45" s="55">
        <v>265.60300000000001</v>
      </c>
      <c r="FC45" s="55">
        <v>1.2649999999999999</v>
      </c>
      <c r="FD45" s="55">
        <v>0.17799999999999999</v>
      </c>
      <c r="FE45" s="55">
        <v>0.17799999999999999</v>
      </c>
      <c r="FF45" s="55">
        <v>1.087</v>
      </c>
      <c r="FG45" s="55">
        <v>75.042000000000002</v>
      </c>
      <c r="FH45" s="55">
        <v>52.658999999999999</v>
      </c>
      <c r="FI45" s="55">
        <v>43.143000000000001</v>
      </c>
      <c r="FJ45" s="55">
        <v>22.382000000000001</v>
      </c>
      <c r="FK45" s="55">
        <v>62.218000000000004</v>
      </c>
      <c r="FL45" s="55">
        <v>46.319000000000003</v>
      </c>
      <c r="FM45" s="55">
        <v>38.570999999999998</v>
      </c>
      <c r="FN45" s="55">
        <v>15.898999999999999</v>
      </c>
      <c r="FO45" s="55">
        <v>12.824</v>
      </c>
      <c r="FP45" s="55">
        <v>6.3410000000000002</v>
      </c>
      <c r="FQ45" s="55">
        <v>4.5720000000000001</v>
      </c>
      <c r="FR45" s="55">
        <v>6.484</v>
      </c>
      <c r="FS45" s="55">
        <v>6.7220000000000004</v>
      </c>
      <c r="FT45" s="55">
        <v>139.09200000000001</v>
      </c>
      <c r="FU45" s="55">
        <v>62.996000000000002</v>
      </c>
      <c r="FV45" s="55">
        <v>54.006999999999998</v>
      </c>
      <c r="FW45" s="55">
        <v>76.094999999999999</v>
      </c>
      <c r="FX45" s="55">
        <v>116.07299999999999</v>
      </c>
      <c r="FY45" s="55">
        <v>47.695</v>
      </c>
      <c r="FZ45" s="55">
        <v>40.844000000000001</v>
      </c>
      <c r="GA45" s="55">
        <v>68.378</v>
      </c>
      <c r="GB45" s="55">
        <v>115.664</v>
      </c>
      <c r="GC45" s="55">
        <v>47.695</v>
      </c>
      <c r="GD45" s="55">
        <v>40.844000000000001</v>
      </c>
      <c r="GE45" s="55">
        <v>67.968999999999994</v>
      </c>
      <c r="GF45" s="55">
        <v>0.40899999999999997</v>
      </c>
      <c r="GG45" s="55">
        <v>0</v>
      </c>
      <c r="GH45" s="55">
        <v>0</v>
      </c>
      <c r="GI45" s="55">
        <v>0.40899999999999997</v>
      </c>
      <c r="GJ45" s="55">
        <v>21.7</v>
      </c>
      <c r="GK45" s="55">
        <v>15.302</v>
      </c>
      <c r="GL45" s="55">
        <v>13.163</v>
      </c>
      <c r="GM45" s="55">
        <v>6.3979999999999997</v>
      </c>
      <c r="GN45" s="55">
        <v>18.239000000000001</v>
      </c>
      <c r="GO45" s="55">
        <v>13.084</v>
      </c>
      <c r="GP45" s="55">
        <v>11.52</v>
      </c>
      <c r="GQ45" s="55">
        <v>5.1550000000000002</v>
      </c>
      <c r="GR45" s="55">
        <v>3.46</v>
      </c>
      <c r="GS45" s="55">
        <v>2.2170000000000001</v>
      </c>
      <c r="GT45" s="55">
        <v>1.643</v>
      </c>
      <c r="GU45" s="55">
        <v>1.2430000000000001</v>
      </c>
      <c r="GV45" s="55">
        <v>1.319</v>
      </c>
      <c r="GW45" s="55">
        <v>51.406999999999996</v>
      </c>
      <c r="GX45" s="55">
        <v>26.355</v>
      </c>
      <c r="GY45" s="55">
        <v>24.434999999999999</v>
      </c>
      <c r="GZ45" s="55">
        <v>25.052</v>
      </c>
      <c r="HA45" s="55">
        <v>43.688000000000002</v>
      </c>
      <c r="HB45" s="55">
        <v>20.739000000000001</v>
      </c>
      <c r="HC45" s="55">
        <v>19.097999999999999</v>
      </c>
      <c r="HD45" s="55">
        <v>22.949000000000002</v>
      </c>
      <c r="HE45" s="55">
        <v>43.204000000000001</v>
      </c>
      <c r="HF45" s="55">
        <v>20.739000000000001</v>
      </c>
      <c r="HG45" s="55">
        <v>19.097999999999999</v>
      </c>
      <c r="HH45" s="55">
        <v>22.466000000000001</v>
      </c>
      <c r="HI45" s="55">
        <v>0.48299999999999998</v>
      </c>
      <c r="HJ45" s="55">
        <v>0</v>
      </c>
      <c r="HK45" s="55">
        <v>0</v>
      </c>
      <c r="HL45" s="55">
        <v>0.48299999999999998</v>
      </c>
      <c r="HM45" s="55">
        <v>7.2750000000000004</v>
      </c>
      <c r="HN45" s="55">
        <v>5.6159999999999997</v>
      </c>
      <c r="HO45" s="55">
        <v>5.3369999999999997</v>
      </c>
      <c r="HP45" s="55">
        <v>1.659</v>
      </c>
      <c r="HQ45" s="55">
        <v>6.6319999999999997</v>
      </c>
      <c r="HR45" s="55">
        <v>5.1589999999999998</v>
      </c>
      <c r="HS45" s="55">
        <v>4.88</v>
      </c>
      <c r="HT45" s="55">
        <v>1.4730000000000001</v>
      </c>
      <c r="HU45" s="55">
        <v>0.64200000000000002</v>
      </c>
      <c r="HV45" s="55">
        <v>0.45700000000000002</v>
      </c>
      <c r="HW45" s="55">
        <v>0.45700000000000002</v>
      </c>
      <c r="HX45" s="55">
        <v>0.186</v>
      </c>
      <c r="HY45" s="55">
        <v>0.44400000000000001</v>
      </c>
      <c r="HZ45" s="55">
        <v>90.521000000000001</v>
      </c>
      <c r="IA45" s="55">
        <v>45.177999999999997</v>
      </c>
      <c r="IB45" s="55">
        <v>36.343000000000004</v>
      </c>
      <c r="IC45" s="55">
        <v>45.341999999999999</v>
      </c>
      <c r="ID45" s="55">
        <v>76.849999999999994</v>
      </c>
      <c r="IE45" s="55">
        <v>35.851999999999997</v>
      </c>
      <c r="IF45" s="55">
        <v>29.152999999999999</v>
      </c>
      <c r="IG45" s="55">
        <v>40.997</v>
      </c>
      <c r="IH45" s="55">
        <v>76.548000000000002</v>
      </c>
      <c r="II45" s="55">
        <v>35.658999999999999</v>
      </c>
      <c r="IJ45" s="55">
        <v>28.96</v>
      </c>
      <c r="IK45" s="55">
        <v>40.89</v>
      </c>
      <c r="IL45" s="55">
        <v>0.30099999999999999</v>
      </c>
      <c r="IM45" s="55">
        <v>0.19400000000000001</v>
      </c>
      <c r="IN45" s="55">
        <v>0.19400000000000001</v>
      </c>
      <c r="IO45" s="55">
        <v>0.108</v>
      </c>
      <c r="IP45" s="55">
        <v>12.718</v>
      </c>
      <c r="IQ45" s="55">
        <v>9.3260000000000005</v>
      </c>
    </row>
    <row r="46" spans="1:251">
      <c r="A46" s="10">
        <v>38869</v>
      </c>
      <c r="B46" s="55">
        <v>5720.5060000000003</v>
      </c>
      <c r="C46" s="55">
        <v>2685.6729999999998</v>
      </c>
      <c r="D46" s="55">
        <v>2221.6129999999998</v>
      </c>
      <c r="E46" s="55">
        <v>3034.8319999999999</v>
      </c>
      <c r="F46" s="55">
        <v>4838.768</v>
      </c>
      <c r="G46" s="55">
        <v>2153.5920000000001</v>
      </c>
      <c r="H46" s="55">
        <v>1783.838</v>
      </c>
      <c r="I46" s="55">
        <v>2685.1759999999999</v>
      </c>
      <c r="J46" s="55">
        <v>4816.5519999999997</v>
      </c>
      <c r="K46" s="55">
        <v>2151.3609999999999</v>
      </c>
      <c r="L46" s="55">
        <v>1781.7670000000001</v>
      </c>
      <c r="M46" s="55">
        <v>2665.1909999999998</v>
      </c>
      <c r="N46" s="55">
        <v>22.216000000000001</v>
      </c>
      <c r="O46" s="55">
        <v>2.2309999999999999</v>
      </c>
      <c r="P46" s="55">
        <v>2.0720000000000001</v>
      </c>
      <c r="Q46" s="55">
        <v>19.986000000000001</v>
      </c>
      <c r="R46" s="55">
        <v>794.26199999999994</v>
      </c>
      <c r="S46" s="55">
        <v>532.08199999999999</v>
      </c>
      <c r="T46" s="55">
        <v>437.774</v>
      </c>
      <c r="U46" s="55">
        <v>262.18</v>
      </c>
      <c r="V46" s="55">
        <v>660.48599999999999</v>
      </c>
      <c r="W46" s="55">
        <v>455.495</v>
      </c>
      <c r="X46" s="55">
        <v>379.99799999999999</v>
      </c>
      <c r="Y46" s="55">
        <v>204.99199999999999</v>
      </c>
      <c r="Z46" s="55">
        <v>133.77600000000001</v>
      </c>
      <c r="AA46" s="55">
        <v>76.587000000000003</v>
      </c>
      <c r="AB46" s="55">
        <v>57.776000000000003</v>
      </c>
      <c r="AC46" s="55">
        <v>57.189</v>
      </c>
      <c r="AD46" s="55">
        <v>87.475999999999999</v>
      </c>
      <c r="AE46" s="55">
        <v>1883.6110000000001</v>
      </c>
      <c r="AF46" s="55">
        <v>889.62900000000002</v>
      </c>
      <c r="AG46" s="55">
        <v>735.97299999999996</v>
      </c>
      <c r="AH46" s="55">
        <v>993.98099999999999</v>
      </c>
      <c r="AI46" s="55">
        <v>1583.94</v>
      </c>
      <c r="AJ46" s="55">
        <v>708.59</v>
      </c>
      <c r="AK46" s="55">
        <v>587.16999999999996</v>
      </c>
      <c r="AL46" s="55">
        <v>875.351</v>
      </c>
      <c r="AM46" s="55">
        <v>1574.6489999999999</v>
      </c>
      <c r="AN46" s="55">
        <v>707.89599999999996</v>
      </c>
      <c r="AO46" s="55">
        <v>586.476</v>
      </c>
      <c r="AP46" s="55">
        <v>866.75300000000004</v>
      </c>
      <c r="AQ46" s="55">
        <v>9.2910000000000004</v>
      </c>
      <c r="AR46" s="55">
        <v>0.69299999999999995</v>
      </c>
      <c r="AS46" s="55">
        <v>0.69299999999999995</v>
      </c>
      <c r="AT46" s="55">
        <v>8.5980000000000008</v>
      </c>
      <c r="AU46" s="55">
        <v>274.03199999999998</v>
      </c>
      <c r="AV46" s="55">
        <v>181.04</v>
      </c>
      <c r="AW46" s="55">
        <v>148.803</v>
      </c>
      <c r="AX46" s="55">
        <v>92.992000000000004</v>
      </c>
      <c r="AY46" s="55">
        <v>233.20099999999999</v>
      </c>
      <c r="AZ46" s="55">
        <v>157.56800000000001</v>
      </c>
      <c r="BA46" s="55">
        <v>132.18700000000001</v>
      </c>
      <c r="BB46" s="55">
        <v>75.632999999999996</v>
      </c>
      <c r="BC46" s="55">
        <v>40.831000000000003</v>
      </c>
      <c r="BD46" s="55">
        <v>23.472000000000001</v>
      </c>
      <c r="BE46" s="55">
        <v>16.616</v>
      </c>
      <c r="BF46" s="55">
        <v>17.359000000000002</v>
      </c>
      <c r="BG46" s="55">
        <v>25.638000000000002</v>
      </c>
      <c r="BH46" s="55">
        <v>1407.192</v>
      </c>
      <c r="BI46" s="55">
        <v>668.56899999999996</v>
      </c>
      <c r="BJ46" s="55">
        <v>538.07799999999997</v>
      </c>
      <c r="BK46" s="55">
        <v>738.62300000000005</v>
      </c>
      <c r="BL46" s="55">
        <v>1200.2940000000001</v>
      </c>
      <c r="BM46" s="55">
        <v>550.947</v>
      </c>
      <c r="BN46" s="55">
        <v>445.64600000000002</v>
      </c>
      <c r="BO46" s="55">
        <v>649.34799999999996</v>
      </c>
      <c r="BP46" s="55">
        <v>1196.4639999999999</v>
      </c>
      <c r="BQ46" s="55">
        <v>550.66700000000003</v>
      </c>
      <c r="BR46" s="55">
        <v>445.36700000000002</v>
      </c>
      <c r="BS46" s="55">
        <v>645.79700000000003</v>
      </c>
      <c r="BT46" s="55">
        <v>3.83</v>
      </c>
      <c r="BU46" s="55">
        <v>0.27900000000000003</v>
      </c>
      <c r="BV46" s="55">
        <v>0.27900000000000003</v>
      </c>
      <c r="BW46" s="55">
        <v>3.5510000000000002</v>
      </c>
      <c r="BX46" s="55">
        <v>182.76599999999999</v>
      </c>
      <c r="BY46" s="55">
        <v>117.622</v>
      </c>
      <c r="BZ46" s="55">
        <v>92.432000000000002</v>
      </c>
      <c r="CA46" s="55">
        <v>65.144000000000005</v>
      </c>
      <c r="CB46" s="55">
        <v>149.721</v>
      </c>
      <c r="CC46" s="55">
        <v>100.55800000000001</v>
      </c>
      <c r="CD46" s="55">
        <v>80.236999999999995</v>
      </c>
      <c r="CE46" s="55">
        <v>49.164000000000001</v>
      </c>
      <c r="CF46" s="55">
        <v>33.045000000000002</v>
      </c>
      <c r="CG46" s="55">
        <v>17.065000000000001</v>
      </c>
      <c r="CH46" s="55">
        <v>12.195</v>
      </c>
      <c r="CI46" s="55">
        <v>15.98</v>
      </c>
      <c r="CJ46" s="55">
        <v>24.131</v>
      </c>
      <c r="CK46" s="55">
        <v>1125.2449999999999</v>
      </c>
      <c r="CL46" s="55">
        <v>530</v>
      </c>
      <c r="CM46" s="55">
        <v>445.43</v>
      </c>
      <c r="CN46" s="55">
        <v>595.245</v>
      </c>
      <c r="CO46" s="55">
        <v>946.68700000000001</v>
      </c>
      <c r="CP46" s="55">
        <v>415.34699999999998</v>
      </c>
      <c r="CQ46" s="55">
        <v>349.36399999999998</v>
      </c>
      <c r="CR46" s="55">
        <v>531.34</v>
      </c>
      <c r="CS46" s="55">
        <v>941.77200000000005</v>
      </c>
      <c r="CT46" s="55">
        <v>414.83800000000002</v>
      </c>
      <c r="CU46" s="55">
        <v>348.85500000000002</v>
      </c>
      <c r="CV46" s="55">
        <v>526.93399999999997</v>
      </c>
      <c r="CW46" s="55">
        <v>4.915</v>
      </c>
      <c r="CX46" s="55">
        <v>0.50900000000000001</v>
      </c>
      <c r="CY46" s="55">
        <v>0.50900000000000001</v>
      </c>
      <c r="CZ46" s="55">
        <v>4.4059999999999997</v>
      </c>
      <c r="DA46" s="55">
        <v>159.69900000000001</v>
      </c>
      <c r="DB46" s="55">
        <v>114.65300000000001</v>
      </c>
      <c r="DC46" s="55">
        <v>96.066000000000003</v>
      </c>
      <c r="DD46" s="55">
        <v>45.045999999999999</v>
      </c>
      <c r="DE46" s="55">
        <v>131.65799999999999</v>
      </c>
      <c r="DF46" s="55">
        <v>95.676000000000002</v>
      </c>
      <c r="DG46" s="55">
        <v>80.317999999999998</v>
      </c>
      <c r="DH46" s="55">
        <v>35.981999999999999</v>
      </c>
      <c r="DI46" s="55">
        <v>28.041</v>
      </c>
      <c r="DJ46" s="55">
        <v>18.977</v>
      </c>
      <c r="DK46" s="55">
        <v>15.747999999999999</v>
      </c>
      <c r="DL46" s="55">
        <v>9.0640000000000001</v>
      </c>
      <c r="DM46" s="55">
        <v>18.859000000000002</v>
      </c>
      <c r="DN46" s="55">
        <v>442.065</v>
      </c>
      <c r="DO46" s="55">
        <v>194.899</v>
      </c>
      <c r="DP46" s="55">
        <v>161.303</v>
      </c>
      <c r="DQ46" s="55">
        <v>247.167</v>
      </c>
      <c r="DR46" s="55">
        <v>376.40100000000001</v>
      </c>
      <c r="DS46" s="55">
        <v>156.02600000000001</v>
      </c>
      <c r="DT46" s="55">
        <v>127.06399999999999</v>
      </c>
      <c r="DU46" s="55">
        <v>220.376</v>
      </c>
      <c r="DV46" s="55">
        <v>375.233</v>
      </c>
      <c r="DW46" s="55">
        <v>155.85</v>
      </c>
      <c r="DX46" s="55">
        <v>126.889</v>
      </c>
      <c r="DY46" s="55">
        <v>219.38300000000001</v>
      </c>
      <c r="DZ46" s="55">
        <v>1.1679999999999999</v>
      </c>
      <c r="EA46" s="55">
        <v>0.17499999999999999</v>
      </c>
      <c r="EB46" s="55">
        <v>0.17499999999999999</v>
      </c>
      <c r="EC46" s="55">
        <v>0.99299999999999999</v>
      </c>
      <c r="ED46" s="55">
        <v>58.579000000000001</v>
      </c>
      <c r="EE46" s="55">
        <v>38.872999999999998</v>
      </c>
      <c r="EF46" s="55">
        <v>34.238999999999997</v>
      </c>
      <c r="EG46" s="55">
        <v>19.704999999999998</v>
      </c>
      <c r="EH46" s="55">
        <v>49.682000000000002</v>
      </c>
      <c r="EI46" s="55">
        <v>34.088000000000001</v>
      </c>
      <c r="EJ46" s="55">
        <v>30.481000000000002</v>
      </c>
      <c r="EK46" s="55">
        <v>15.593999999999999</v>
      </c>
      <c r="EL46" s="55">
        <v>8.8970000000000002</v>
      </c>
      <c r="EM46" s="55">
        <v>4.7859999999999996</v>
      </c>
      <c r="EN46" s="55">
        <v>3.758</v>
      </c>
      <c r="EO46" s="55">
        <v>4.1109999999999998</v>
      </c>
      <c r="EP46" s="55">
        <v>7.0860000000000003</v>
      </c>
      <c r="EQ46" s="55">
        <v>576.28399999999999</v>
      </c>
      <c r="ER46" s="55">
        <v>265.40699999999998</v>
      </c>
      <c r="ES46" s="55">
        <v>225.02099999999999</v>
      </c>
      <c r="ET46" s="55">
        <v>310.87700000000001</v>
      </c>
      <c r="EU46" s="55">
        <v>492.08300000000003</v>
      </c>
      <c r="EV46" s="55">
        <v>216.05500000000001</v>
      </c>
      <c r="EW46" s="55">
        <v>183.06</v>
      </c>
      <c r="EX46" s="55">
        <v>276.02800000000002</v>
      </c>
      <c r="EY46" s="55">
        <v>490.54399999999998</v>
      </c>
      <c r="EZ46" s="55">
        <v>215.89599999999999</v>
      </c>
      <c r="FA46" s="55">
        <v>183.06</v>
      </c>
      <c r="FB46" s="55">
        <v>274.64800000000002</v>
      </c>
      <c r="FC46" s="55">
        <v>1.5389999999999999</v>
      </c>
      <c r="FD46" s="55">
        <v>0.159</v>
      </c>
      <c r="FE46" s="55">
        <v>0</v>
      </c>
      <c r="FF46" s="55">
        <v>1.38</v>
      </c>
      <c r="FG46" s="55">
        <v>75.537000000000006</v>
      </c>
      <c r="FH46" s="55">
        <v>49.351999999999997</v>
      </c>
      <c r="FI46" s="55">
        <v>41.960999999999999</v>
      </c>
      <c r="FJ46" s="55">
        <v>26.184999999999999</v>
      </c>
      <c r="FK46" s="55">
        <v>61.139000000000003</v>
      </c>
      <c r="FL46" s="55">
        <v>42.194000000000003</v>
      </c>
      <c r="FM46" s="55">
        <v>36.048999999999999</v>
      </c>
      <c r="FN46" s="55">
        <v>18.945</v>
      </c>
      <c r="FO46" s="55">
        <v>14.397</v>
      </c>
      <c r="FP46" s="55">
        <v>7.157</v>
      </c>
      <c r="FQ46" s="55">
        <v>5.9119999999999999</v>
      </c>
      <c r="FR46" s="55">
        <v>7.24</v>
      </c>
      <c r="FS46" s="55">
        <v>8.6649999999999991</v>
      </c>
      <c r="FT46" s="55">
        <v>141.88800000000001</v>
      </c>
      <c r="FU46" s="55">
        <v>64.018000000000001</v>
      </c>
      <c r="FV46" s="55">
        <v>53.744999999999997</v>
      </c>
      <c r="FW46" s="55">
        <v>77.869</v>
      </c>
      <c r="FX46" s="55">
        <v>117.729</v>
      </c>
      <c r="FY46" s="55">
        <v>48.414000000000001</v>
      </c>
      <c r="FZ46" s="55">
        <v>41.316000000000003</v>
      </c>
      <c r="GA46" s="55">
        <v>69.314999999999998</v>
      </c>
      <c r="GB46" s="55">
        <v>117.53100000000001</v>
      </c>
      <c r="GC46" s="55">
        <v>48.215000000000003</v>
      </c>
      <c r="GD46" s="55">
        <v>41.118000000000002</v>
      </c>
      <c r="GE46" s="55">
        <v>69.314999999999998</v>
      </c>
      <c r="GF46" s="55">
        <v>0.19800000000000001</v>
      </c>
      <c r="GG46" s="55">
        <v>0.19800000000000001</v>
      </c>
      <c r="GH46" s="55">
        <v>0.19800000000000001</v>
      </c>
      <c r="GI46" s="55">
        <v>0</v>
      </c>
      <c r="GJ46" s="55">
        <v>22.914999999999999</v>
      </c>
      <c r="GK46" s="55">
        <v>15.605</v>
      </c>
      <c r="GL46" s="55">
        <v>12.429</v>
      </c>
      <c r="GM46" s="55">
        <v>7.31</v>
      </c>
      <c r="GN46" s="55">
        <v>17.308</v>
      </c>
      <c r="GO46" s="55">
        <v>12.515000000000001</v>
      </c>
      <c r="GP46" s="55">
        <v>10.542999999999999</v>
      </c>
      <c r="GQ46" s="55">
        <v>4.7939999999999996</v>
      </c>
      <c r="GR46" s="55">
        <v>5.6070000000000002</v>
      </c>
      <c r="GS46" s="55">
        <v>3.09</v>
      </c>
      <c r="GT46" s="55">
        <v>1.8859999999999999</v>
      </c>
      <c r="GU46" s="55">
        <v>2.516</v>
      </c>
      <c r="GV46" s="55">
        <v>1.244</v>
      </c>
      <c r="GW46" s="55">
        <v>51.622999999999998</v>
      </c>
      <c r="GX46" s="55">
        <v>28.201000000000001</v>
      </c>
      <c r="GY46" s="55">
        <v>25.87</v>
      </c>
      <c r="GZ46" s="55">
        <v>23.422000000000001</v>
      </c>
      <c r="HA46" s="55">
        <v>43.668999999999997</v>
      </c>
      <c r="HB46" s="55">
        <v>22.21</v>
      </c>
      <c r="HC46" s="55">
        <v>20.707999999999998</v>
      </c>
      <c r="HD46" s="55">
        <v>21.457999999999998</v>
      </c>
      <c r="HE46" s="55">
        <v>43.3</v>
      </c>
      <c r="HF46" s="55">
        <v>22.21</v>
      </c>
      <c r="HG46" s="55">
        <v>20.707999999999998</v>
      </c>
      <c r="HH46" s="55">
        <v>21.088999999999999</v>
      </c>
      <c r="HI46" s="55">
        <v>0.36899999999999999</v>
      </c>
      <c r="HJ46" s="55">
        <v>0</v>
      </c>
      <c r="HK46" s="55">
        <v>0</v>
      </c>
      <c r="HL46" s="55">
        <v>0.36899999999999999</v>
      </c>
      <c r="HM46" s="55">
        <v>7.5910000000000002</v>
      </c>
      <c r="HN46" s="55">
        <v>5.9909999999999997</v>
      </c>
      <c r="HO46" s="55">
        <v>5.1630000000000003</v>
      </c>
      <c r="HP46" s="55">
        <v>1.6</v>
      </c>
      <c r="HQ46" s="55">
        <v>6.4950000000000001</v>
      </c>
      <c r="HR46" s="55">
        <v>5.0860000000000003</v>
      </c>
      <c r="HS46" s="55">
        <v>4.2679999999999998</v>
      </c>
      <c r="HT46" s="55">
        <v>1.409</v>
      </c>
      <c r="HU46" s="55">
        <v>1.0960000000000001</v>
      </c>
      <c r="HV46" s="55">
        <v>0.90500000000000003</v>
      </c>
      <c r="HW46" s="55">
        <v>0.89500000000000002</v>
      </c>
      <c r="HX46" s="55">
        <v>0.191</v>
      </c>
      <c r="HY46" s="55">
        <v>0.36299999999999999</v>
      </c>
      <c r="HZ46" s="55">
        <v>92.597999999999999</v>
      </c>
      <c r="IA46" s="55">
        <v>44.95</v>
      </c>
      <c r="IB46" s="55">
        <v>36.192999999999998</v>
      </c>
      <c r="IC46" s="55">
        <v>47.648000000000003</v>
      </c>
      <c r="ID46" s="55">
        <v>77.965000000000003</v>
      </c>
      <c r="IE46" s="55">
        <v>36.003999999999998</v>
      </c>
      <c r="IF46" s="55">
        <v>29.510999999999999</v>
      </c>
      <c r="IG46" s="55">
        <v>41.960999999999999</v>
      </c>
      <c r="IH46" s="55">
        <v>77.058999999999997</v>
      </c>
      <c r="II46" s="55">
        <v>35.786999999999999</v>
      </c>
      <c r="IJ46" s="55">
        <v>29.294</v>
      </c>
      <c r="IK46" s="55">
        <v>41.271999999999998</v>
      </c>
      <c r="IL46" s="55">
        <v>0.90600000000000003</v>
      </c>
      <c r="IM46" s="55">
        <v>0.217</v>
      </c>
      <c r="IN46" s="55">
        <v>0.217</v>
      </c>
      <c r="IO46" s="55">
        <v>0.68899999999999995</v>
      </c>
      <c r="IP46" s="55">
        <v>13.144</v>
      </c>
      <c r="IQ46" s="55">
        <v>8.9459999999999997</v>
      </c>
    </row>
    <row r="47" spans="1:251">
      <c r="A47" s="10">
        <v>39234</v>
      </c>
      <c r="B47" s="55">
        <v>5824.7920000000004</v>
      </c>
      <c r="C47" s="55">
        <v>2727.7910000000002</v>
      </c>
      <c r="D47" s="55">
        <v>2247.491</v>
      </c>
      <c r="E47" s="55">
        <v>3097.0010000000002</v>
      </c>
      <c r="F47" s="55">
        <v>4897.7020000000002</v>
      </c>
      <c r="G47" s="55">
        <v>2167.1669999999999</v>
      </c>
      <c r="H47" s="55">
        <v>1786.3009999999999</v>
      </c>
      <c r="I47" s="55">
        <v>2730.5349999999999</v>
      </c>
      <c r="J47" s="55">
        <v>4867.7629999999999</v>
      </c>
      <c r="K47" s="55">
        <v>2164.73</v>
      </c>
      <c r="L47" s="55">
        <v>1784.3389999999999</v>
      </c>
      <c r="M47" s="55">
        <v>2703.0329999999999</v>
      </c>
      <c r="N47" s="55">
        <v>29.939</v>
      </c>
      <c r="O47" s="55">
        <v>2.4359999999999999</v>
      </c>
      <c r="P47" s="55">
        <v>1.9610000000000001</v>
      </c>
      <c r="Q47" s="55">
        <v>27.503</v>
      </c>
      <c r="R47" s="55">
        <v>830.23500000000001</v>
      </c>
      <c r="S47" s="55">
        <v>560.62400000000002</v>
      </c>
      <c r="T47" s="55">
        <v>461.19</v>
      </c>
      <c r="U47" s="55">
        <v>269.61099999999999</v>
      </c>
      <c r="V47" s="55">
        <v>685.12800000000004</v>
      </c>
      <c r="W47" s="55">
        <v>479.38600000000002</v>
      </c>
      <c r="X47" s="55">
        <v>399.60599999999999</v>
      </c>
      <c r="Y47" s="55">
        <v>205.74199999999999</v>
      </c>
      <c r="Z47" s="55">
        <v>145.107</v>
      </c>
      <c r="AA47" s="55">
        <v>81.238</v>
      </c>
      <c r="AB47" s="55">
        <v>61.585000000000001</v>
      </c>
      <c r="AC47" s="55">
        <v>63.869</v>
      </c>
      <c r="AD47" s="55">
        <v>96.853999999999999</v>
      </c>
      <c r="AE47" s="55">
        <v>1905.2650000000001</v>
      </c>
      <c r="AF47" s="55">
        <v>896.54399999999998</v>
      </c>
      <c r="AG47" s="55">
        <v>739.26700000000005</v>
      </c>
      <c r="AH47" s="55">
        <v>1008.721</v>
      </c>
      <c r="AI47" s="55">
        <v>1588.9760000000001</v>
      </c>
      <c r="AJ47" s="55">
        <v>710.21</v>
      </c>
      <c r="AK47" s="55">
        <v>586.56399999999996</v>
      </c>
      <c r="AL47" s="55">
        <v>878.76599999999996</v>
      </c>
      <c r="AM47" s="55">
        <v>1575.538</v>
      </c>
      <c r="AN47" s="55">
        <v>709.875</v>
      </c>
      <c r="AO47" s="55">
        <v>586.22900000000004</v>
      </c>
      <c r="AP47" s="55">
        <v>865.66300000000001</v>
      </c>
      <c r="AQ47" s="55">
        <v>13.436999999999999</v>
      </c>
      <c r="AR47" s="55">
        <v>0.33500000000000002</v>
      </c>
      <c r="AS47" s="55">
        <v>0.33500000000000002</v>
      </c>
      <c r="AT47" s="55">
        <v>13.103</v>
      </c>
      <c r="AU47" s="55">
        <v>285.05599999999998</v>
      </c>
      <c r="AV47" s="55">
        <v>186.334</v>
      </c>
      <c r="AW47" s="55">
        <v>152.703</v>
      </c>
      <c r="AX47" s="55">
        <v>98.721999999999994</v>
      </c>
      <c r="AY47" s="55">
        <v>238.77</v>
      </c>
      <c r="AZ47" s="55">
        <v>160.94999999999999</v>
      </c>
      <c r="BA47" s="55">
        <v>133.22</v>
      </c>
      <c r="BB47" s="55">
        <v>77.819999999999993</v>
      </c>
      <c r="BC47" s="55">
        <v>46.286000000000001</v>
      </c>
      <c r="BD47" s="55">
        <v>25.384</v>
      </c>
      <c r="BE47" s="55">
        <v>19.484000000000002</v>
      </c>
      <c r="BF47" s="55">
        <v>20.902000000000001</v>
      </c>
      <c r="BG47" s="55">
        <v>31.233000000000001</v>
      </c>
      <c r="BH47" s="55">
        <v>1427.046</v>
      </c>
      <c r="BI47" s="55">
        <v>675.23099999999999</v>
      </c>
      <c r="BJ47" s="55">
        <v>543.32500000000005</v>
      </c>
      <c r="BK47" s="55">
        <v>751.81500000000005</v>
      </c>
      <c r="BL47" s="55">
        <v>1206.6220000000001</v>
      </c>
      <c r="BM47" s="55">
        <v>547.88900000000001</v>
      </c>
      <c r="BN47" s="55">
        <v>443.61700000000002</v>
      </c>
      <c r="BO47" s="55">
        <v>658.73299999999995</v>
      </c>
      <c r="BP47" s="55">
        <v>1199.088</v>
      </c>
      <c r="BQ47" s="55">
        <v>546.96199999999999</v>
      </c>
      <c r="BR47" s="55">
        <v>442.69</v>
      </c>
      <c r="BS47" s="55">
        <v>652.12599999999998</v>
      </c>
      <c r="BT47" s="55">
        <v>7.5339999999999998</v>
      </c>
      <c r="BU47" s="55">
        <v>0.92700000000000005</v>
      </c>
      <c r="BV47" s="55">
        <v>0.92700000000000005</v>
      </c>
      <c r="BW47" s="55">
        <v>6.6070000000000002</v>
      </c>
      <c r="BX47" s="55">
        <v>195.29300000000001</v>
      </c>
      <c r="BY47" s="55">
        <v>127.342</v>
      </c>
      <c r="BZ47" s="55">
        <v>99.707999999999998</v>
      </c>
      <c r="CA47" s="55">
        <v>67.951999999999998</v>
      </c>
      <c r="CB47" s="55">
        <v>159.18199999999999</v>
      </c>
      <c r="CC47" s="55">
        <v>108.51300000000001</v>
      </c>
      <c r="CD47" s="55">
        <v>86.480999999999995</v>
      </c>
      <c r="CE47" s="55">
        <v>50.668999999999997</v>
      </c>
      <c r="CF47" s="55">
        <v>36.110999999999997</v>
      </c>
      <c r="CG47" s="55">
        <v>18.829000000000001</v>
      </c>
      <c r="CH47" s="55">
        <v>13.227</v>
      </c>
      <c r="CI47" s="55">
        <v>17.282</v>
      </c>
      <c r="CJ47" s="55">
        <v>25.13</v>
      </c>
      <c r="CK47" s="55">
        <v>1162.6590000000001</v>
      </c>
      <c r="CL47" s="55">
        <v>545.81399999999996</v>
      </c>
      <c r="CM47" s="55">
        <v>455.09</v>
      </c>
      <c r="CN47" s="55">
        <v>616.84400000000005</v>
      </c>
      <c r="CO47" s="55">
        <v>979.827</v>
      </c>
      <c r="CP47" s="55">
        <v>425.89499999999998</v>
      </c>
      <c r="CQ47" s="55">
        <v>354.697</v>
      </c>
      <c r="CR47" s="55">
        <v>553.93200000000002</v>
      </c>
      <c r="CS47" s="55">
        <v>975.95500000000004</v>
      </c>
      <c r="CT47" s="55">
        <v>425.00799999999998</v>
      </c>
      <c r="CU47" s="55">
        <v>354.1</v>
      </c>
      <c r="CV47" s="55">
        <v>550.947</v>
      </c>
      <c r="CW47" s="55">
        <v>3.8719999999999999</v>
      </c>
      <c r="CX47" s="55">
        <v>0.88700000000000001</v>
      </c>
      <c r="CY47" s="55">
        <v>0.59699999999999998</v>
      </c>
      <c r="CZ47" s="55">
        <v>2.9849999999999999</v>
      </c>
      <c r="DA47" s="55">
        <v>166.274</v>
      </c>
      <c r="DB47" s="55">
        <v>119.919</v>
      </c>
      <c r="DC47" s="55">
        <v>100.393</v>
      </c>
      <c r="DD47" s="55">
        <v>46.354999999999997</v>
      </c>
      <c r="DE47" s="55">
        <v>137.642</v>
      </c>
      <c r="DF47" s="55">
        <v>102.72799999999999</v>
      </c>
      <c r="DG47" s="55">
        <v>86.655000000000001</v>
      </c>
      <c r="DH47" s="55">
        <v>34.914000000000001</v>
      </c>
      <c r="DI47" s="55">
        <v>28.632000000000001</v>
      </c>
      <c r="DJ47" s="55">
        <v>17.190999999999999</v>
      </c>
      <c r="DK47" s="55">
        <v>13.738</v>
      </c>
      <c r="DL47" s="55">
        <v>11.441000000000001</v>
      </c>
      <c r="DM47" s="55">
        <v>16.556999999999999</v>
      </c>
      <c r="DN47" s="55">
        <v>445.54300000000001</v>
      </c>
      <c r="DO47" s="55">
        <v>198.31</v>
      </c>
      <c r="DP47" s="55">
        <v>162.31299999999999</v>
      </c>
      <c r="DQ47" s="55">
        <v>247.233</v>
      </c>
      <c r="DR47" s="55">
        <v>375.68400000000003</v>
      </c>
      <c r="DS47" s="55">
        <v>156.55600000000001</v>
      </c>
      <c r="DT47" s="55">
        <v>126.459</v>
      </c>
      <c r="DU47" s="55">
        <v>219.12799999999999</v>
      </c>
      <c r="DV47" s="55">
        <v>374.464</v>
      </c>
      <c r="DW47" s="55">
        <v>156.55600000000001</v>
      </c>
      <c r="DX47" s="55">
        <v>126.459</v>
      </c>
      <c r="DY47" s="55">
        <v>217.90700000000001</v>
      </c>
      <c r="DZ47" s="55">
        <v>1.2210000000000001</v>
      </c>
      <c r="EA47" s="55">
        <v>0</v>
      </c>
      <c r="EB47" s="55">
        <v>0</v>
      </c>
      <c r="EC47" s="55">
        <v>1.2210000000000001</v>
      </c>
      <c r="ED47" s="55">
        <v>61.402000000000001</v>
      </c>
      <c r="EE47" s="55">
        <v>41.753</v>
      </c>
      <c r="EF47" s="55">
        <v>35.853999999999999</v>
      </c>
      <c r="EG47" s="55">
        <v>19.649000000000001</v>
      </c>
      <c r="EH47" s="55">
        <v>50.697000000000003</v>
      </c>
      <c r="EI47" s="55">
        <v>35.485999999999997</v>
      </c>
      <c r="EJ47" s="55">
        <v>31.286000000000001</v>
      </c>
      <c r="EK47" s="55">
        <v>15.212</v>
      </c>
      <c r="EL47" s="55">
        <v>10.705</v>
      </c>
      <c r="EM47" s="55">
        <v>6.2679999999999998</v>
      </c>
      <c r="EN47" s="55">
        <v>4.5679999999999996</v>
      </c>
      <c r="EO47" s="55">
        <v>4.4370000000000003</v>
      </c>
      <c r="EP47" s="55">
        <v>8.4559999999999995</v>
      </c>
      <c r="EQ47" s="55">
        <v>594.84</v>
      </c>
      <c r="ER47" s="55">
        <v>273.3</v>
      </c>
      <c r="ES47" s="55">
        <v>230.73099999999999</v>
      </c>
      <c r="ET47" s="55">
        <v>321.54000000000002</v>
      </c>
      <c r="EU47" s="55">
        <v>505.63200000000001</v>
      </c>
      <c r="EV47" s="55">
        <v>219.31200000000001</v>
      </c>
      <c r="EW47" s="55">
        <v>185.084</v>
      </c>
      <c r="EX47" s="55">
        <v>286.31900000000002</v>
      </c>
      <c r="EY47" s="55">
        <v>503.35199999999998</v>
      </c>
      <c r="EZ47" s="55">
        <v>219.31200000000001</v>
      </c>
      <c r="FA47" s="55">
        <v>185.084</v>
      </c>
      <c r="FB47" s="55">
        <v>284.04000000000002</v>
      </c>
      <c r="FC47" s="55">
        <v>2.2799999999999998</v>
      </c>
      <c r="FD47" s="55">
        <v>0</v>
      </c>
      <c r="FE47" s="55">
        <v>0</v>
      </c>
      <c r="FF47" s="55">
        <v>2.2799999999999998</v>
      </c>
      <c r="FG47" s="55">
        <v>79.313000000000002</v>
      </c>
      <c r="FH47" s="55">
        <v>53.988</v>
      </c>
      <c r="FI47" s="55">
        <v>45.646999999999998</v>
      </c>
      <c r="FJ47" s="55">
        <v>25.324999999999999</v>
      </c>
      <c r="FK47" s="55">
        <v>64.754000000000005</v>
      </c>
      <c r="FL47" s="55">
        <v>46.384999999999998</v>
      </c>
      <c r="FM47" s="55">
        <v>40.005000000000003</v>
      </c>
      <c r="FN47" s="55">
        <v>18.367999999999999</v>
      </c>
      <c r="FO47" s="55">
        <v>14.558999999999999</v>
      </c>
      <c r="FP47" s="55">
        <v>7.6020000000000003</v>
      </c>
      <c r="FQ47" s="55">
        <v>5.6420000000000003</v>
      </c>
      <c r="FR47" s="55">
        <v>6.9569999999999999</v>
      </c>
      <c r="FS47" s="55">
        <v>9.8949999999999996</v>
      </c>
      <c r="FT47" s="55">
        <v>143.02699999999999</v>
      </c>
      <c r="FU47" s="55">
        <v>64.546000000000006</v>
      </c>
      <c r="FV47" s="55">
        <v>54.213000000000001</v>
      </c>
      <c r="FW47" s="55">
        <v>78.480999999999995</v>
      </c>
      <c r="FX47" s="55">
        <v>119.536</v>
      </c>
      <c r="FY47" s="55">
        <v>49.396000000000001</v>
      </c>
      <c r="FZ47" s="55">
        <v>41.482999999999997</v>
      </c>
      <c r="GA47" s="55">
        <v>70.14</v>
      </c>
      <c r="GB47" s="55">
        <v>119.078</v>
      </c>
      <c r="GC47" s="55">
        <v>49.302999999999997</v>
      </c>
      <c r="GD47" s="55">
        <v>41.482999999999997</v>
      </c>
      <c r="GE47" s="55">
        <v>69.775999999999996</v>
      </c>
      <c r="GF47" s="55">
        <v>0.45800000000000002</v>
      </c>
      <c r="GG47" s="55">
        <v>9.2999999999999999E-2</v>
      </c>
      <c r="GH47" s="55">
        <v>0</v>
      </c>
      <c r="GI47" s="55">
        <v>0.36399999999999999</v>
      </c>
      <c r="GJ47" s="55">
        <v>20.789000000000001</v>
      </c>
      <c r="GK47" s="55">
        <v>15.15</v>
      </c>
      <c r="GL47" s="55">
        <v>12.73</v>
      </c>
      <c r="GM47" s="55">
        <v>5.6390000000000002</v>
      </c>
      <c r="GN47" s="55">
        <v>17.309000000000001</v>
      </c>
      <c r="GO47" s="55">
        <v>12.997</v>
      </c>
      <c r="GP47" s="55">
        <v>11.14</v>
      </c>
      <c r="GQ47" s="55">
        <v>4.3129999999999997</v>
      </c>
      <c r="GR47" s="55">
        <v>3.48</v>
      </c>
      <c r="GS47" s="55">
        <v>2.1539999999999999</v>
      </c>
      <c r="GT47" s="55">
        <v>1.589</v>
      </c>
      <c r="GU47" s="55">
        <v>1.3260000000000001</v>
      </c>
      <c r="GV47" s="55">
        <v>2.702</v>
      </c>
      <c r="GW47" s="55">
        <v>51.322000000000003</v>
      </c>
      <c r="GX47" s="55">
        <v>28.05</v>
      </c>
      <c r="GY47" s="55">
        <v>25.568999999999999</v>
      </c>
      <c r="GZ47" s="55">
        <v>23.271999999999998</v>
      </c>
      <c r="HA47" s="55">
        <v>40.381</v>
      </c>
      <c r="HB47" s="55">
        <v>20.876999999999999</v>
      </c>
      <c r="HC47" s="55">
        <v>18.913</v>
      </c>
      <c r="HD47" s="55">
        <v>19.503</v>
      </c>
      <c r="HE47" s="55">
        <v>40.298999999999999</v>
      </c>
      <c r="HF47" s="55">
        <v>20.876999999999999</v>
      </c>
      <c r="HG47" s="55">
        <v>18.913</v>
      </c>
      <c r="HH47" s="55">
        <v>19.422000000000001</v>
      </c>
      <c r="HI47" s="55">
        <v>8.2000000000000003E-2</v>
      </c>
      <c r="HJ47" s="55">
        <v>0</v>
      </c>
      <c r="HK47" s="55">
        <v>0</v>
      </c>
      <c r="HL47" s="55">
        <v>8.2000000000000003E-2</v>
      </c>
      <c r="HM47" s="55">
        <v>8.6120000000000001</v>
      </c>
      <c r="HN47" s="55">
        <v>7.173</v>
      </c>
      <c r="HO47" s="55">
        <v>6.6559999999999997</v>
      </c>
      <c r="HP47" s="55">
        <v>1.4390000000000001</v>
      </c>
      <c r="HQ47" s="55">
        <v>5.8460000000000001</v>
      </c>
      <c r="HR47" s="55">
        <v>4.8860000000000001</v>
      </c>
      <c r="HS47" s="55">
        <v>4.3890000000000002</v>
      </c>
      <c r="HT47" s="55">
        <v>0.96</v>
      </c>
      <c r="HU47" s="55">
        <v>2.766</v>
      </c>
      <c r="HV47" s="55">
        <v>2.2869999999999999</v>
      </c>
      <c r="HW47" s="55">
        <v>2.2669999999999999</v>
      </c>
      <c r="HX47" s="55">
        <v>0.47899999999999998</v>
      </c>
      <c r="HY47" s="55">
        <v>2.3290000000000002</v>
      </c>
      <c r="HZ47" s="55">
        <v>95.09</v>
      </c>
      <c r="IA47" s="55">
        <v>45.996000000000002</v>
      </c>
      <c r="IB47" s="55">
        <v>36.982999999999997</v>
      </c>
      <c r="IC47" s="55">
        <v>49.094999999999999</v>
      </c>
      <c r="ID47" s="55">
        <v>81.043999999999997</v>
      </c>
      <c r="IE47" s="55">
        <v>37.030999999999999</v>
      </c>
      <c r="IF47" s="55">
        <v>29.484000000000002</v>
      </c>
      <c r="IG47" s="55">
        <v>44.014000000000003</v>
      </c>
      <c r="IH47" s="55">
        <v>79.989000000000004</v>
      </c>
      <c r="II47" s="55">
        <v>36.835999999999999</v>
      </c>
      <c r="IJ47" s="55">
        <v>29.381</v>
      </c>
      <c r="IK47" s="55">
        <v>43.152000000000001</v>
      </c>
      <c r="IL47" s="55">
        <v>1.056</v>
      </c>
      <c r="IM47" s="55">
        <v>0.19400000000000001</v>
      </c>
      <c r="IN47" s="55">
        <v>0.10299999999999999</v>
      </c>
      <c r="IO47" s="55">
        <v>0.86099999999999999</v>
      </c>
      <c r="IP47" s="55">
        <v>13.494999999999999</v>
      </c>
      <c r="IQ47" s="55">
        <v>8.9649999999999999</v>
      </c>
    </row>
    <row r="48" spans="1:251">
      <c r="A48" s="10">
        <v>39600</v>
      </c>
      <c r="B48" s="55">
        <v>5955.9129999999996</v>
      </c>
      <c r="C48" s="55">
        <v>2779.0970000000002</v>
      </c>
      <c r="D48" s="55">
        <v>2284.3270000000002</v>
      </c>
      <c r="E48" s="55">
        <v>3176.8159999999998</v>
      </c>
      <c r="F48" s="55">
        <v>5018.0820000000003</v>
      </c>
      <c r="G48" s="55">
        <v>2212.1959999999999</v>
      </c>
      <c r="H48" s="55">
        <v>1819.62</v>
      </c>
      <c r="I48" s="55">
        <v>2805.886</v>
      </c>
      <c r="J48" s="55">
        <v>4993.7569999999996</v>
      </c>
      <c r="K48" s="55">
        <v>2209.4140000000002</v>
      </c>
      <c r="L48" s="55">
        <v>1817.4580000000001</v>
      </c>
      <c r="M48" s="55">
        <v>2784.3429999999998</v>
      </c>
      <c r="N48" s="55">
        <v>24.324999999999999</v>
      </c>
      <c r="O48" s="55">
        <v>2.782</v>
      </c>
      <c r="P48" s="55">
        <v>2.1619999999999999</v>
      </c>
      <c r="Q48" s="55">
        <v>21.542000000000002</v>
      </c>
      <c r="R48" s="55">
        <v>838.82399999999996</v>
      </c>
      <c r="S48" s="55">
        <v>566.90099999999995</v>
      </c>
      <c r="T48" s="55">
        <v>464.70600000000002</v>
      </c>
      <c r="U48" s="55">
        <v>271.923</v>
      </c>
      <c r="V48" s="55">
        <v>681.12</v>
      </c>
      <c r="W48" s="55">
        <v>477.37900000000002</v>
      </c>
      <c r="X48" s="55">
        <v>403.85599999999999</v>
      </c>
      <c r="Y48" s="55">
        <v>203.74100000000001</v>
      </c>
      <c r="Z48" s="55">
        <v>157.70400000000001</v>
      </c>
      <c r="AA48" s="55">
        <v>89.522000000000006</v>
      </c>
      <c r="AB48" s="55">
        <v>60.850999999999999</v>
      </c>
      <c r="AC48" s="55">
        <v>68.182000000000002</v>
      </c>
      <c r="AD48" s="55">
        <v>99.007000000000005</v>
      </c>
      <c r="AE48" s="55">
        <v>1940.5820000000001</v>
      </c>
      <c r="AF48" s="55">
        <v>911.27700000000004</v>
      </c>
      <c r="AG48" s="55">
        <v>745.33699999999999</v>
      </c>
      <c r="AH48" s="55">
        <v>1029.3050000000001</v>
      </c>
      <c r="AI48" s="55">
        <v>1632.07</v>
      </c>
      <c r="AJ48" s="55">
        <v>730.54600000000005</v>
      </c>
      <c r="AK48" s="55">
        <v>599.87900000000002</v>
      </c>
      <c r="AL48" s="55">
        <v>901.524</v>
      </c>
      <c r="AM48" s="55">
        <v>1621.6410000000001</v>
      </c>
      <c r="AN48" s="55">
        <v>730.29200000000003</v>
      </c>
      <c r="AO48" s="55">
        <v>599.625</v>
      </c>
      <c r="AP48" s="55">
        <v>891.34900000000005</v>
      </c>
      <c r="AQ48" s="55">
        <v>10.429</v>
      </c>
      <c r="AR48" s="55">
        <v>0.254</v>
      </c>
      <c r="AS48" s="55">
        <v>0.254</v>
      </c>
      <c r="AT48" s="55">
        <v>10.175000000000001</v>
      </c>
      <c r="AU48" s="55">
        <v>276.572</v>
      </c>
      <c r="AV48" s="55">
        <v>180.73</v>
      </c>
      <c r="AW48" s="55">
        <v>145.458</v>
      </c>
      <c r="AX48" s="55">
        <v>95.841999999999999</v>
      </c>
      <c r="AY48" s="55">
        <v>229.63</v>
      </c>
      <c r="AZ48" s="55">
        <v>152.506</v>
      </c>
      <c r="BA48" s="55">
        <v>127.01900000000001</v>
      </c>
      <c r="BB48" s="55">
        <v>77.123000000000005</v>
      </c>
      <c r="BC48" s="55">
        <v>46.942999999999998</v>
      </c>
      <c r="BD48" s="55">
        <v>28.224</v>
      </c>
      <c r="BE48" s="55">
        <v>18.439</v>
      </c>
      <c r="BF48" s="55">
        <v>18.719000000000001</v>
      </c>
      <c r="BG48" s="55">
        <v>31.939</v>
      </c>
      <c r="BH48" s="55">
        <v>1464.354</v>
      </c>
      <c r="BI48" s="55">
        <v>696.41099999999994</v>
      </c>
      <c r="BJ48" s="55">
        <v>552.44899999999996</v>
      </c>
      <c r="BK48" s="55">
        <v>767.94299999999998</v>
      </c>
      <c r="BL48" s="55">
        <v>1243.163</v>
      </c>
      <c r="BM48" s="55">
        <v>565.49300000000005</v>
      </c>
      <c r="BN48" s="55">
        <v>451.71699999999998</v>
      </c>
      <c r="BO48" s="55">
        <v>677.67</v>
      </c>
      <c r="BP48" s="55">
        <v>1235.5609999999999</v>
      </c>
      <c r="BQ48" s="55">
        <v>563.77300000000002</v>
      </c>
      <c r="BR48" s="55">
        <v>450.38400000000001</v>
      </c>
      <c r="BS48" s="55">
        <v>671.78899999999999</v>
      </c>
      <c r="BT48" s="55">
        <v>7.6020000000000003</v>
      </c>
      <c r="BU48" s="55">
        <v>1.72</v>
      </c>
      <c r="BV48" s="55">
        <v>1.333</v>
      </c>
      <c r="BW48" s="55">
        <v>5.8819999999999997</v>
      </c>
      <c r="BX48" s="55">
        <v>193.35300000000001</v>
      </c>
      <c r="BY48" s="55">
        <v>130.91800000000001</v>
      </c>
      <c r="BZ48" s="55">
        <v>100.732</v>
      </c>
      <c r="CA48" s="55">
        <v>62.435000000000002</v>
      </c>
      <c r="CB48" s="55">
        <v>157.36699999999999</v>
      </c>
      <c r="CC48" s="55">
        <v>110.645</v>
      </c>
      <c r="CD48" s="55">
        <v>87.474999999999994</v>
      </c>
      <c r="CE48" s="55">
        <v>46.722000000000001</v>
      </c>
      <c r="CF48" s="55">
        <v>35.987000000000002</v>
      </c>
      <c r="CG48" s="55">
        <v>20.273</v>
      </c>
      <c r="CH48" s="55">
        <v>13.257</v>
      </c>
      <c r="CI48" s="55">
        <v>15.714</v>
      </c>
      <c r="CJ48" s="55">
        <v>27.837</v>
      </c>
      <c r="CK48" s="55">
        <v>1199.9739999999999</v>
      </c>
      <c r="CL48" s="55">
        <v>549.42999999999995</v>
      </c>
      <c r="CM48" s="55">
        <v>468.55399999999997</v>
      </c>
      <c r="CN48" s="55">
        <v>650.54399999999998</v>
      </c>
      <c r="CO48" s="55">
        <v>1001.373</v>
      </c>
      <c r="CP48" s="55">
        <v>421.26600000000002</v>
      </c>
      <c r="CQ48" s="55">
        <v>358.23700000000002</v>
      </c>
      <c r="CR48" s="55">
        <v>580.10699999999997</v>
      </c>
      <c r="CS48" s="55">
        <v>998.25800000000004</v>
      </c>
      <c r="CT48" s="55">
        <v>421.26600000000002</v>
      </c>
      <c r="CU48" s="55">
        <v>358.23700000000002</v>
      </c>
      <c r="CV48" s="55">
        <v>576.99099999999999</v>
      </c>
      <c r="CW48" s="55">
        <v>3.1160000000000001</v>
      </c>
      <c r="CX48" s="55">
        <v>0</v>
      </c>
      <c r="CY48" s="55">
        <v>0</v>
      </c>
      <c r="CZ48" s="55">
        <v>3.1160000000000001</v>
      </c>
      <c r="DA48" s="55">
        <v>179.77500000000001</v>
      </c>
      <c r="DB48" s="55">
        <v>128.16399999999999</v>
      </c>
      <c r="DC48" s="55">
        <v>110.31699999999999</v>
      </c>
      <c r="DD48" s="55">
        <v>51.610999999999997</v>
      </c>
      <c r="DE48" s="55">
        <v>144.505</v>
      </c>
      <c r="DF48" s="55">
        <v>109.598</v>
      </c>
      <c r="DG48" s="55">
        <v>96.94</v>
      </c>
      <c r="DH48" s="55">
        <v>34.906999999999996</v>
      </c>
      <c r="DI48" s="55">
        <v>35.270000000000003</v>
      </c>
      <c r="DJ48" s="55">
        <v>18.565999999999999</v>
      </c>
      <c r="DK48" s="55">
        <v>13.377000000000001</v>
      </c>
      <c r="DL48" s="55">
        <v>16.704999999999998</v>
      </c>
      <c r="DM48" s="55">
        <v>18.826000000000001</v>
      </c>
      <c r="DN48" s="55">
        <v>450.28300000000002</v>
      </c>
      <c r="DO48" s="55">
        <v>202.12700000000001</v>
      </c>
      <c r="DP48" s="55">
        <v>162.87700000000001</v>
      </c>
      <c r="DQ48" s="55">
        <v>248.15600000000001</v>
      </c>
      <c r="DR48" s="55">
        <v>380.911</v>
      </c>
      <c r="DS48" s="55">
        <v>158.96799999999999</v>
      </c>
      <c r="DT48" s="55">
        <v>127.767</v>
      </c>
      <c r="DU48" s="55">
        <v>221.94399999999999</v>
      </c>
      <c r="DV48" s="55">
        <v>380.00099999999998</v>
      </c>
      <c r="DW48" s="55">
        <v>158.58500000000001</v>
      </c>
      <c r="DX48" s="55">
        <v>127.61799999999999</v>
      </c>
      <c r="DY48" s="55">
        <v>221.41499999999999</v>
      </c>
      <c r="DZ48" s="55">
        <v>0.91</v>
      </c>
      <c r="EA48" s="55">
        <v>0.38200000000000001</v>
      </c>
      <c r="EB48" s="55">
        <v>0.14899999999999999</v>
      </c>
      <c r="EC48" s="55">
        <v>0.52800000000000002</v>
      </c>
      <c r="ED48" s="55">
        <v>65.463999999999999</v>
      </c>
      <c r="EE48" s="55">
        <v>43.16</v>
      </c>
      <c r="EF48" s="55">
        <v>35.11</v>
      </c>
      <c r="EG48" s="55">
        <v>22.305</v>
      </c>
      <c r="EH48" s="55">
        <v>52.972000000000001</v>
      </c>
      <c r="EI48" s="55">
        <v>35.898000000000003</v>
      </c>
      <c r="EJ48" s="55">
        <v>30.638999999999999</v>
      </c>
      <c r="EK48" s="55">
        <v>17.074000000000002</v>
      </c>
      <c r="EL48" s="55">
        <v>12.492000000000001</v>
      </c>
      <c r="EM48" s="55">
        <v>7.2619999999999996</v>
      </c>
      <c r="EN48" s="55">
        <v>4.4710000000000001</v>
      </c>
      <c r="EO48" s="55">
        <v>5.2309999999999999</v>
      </c>
      <c r="EP48" s="55">
        <v>3.9079999999999999</v>
      </c>
      <c r="EQ48" s="55">
        <v>606.90499999999997</v>
      </c>
      <c r="ER48" s="55">
        <v>280.25700000000001</v>
      </c>
      <c r="ES48" s="55">
        <v>237.49199999999999</v>
      </c>
      <c r="ET48" s="55">
        <v>326.64699999999999</v>
      </c>
      <c r="EU48" s="55">
        <v>510.66399999999999</v>
      </c>
      <c r="EV48" s="55">
        <v>225.02</v>
      </c>
      <c r="EW48" s="55">
        <v>189.655</v>
      </c>
      <c r="EX48" s="55">
        <v>285.64400000000001</v>
      </c>
      <c r="EY48" s="55">
        <v>509.69600000000003</v>
      </c>
      <c r="EZ48" s="55">
        <v>224.786</v>
      </c>
      <c r="FA48" s="55">
        <v>189.42099999999999</v>
      </c>
      <c r="FB48" s="55">
        <v>284.91000000000003</v>
      </c>
      <c r="FC48" s="55">
        <v>0.96799999999999997</v>
      </c>
      <c r="FD48" s="55">
        <v>0.23400000000000001</v>
      </c>
      <c r="FE48" s="55">
        <v>0.23400000000000001</v>
      </c>
      <c r="FF48" s="55">
        <v>0.73299999999999998</v>
      </c>
      <c r="FG48" s="55">
        <v>83.527000000000001</v>
      </c>
      <c r="FH48" s="55">
        <v>55.237000000000002</v>
      </c>
      <c r="FI48" s="55">
        <v>47.835999999999999</v>
      </c>
      <c r="FJ48" s="55">
        <v>28.29</v>
      </c>
      <c r="FK48" s="55">
        <v>64.215999999999994</v>
      </c>
      <c r="FL48" s="55">
        <v>44.607999999999997</v>
      </c>
      <c r="FM48" s="55">
        <v>40.219000000000001</v>
      </c>
      <c r="FN48" s="55">
        <v>19.608000000000001</v>
      </c>
      <c r="FO48" s="55">
        <v>19.312000000000001</v>
      </c>
      <c r="FP48" s="55">
        <v>10.629</v>
      </c>
      <c r="FQ48" s="55">
        <v>7.617</v>
      </c>
      <c r="FR48" s="55">
        <v>8.6820000000000004</v>
      </c>
      <c r="FS48" s="55">
        <v>12.712999999999999</v>
      </c>
      <c r="FT48" s="55">
        <v>143.99299999999999</v>
      </c>
      <c r="FU48" s="55">
        <v>64.656000000000006</v>
      </c>
      <c r="FV48" s="55">
        <v>54.357999999999997</v>
      </c>
      <c r="FW48" s="55">
        <v>79.337000000000003</v>
      </c>
      <c r="FX48" s="55">
        <v>120.539</v>
      </c>
      <c r="FY48" s="55">
        <v>48.593000000000004</v>
      </c>
      <c r="FZ48" s="55">
        <v>40.265999999999998</v>
      </c>
      <c r="GA48" s="55">
        <v>71.945999999999998</v>
      </c>
      <c r="GB48" s="55">
        <v>120.101</v>
      </c>
      <c r="GC48" s="55">
        <v>48.462000000000003</v>
      </c>
      <c r="GD48" s="55">
        <v>40.136000000000003</v>
      </c>
      <c r="GE48" s="55">
        <v>71.638999999999996</v>
      </c>
      <c r="GF48" s="55">
        <v>0.438</v>
      </c>
      <c r="GG48" s="55">
        <v>0.13</v>
      </c>
      <c r="GH48" s="55">
        <v>0.13</v>
      </c>
      <c r="GI48" s="55">
        <v>0.307</v>
      </c>
      <c r="GJ48" s="55">
        <v>21.974</v>
      </c>
      <c r="GK48" s="55">
        <v>16.062999999999999</v>
      </c>
      <c r="GL48" s="55">
        <v>14.092000000000001</v>
      </c>
      <c r="GM48" s="55">
        <v>5.91</v>
      </c>
      <c r="GN48" s="55">
        <v>17.771999999999998</v>
      </c>
      <c r="GO48" s="55">
        <v>13.506</v>
      </c>
      <c r="GP48" s="55">
        <v>12.018000000000001</v>
      </c>
      <c r="GQ48" s="55">
        <v>4.266</v>
      </c>
      <c r="GR48" s="55">
        <v>4.202</v>
      </c>
      <c r="GS48" s="55">
        <v>2.5569999999999999</v>
      </c>
      <c r="GT48" s="55">
        <v>2.0739999999999998</v>
      </c>
      <c r="GU48" s="55">
        <v>1.6439999999999999</v>
      </c>
      <c r="GV48" s="55">
        <v>1.48</v>
      </c>
      <c r="GW48" s="55">
        <v>54.936999999999998</v>
      </c>
      <c r="GX48" s="55">
        <v>28.923999999999999</v>
      </c>
      <c r="GY48" s="55">
        <v>26.242000000000001</v>
      </c>
      <c r="GZ48" s="55">
        <v>26.012</v>
      </c>
      <c r="HA48" s="55">
        <v>47.835999999999999</v>
      </c>
      <c r="HB48" s="55">
        <v>23.893999999999998</v>
      </c>
      <c r="HC48" s="55">
        <v>21.608000000000001</v>
      </c>
      <c r="HD48" s="55">
        <v>23.942</v>
      </c>
      <c r="HE48" s="55">
        <v>47.368000000000002</v>
      </c>
      <c r="HF48" s="55">
        <v>23.832000000000001</v>
      </c>
      <c r="HG48" s="55">
        <v>21.545999999999999</v>
      </c>
      <c r="HH48" s="55">
        <v>23.535</v>
      </c>
      <c r="HI48" s="55">
        <v>0.46800000000000003</v>
      </c>
      <c r="HJ48" s="55">
        <v>6.2E-2</v>
      </c>
      <c r="HK48" s="55">
        <v>6.2E-2</v>
      </c>
      <c r="HL48" s="55">
        <v>0.40600000000000003</v>
      </c>
      <c r="HM48" s="55">
        <v>6.5359999999999996</v>
      </c>
      <c r="HN48" s="55">
        <v>5.03</v>
      </c>
      <c r="HO48" s="55">
        <v>4.6340000000000003</v>
      </c>
      <c r="HP48" s="55">
        <v>1.506</v>
      </c>
      <c r="HQ48" s="55">
        <v>5.5410000000000004</v>
      </c>
      <c r="HR48" s="55">
        <v>4.4370000000000003</v>
      </c>
      <c r="HS48" s="55">
        <v>4.1509999999999998</v>
      </c>
      <c r="HT48" s="55">
        <v>1.103</v>
      </c>
      <c r="HU48" s="55">
        <v>0.995</v>
      </c>
      <c r="HV48" s="55">
        <v>0.59299999999999997</v>
      </c>
      <c r="HW48" s="55">
        <v>0.48299999999999998</v>
      </c>
      <c r="HX48" s="55">
        <v>0.40200000000000002</v>
      </c>
      <c r="HY48" s="55">
        <v>0.56499999999999995</v>
      </c>
      <c r="HZ48" s="55">
        <v>94.885000000000005</v>
      </c>
      <c r="IA48" s="55">
        <v>46.014000000000003</v>
      </c>
      <c r="IB48" s="55">
        <v>37.018000000000001</v>
      </c>
      <c r="IC48" s="55">
        <v>48.871000000000002</v>
      </c>
      <c r="ID48" s="55">
        <v>81.525000000000006</v>
      </c>
      <c r="IE48" s="55">
        <v>38.415999999999997</v>
      </c>
      <c r="IF48" s="55">
        <v>30.491</v>
      </c>
      <c r="IG48" s="55">
        <v>43.109000000000002</v>
      </c>
      <c r="IH48" s="55">
        <v>81.131</v>
      </c>
      <c r="II48" s="55">
        <v>38.415999999999997</v>
      </c>
      <c r="IJ48" s="55">
        <v>30.491</v>
      </c>
      <c r="IK48" s="55">
        <v>42.715000000000003</v>
      </c>
      <c r="IL48" s="55">
        <v>0.39400000000000002</v>
      </c>
      <c r="IM48" s="55">
        <v>0</v>
      </c>
      <c r="IN48" s="55">
        <v>0</v>
      </c>
      <c r="IO48" s="55">
        <v>0.39400000000000002</v>
      </c>
      <c r="IP48" s="55">
        <v>11.622</v>
      </c>
      <c r="IQ48" s="55">
        <v>7.5979999999999999</v>
      </c>
    </row>
    <row r="49" spans="1:251">
      <c r="A49" s="10">
        <v>39965</v>
      </c>
      <c r="B49" s="55">
        <v>6058.4089999999997</v>
      </c>
      <c r="C49" s="55">
        <v>2791.38</v>
      </c>
      <c r="D49" s="55">
        <v>2308.9760000000001</v>
      </c>
      <c r="E49" s="55">
        <v>3267.0279999999998</v>
      </c>
      <c r="F49" s="55">
        <v>5087.1930000000002</v>
      </c>
      <c r="G49" s="55">
        <v>2227.0990000000002</v>
      </c>
      <c r="H49" s="55">
        <v>1841.0909999999999</v>
      </c>
      <c r="I49" s="55">
        <v>2860.0940000000001</v>
      </c>
      <c r="J49" s="55">
        <v>5059.9489999999996</v>
      </c>
      <c r="K49" s="55">
        <v>2223.2640000000001</v>
      </c>
      <c r="L49" s="55">
        <v>1837.2550000000001</v>
      </c>
      <c r="M49" s="55">
        <v>2836.6849999999999</v>
      </c>
      <c r="N49" s="55">
        <v>27.244</v>
      </c>
      <c r="O49" s="55">
        <v>3.8359999999999999</v>
      </c>
      <c r="P49" s="55">
        <v>3.8359999999999999</v>
      </c>
      <c r="Q49" s="55">
        <v>23.408000000000001</v>
      </c>
      <c r="R49" s="55">
        <v>869.65200000000004</v>
      </c>
      <c r="S49" s="55">
        <v>564.28099999999995</v>
      </c>
      <c r="T49" s="55">
        <v>467.88499999999999</v>
      </c>
      <c r="U49" s="55">
        <v>305.37099999999998</v>
      </c>
      <c r="V49" s="55">
        <v>711.57399999999996</v>
      </c>
      <c r="W49" s="55">
        <v>477.351</v>
      </c>
      <c r="X49" s="55">
        <v>401.76400000000001</v>
      </c>
      <c r="Y49" s="55">
        <v>234.22300000000001</v>
      </c>
      <c r="Z49" s="55">
        <v>158.078</v>
      </c>
      <c r="AA49" s="55">
        <v>86.93</v>
      </c>
      <c r="AB49" s="55">
        <v>66.120999999999995</v>
      </c>
      <c r="AC49" s="55">
        <v>71.149000000000001</v>
      </c>
      <c r="AD49" s="55">
        <v>101.563</v>
      </c>
      <c r="AE49" s="55">
        <v>1959.796</v>
      </c>
      <c r="AF49" s="55">
        <v>907.60599999999999</v>
      </c>
      <c r="AG49" s="55">
        <v>748.72799999999995</v>
      </c>
      <c r="AH49" s="55">
        <v>1052.191</v>
      </c>
      <c r="AI49" s="55">
        <v>1638.518</v>
      </c>
      <c r="AJ49" s="55">
        <v>726.45299999999997</v>
      </c>
      <c r="AK49" s="55">
        <v>602.90599999999995</v>
      </c>
      <c r="AL49" s="55">
        <v>912.06500000000005</v>
      </c>
      <c r="AM49" s="55">
        <v>1629.2360000000001</v>
      </c>
      <c r="AN49" s="55">
        <v>726.04</v>
      </c>
      <c r="AO49" s="55">
        <v>602.49300000000005</v>
      </c>
      <c r="AP49" s="55">
        <v>903.19600000000003</v>
      </c>
      <c r="AQ49" s="55">
        <v>9.282</v>
      </c>
      <c r="AR49" s="55">
        <v>0.41299999999999998</v>
      </c>
      <c r="AS49" s="55">
        <v>0.41299999999999998</v>
      </c>
      <c r="AT49" s="55">
        <v>8.8689999999999998</v>
      </c>
      <c r="AU49" s="55">
        <v>292.02600000000001</v>
      </c>
      <c r="AV49" s="55">
        <v>181.15299999999999</v>
      </c>
      <c r="AW49" s="55">
        <v>145.822</v>
      </c>
      <c r="AX49" s="55">
        <v>110.873</v>
      </c>
      <c r="AY49" s="55">
        <v>235.61799999999999</v>
      </c>
      <c r="AZ49" s="55">
        <v>155.72800000000001</v>
      </c>
      <c r="BA49" s="55">
        <v>126.084</v>
      </c>
      <c r="BB49" s="55">
        <v>79.89</v>
      </c>
      <c r="BC49" s="55">
        <v>56.406999999999996</v>
      </c>
      <c r="BD49" s="55">
        <v>25.425000000000001</v>
      </c>
      <c r="BE49" s="55">
        <v>19.738</v>
      </c>
      <c r="BF49" s="55">
        <v>30.983000000000001</v>
      </c>
      <c r="BG49" s="55">
        <v>29.253</v>
      </c>
      <c r="BH49" s="55">
        <v>1485.8240000000001</v>
      </c>
      <c r="BI49" s="55">
        <v>692.78</v>
      </c>
      <c r="BJ49" s="55">
        <v>558.87</v>
      </c>
      <c r="BK49" s="55">
        <v>793.04399999999998</v>
      </c>
      <c r="BL49" s="55">
        <v>1251.056</v>
      </c>
      <c r="BM49" s="55">
        <v>564.78200000000004</v>
      </c>
      <c r="BN49" s="55">
        <v>452.05599999999998</v>
      </c>
      <c r="BO49" s="55">
        <v>686.274</v>
      </c>
      <c r="BP49" s="55">
        <v>1246.4380000000001</v>
      </c>
      <c r="BQ49" s="55">
        <v>562.803</v>
      </c>
      <c r="BR49" s="55">
        <v>450.07600000000002</v>
      </c>
      <c r="BS49" s="55">
        <v>683.63499999999999</v>
      </c>
      <c r="BT49" s="55">
        <v>4.6180000000000003</v>
      </c>
      <c r="BU49" s="55">
        <v>1.9790000000000001</v>
      </c>
      <c r="BV49" s="55">
        <v>1.9790000000000001</v>
      </c>
      <c r="BW49" s="55">
        <v>2.6389999999999998</v>
      </c>
      <c r="BX49" s="55">
        <v>207.27</v>
      </c>
      <c r="BY49" s="55">
        <v>127.998</v>
      </c>
      <c r="BZ49" s="55">
        <v>106.815</v>
      </c>
      <c r="CA49" s="55">
        <v>79.272999999999996</v>
      </c>
      <c r="CB49" s="55">
        <v>171.81</v>
      </c>
      <c r="CC49" s="55">
        <v>108.063</v>
      </c>
      <c r="CD49" s="55">
        <v>91.561999999999998</v>
      </c>
      <c r="CE49" s="55">
        <v>63.747999999999998</v>
      </c>
      <c r="CF49" s="55">
        <v>35.46</v>
      </c>
      <c r="CG49" s="55">
        <v>19.934999999999999</v>
      </c>
      <c r="CH49" s="55">
        <v>15.253</v>
      </c>
      <c r="CI49" s="55">
        <v>15.525</v>
      </c>
      <c r="CJ49" s="55">
        <v>27.497</v>
      </c>
      <c r="CK49" s="55">
        <v>1232.2560000000001</v>
      </c>
      <c r="CL49" s="55">
        <v>561.625</v>
      </c>
      <c r="CM49" s="55">
        <v>476.07600000000002</v>
      </c>
      <c r="CN49" s="55">
        <v>670.63099999999997</v>
      </c>
      <c r="CO49" s="55">
        <v>1036.9090000000001</v>
      </c>
      <c r="CP49" s="55">
        <v>437.62599999999998</v>
      </c>
      <c r="CQ49" s="55">
        <v>368.69600000000003</v>
      </c>
      <c r="CR49" s="55">
        <v>599.28300000000002</v>
      </c>
      <c r="CS49" s="55">
        <v>1031.6990000000001</v>
      </c>
      <c r="CT49" s="55">
        <v>437.286</v>
      </c>
      <c r="CU49" s="55">
        <v>368.35599999999999</v>
      </c>
      <c r="CV49" s="55">
        <v>594.41300000000001</v>
      </c>
      <c r="CW49" s="55">
        <v>5.21</v>
      </c>
      <c r="CX49" s="55">
        <v>0.34</v>
      </c>
      <c r="CY49" s="55">
        <v>0.34</v>
      </c>
      <c r="CZ49" s="55">
        <v>4.87</v>
      </c>
      <c r="DA49" s="55">
        <v>173.28</v>
      </c>
      <c r="DB49" s="55">
        <v>123.999</v>
      </c>
      <c r="DC49" s="55">
        <v>107.38</v>
      </c>
      <c r="DD49" s="55">
        <v>49.280999999999999</v>
      </c>
      <c r="DE49" s="55">
        <v>147.154</v>
      </c>
      <c r="DF49" s="55">
        <v>107.818</v>
      </c>
      <c r="DG49" s="55">
        <v>95.460999999999999</v>
      </c>
      <c r="DH49" s="55">
        <v>39.337000000000003</v>
      </c>
      <c r="DI49" s="55">
        <v>26.126000000000001</v>
      </c>
      <c r="DJ49" s="55">
        <v>16.181000000000001</v>
      </c>
      <c r="DK49" s="55">
        <v>11.919</v>
      </c>
      <c r="DL49" s="55">
        <v>9.9440000000000008</v>
      </c>
      <c r="DM49" s="55">
        <v>22.067</v>
      </c>
      <c r="DN49" s="55">
        <v>456.13299999999998</v>
      </c>
      <c r="DO49" s="55">
        <v>200.25399999999999</v>
      </c>
      <c r="DP49" s="55">
        <v>163.91800000000001</v>
      </c>
      <c r="DQ49" s="55">
        <v>255.88</v>
      </c>
      <c r="DR49" s="55">
        <v>378.61700000000002</v>
      </c>
      <c r="DS49" s="55">
        <v>153.62</v>
      </c>
      <c r="DT49" s="55">
        <v>126.11</v>
      </c>
      <c r="DU49" s="55">
        <v>224.99700000000001</v>
      </c>
      <c r="DV49" s="55">
        <v>375.99799999999999</v>
      </c>
      <c r="DW49" s="55">
        <v>153.20599999999999</v>
      </c>
      <c r="DX49" s="55">
        <v>125.69499999999999</v>
      </c>
      <c r="DY49" s="55">
        <v>222.79300000000001</v>
      </c>
      <c r="DZ49" s="55">
        <v>2.6190000000000002</v>
      </c>
      <c r="EA49" s="55">
        <v>0.41399999999999998</v>
      </c>
      <c r="EB49" s="55">
        <v>0.41399999999999998</v>
      </c>
      <c r="EC49" s="55">
        <v>2.2040000000000002</v>
      </c>
      <c r="ED49" s="55">
        <v>70.444000000000003</v>
      </c>
      <c r="EE49" s="55">
        <v>46.634</v>
      </c>
      <c r="EF49" s="55">
        <v>37.808999999999997</v>
      </c>
      <c r="EG49" s="55">
        <v>23.81</v>
      </c>
      <c r="EH49" s="55">
        <v>56.993000000000002</v>
      </c>
      <c r="EI49" s="55">
        <v>38.220999999999997</v>
      </c>
      <c r="EJ49" s="55">
        <v>31.931999999999999</v>
      </c>
      <c r="EK49" s="55">
        <v>18.773</v>
      </c>
      <c r="EL49" s="55">
        <v>13.451000000000001</v>
      </c>
      <c r="EM49" s="55">
        <v>8.4130000000000003</v>
      </c>
      <c r="EN49" s="55">
        <v>5.8769999999999998</v>
      </c>
      <c r="EO49" s="55">
        <v>5.0369999999999999</v>
      </c>
      <c r="EP49" s="55">
        <v>7.0730000000000004</v>
      </c>
      <c r="EQ49" s="55">
        <v>625.83299999999997</v>
      </c>
      <c r="ER49" s="55">
        <v>286.84100000000001</v>
      </c>
      <c r="ES49" s="55">
        <v>242.876</v>
      </c>
      <c r="ET49" s="55">
        <v>338.99200000000002</v>
      </c>
      <c r="EU49" s="55">
        <v>530.70899999999995</v>
      </c>
      <c r="EV49" s="55">
        <v>233.02099999999999</v>
      </c>
      <c r="EW49" s="55">
        <v>198.434</v>
      </c>
      <c r="EX49" s="55">
        <v>297.68799999999999</v>
      </c>
      <c r="EY49" s="55">
        <v>526.80600000000004</v>
      </c>
      <c r="EZ49" s="55">
        <v>232.45599999999999</v>
      </c>
      <c r="FA49" s="55">
        <v>197.869</v>
      </c>
      <c r="FB49" s="55">
        <v>294.351</v>
      </c>
      <c r="FC49" s="55">
        <v>3.9020000000000001</v>
      </c>
      <c r="FD49" s="55">
        <v>0.56499999999999995</v>
      </c>
      <c r="FE49" s="55">
        <v>0.56499999999999995</v>
      </c>
      <c r="FF49" s="55">
        <v>3.3370000000000002</v>
      </c>
      <c r="FG49" s="55">
        <v>82.759</v>
      </c>
      <c r="FH49" s="55">
        <v>53.82</v>
      </c>
      <c r="FI49" s="55">
        <v>44.441000000000003</v>
      </c>
      <c r="FJ49" s="55">
        <v>28.939</v>
      </c>
      <c r="FK49" s="55">
        <v>63.817999999999998</v>
      </c>
      <c r="FL49" s="55">
        <v>41.991999999999997</v>
      </c>
      <c r="FM49" s="55">
        <v>35.338999999999999</v>
      </c>
      <c r="FN49" s="55">
        <v>21.826000000000001</v>
      </c>
      <c r="FO49" s="55">
        <v>18.940000000000001</v>
      </c>
      <c r="FP49" s="55">
        <v>11.827</v>
      </c>
      <c r="FQ49" s="55">
        <v>9.1020000000000003</v>
      </c>
      <c r="FR49" s="55">
        <v>7.1130000000000004</v>
      </c>
      <c r="FS49" s="55">
        <v>12.365</v>
      </c>
      <c r="FT49" s="55">
        <v>144.434</v>
      </c>
      <c r="FU49" s="55">
        <v>63.954000000000001</v>
      </c>
      <c r="FV49" s="55">
        <v>54.146000000000001</v>
      </c>
      <c r="FW49" s="55">
        <v>80.48</v>
      </c>
      <c r="FX49" s="55">
        <v>122.497</v>
      </c>
      <c r="FY49" s="55">
        <v>49.037999999999997</v>
      </c>
      <c r="FZ49" s="55">
        <v>40.758000000000003</v>
      </c>
      <c r="GA49" s="55">
        <v>73.459999999999994</v>
      </c>
      <c r="GB49" s="55">
        <v>121.889</v>
      </c>
      <c r="GC49" s="55">
        <v>48.912999999999997</v>
      </c>
      <c r="GD49" s="55">
        <v>40.633000000000003</v>
      </c>
      <c r="GE49" s="55">
        <v>72.975999999999999</v>
      </c>
      <c r="GF49" s="55">
        <v>0.60799999999999998</v>
      </c>
      <c r="GG49" s="55">
        <v>0.125</v>
      </c>
      <c r="GH49" s="55">
        <v>0.125</v>
      </c>
      <c r="GI49" s="55">
        <v>0.48399999999999999</v>
      </c>
      <c r="GJ49" s="55">
        <v>20.462</v>
      </c>
      <c r="GK49" s="55">
        <v>14.917</v>
      </c>
      <c r="GL49" s="55">
        <v>13.388</v>
      </c>
      <c r="GM49" s="55">
        <v>5.5449999999999999</v>
      </c>
      <c r="GN49" s="55">
        <v>16.687999999999999</v>
      </c>
      <c r="GO49" s="55">
        <v>12.706</v>
      </c>
      <c r="GP49" s="55">
        <v>11.393000000000001</v>
      </c>
      <c r="GQ49" s="55">
        <v>3.9809999999999999</v>
      </c>
      <c r="GR49" s="55">
        <v>3.774</v>
      </c>
      <c r="GS49" s="55">
        <v>2.21</v>
      </c>
      <c r="GT49" s="55">
        <v>1.994</v>
      </c>
      <c r="GU49" s="55">
        <v>1.5640000000000001</v>
      </c>
      <c r="GV49" s="55">
        <v>1.4750000000000001</v>
      </c>
      <c r="GW49" s="55">
        <v>56.067</v>
      </c>
      <c r="GX49" s="55">
        <v>30.067</v>
      </c>
      <c r="GY49" s="55">
        <v>26.945</v>
      </c>
      <c r="GZ49" s="55">
        <v>26</v>
      </c>
      <c r="HA49" s="55">
        <v>46.84</v>
      </c>
      <c r="HB49" s="55">
        <v>24.08</v>
      </c>
      <c r="HC49" s="55">
        <v>21.350999999999999</v>
      </c>
      <c r="HD49" s="55">
        <v>22.76</v>
      </c>
      <c r="HE49" s="55">
        <v>46.447000000000003</v>
      </c>
      <c r="HF49" s="55">
        <v>24.08</v>
      </c>
      <c r="HG49" s="55">
        <v>21.350999999999999</v>
      </c>
      <c r="HH49" s="55">
        <v>22.366</v>
      </c>
      <c r="HI49" s="55">
        <v>0.39400000000000002</v>
      </c>
      <c r="HJ49" s="55">
        <v>0</v>
      </c>
      <c r="HK49" s="55">
        <v>0</v>
      </c>
      <c r="HL49" s="55">
        <v>0.39400000000000002</v>
      </c>
      <c r="HM49" s="55">
        <v>8.3230000000000004</v>
      </c>
      <c r="HN49" s="55">
        <v>5.9870000000000001</v>
      </c>
      <c r="HO49" s="55">
        <v>5.5940000000000003</v>
      </c>
      <c r="HP49" s="55">
        <v>2.3359999999999999</v>
      </c>
      <c r="HQ49" s="55">
        <v>6.9870000000000001</v>
      </c>
      <c r="HR49" s="55">
        <v>4.968</v>
      </c>
      <c r="HS49" s="55">
        <v>4.6479999999999997</v>
      </c>
      <c r="HT49" s="55">
        <v>2.0179999999999998</v>
      </c>
      <c r="HU49" s="55">
        <v>1.3360000000000001</v>
      </c>
      <c r="HV49" s="55">
        <v>1.0189999999999999</v>
      </c>
      <c r="HW49" s="55">
        <v>0.94599999999999995</v>
      </c>
      <c r="HX49" s="55">
        <v>0.318</v>
      </c>
      <c r="HY49" s="55">
        <v>0.90400000000000003</v>
      </c>
      <c r="HZ49" s="55">
        <v>98.064999999999998</v>
      </c>
      <c r="IA49" s="55">
        <v>48.253</v>
      </c>
      <c r="IB49" s="55">
        <v>37.417000000000002</v>
      </c>
      <c r="IC49" s="55">
        <v>49.811999999999998</v>
      </c>
      <c r="ID49" s="55">
        <v>82.046999999999997</v>
      </c>
      <c r="IE49" s="55">
        <v>38.478999999999999</v>
      </c>
      <c r="IF49" s="55">
        <v>30.780999999999999</v>
      </c>
      <c r="IG49" s="55">
        <v>43.567</v>
      </c>
      <c r="IH49" s="55">
        <v>81.436000000000007</v>
      </c>
      <c r="II49" s="55">
        <v>38.478999999999999</v>
      </c>
      <c r="IJ49" s="55">
        <v>30.780999999999999</v>
      </c>
      <c r="IK49" s="55">
        <v>42.956000000000003</v>
      </c>
      <c r="IL49" s="55">
        <v>0.61099999999999999</v>
      </c>
      <c r="IM49" s="55">
        <v>0</v>
      </c>
      <c r="IN49" s="55">
        <v>0</v>
      </c>
      <c r="IO49" s="55">
        <v>0.61099999999999999</v>
      </c>
      <c r="IP49" s="55">
        <v>15.089</v>
      </c>
      <c r="IQ49" s="55">
        <v>9.7739999999999991</v>
      </c>
    </row>
    <row r="50" spans="1:251">
      <c r="A50" s="10">
        <v>40330</v>
      </c>
      <c r="B50" s="55">
        <v>6159.4790000000003</v>
      </c>
      <c r="C50" s="55">
        <v>2850.27</v>
      </c>
      <c r="D50" s="55">
        <v>2344.0149999999999</v>
      </c>
      <c r="E50" s="55">
        <v>3309.2089999999998</v>
      </c>
      <c r="F50" s="55">
        <v>5158.82</v>
      </c>
      <c r="G50" s="55">
        <v>2266.3850000000002</v>
      </c>
      <c r="H50" s="55">
        <v>1873.72</v>
      </c>
      <c r="I50" s="55">
        <v>2892.4349999999999</v>
      </c>
      <c r="J50" s="55">
        <v>5130.3739999999998</v>
      </c>
      <c r="K50" s="55">
        <v>2262.337</v>
      </c>
      <c r="L50" s="55">
        <v>1870.319</v>
      </c>
      <c r="M50" s="55">
        <v>2868.0369999999998</v>
      </c>
      <c r="N50" s="55">
        <v>28.446000000000002</v>
      </c>
      <c r="O50" s="55">
        <v>4.048</v>
      </c>
      <c r="P50" s="55">
        <v>3.4009999999999998</v>
      </c>
      <c r="Q50" s="55">
        <v>24.398</v>
      </c>
      <c r="R50" s="55">
        <v>896.07100000000003</v>
      </c>
      <c r="S50" s="55">
        <v>583.88499999999999</v>
      </c>
      <c r="T50" s="55">
        <v>470.29399999999998</v>
      </c>
      <c r="U50" s="55">
        <v>312.18599999999998</v>
      </c>
      <c r="V50" s="55">
        <v>730.15300000000002</v>
      </c>
      <c r="W50" s="55">
        <v>496.66199999999998</v>
      </c>
      <c r="X50" s="55">
        <v>408.33800000000002</v>
      </c>
      <c r="Y50" s="55">
        <v>233.49100000000001</v>
      </c>
      <c r="Z50" s="55">
        <v>165.91800000000001</v>
      </c>
      <c r="AA50" s="55">
        <v>87.222999999999999</v>
      </c>
      <c r="AB50" s="55">
        <v>61.957000000000001</v>
      </c>
      <c r="AC50" s="55">
        <v>78.694999999999993</v>
      </c>
      <c r="AD50" s="55">
        <v>104.58799999999999</v>
      </c>
      <c r="AE50" s="55">
        <v>1994.5920000000001</v>
      </c>
      <c r="AF50" s="55">
        <v>928.64</v>
      </c>
      <c r="AG50" s="55">
        <v>758.93</v>
      </c>
      <c r="AH50" s="55">
        <v>1065.952</v>
      </c>
      <c r="AI50" s="55">
        <v>1643.155</v>
      </c>
      <c r="AJ50" s="55">
        <v>724.22799999999995</v>
      </c>
      <c r="AK50" s="55">
        <v>595.01099999999997</v>
      </c>
      <c r="AL50" s="55">
        <v>918.92700000000002</v>
      </c>
      <c r="AM50" s="55">
        <v>1633.4390000000001</v>
      </c>
      <c r="AN50" s="55">
        <v>722.96900000000005</v>
      </c>
      <c r="AO50" s="55">
        <v>594.20399999999995</v>
      </c>
      <c r="AP50" s="55">
        <v>910.46900000000005</v>
      </c>
      <c r="AQ50" s="55">
        <v>9.7159999999999993</v>
      </c>
      <c r="AR50" s="55">
        <v>1.258</v>
      </c>
      <c r="AS50" s="55">
        <v>0.80700000000000005</v>
      </c>
      <c r="AT50" s="55">
        <v>8.4580000000000002</v>
      </c>
      <c r="AU50" s="55">
        <v>321.68299999999999</v>
      </c>
      <c r="AV50" s="55">
        <v>204.41200000000001</v>
      </c>
      <c r="AW50" s="55">
        <v>163.91900000000001</v>
      </c>
      <c r="AX50" s="55">
        <v>117.27</v>
      </c>
      <c r="AY50" s="55">
        <v>260.52</v>
      </c>
      <c r="AZ50" s="55">
        <v>176.49299999999999</v>
      </c>
      <c r="BA50" s="55">
        <v>144.64599999999999</v>
      </c>
      <c r="BB50" s="55">
        <v>84.027000000000001</v>
      </c>
      <c r="BC50" s="55">
        <v>61.161999999999999</v>
      </c>
      <c r="BD50" s="55">
        <v>27.919</v>
      </c>
      <c r="BE50" s="55">
        <v>19.274000000000001</v>
      </c>
      <c r="BF50" s="55">
        <v>33.243000000000002</v>
      </c>
      <c r="BG50" s="55">
        <v>29.754999999999999</v>
      </c>
      <c r="BH50" s="55">
        <v>1510.7059999999999</v>
      </c>
      <c r="BI50" s="55">
        <v>709.65300000000002</v>
      </c>
      <c r="BJ50" s="55">
        <v>568.67700000000002</v>
      </c>
      <c r="BK50" s="55">
        <v>801.053</v>
      </c>
      <c r="BL50" s="55">
        <v>1266.114</v>
      </c>
      <c r="BM50" s="55">
        <v>579.31100000000004</v>
      </c>
      <c r="BN50" s="55">
        <v>469.44</v>
      </c>
      <c r="BO50" s="55">
        <v>686.803</v>
      </c>
      <c r="BP50" s="55">
        <v>1257.8969999999999</v>
      </c>
      <c r="BQ50" s="55">
        <v>578.14200000000005</v>
      </c>
      <c r="BR50" s="55">
        <v>468.27100000000002</v>
      </c>
      <c r="BS50" s="55">
        <v>679.755</v>
      </c>
      <c r="BT50" s="55">
        <v>8.218</v>
      </c>
      <c r="BU50" s="55">
        <v>1.169</v>
      </c>
      <c r="BV50" s="55">
        <v>1.169</v>
      </c>
      <c r="BW50" s="55">
        <v>7.0490000000000004</v>
      </c>
      <c r="BX50" s="55">
        <v>210.56399999999999</v>
      </c>
      <c r="BY50" s="55">
        <v>130.34200000000001</v>
      </c>
      <c r="BZ50" s="55">
        <v>99.236999999999995</v>
      </c>
      <c r="CA50" s="55">
        <v>80.221999999999994</v>
      </c>
      <c r="CB50" s="55">
        <v>173.374</v>
      </c>
      <c r="CC50" s="55">
        <v>112.117</v>
      </c>
      <c r="CD50" s="55">
        <v>87.575999999999993</v>
      </c>
      <c r="CE50" s="55">
        <v>61.256999999999998</v>
      </c>
      <c r="CF50" s="55">
        <v>37.19</v>
      </c>
      <c r="CG50" s="55">
        <v>18.225000000000001</v>
      </c>
      <c r="CH50" s="55">
        <v>11.661</v>
      </c>
      <c r="CI50" s="55">
        <v>18.965</v>
      </c>
      <c r="CJ50" s="55">
        <v>34.027000000000001</v>
      </c>
      <c r="CK50" s="55">
        <v>1248.663</v>
      </c>
      <c r="CL50" s="55">
        <v>567.65499999999997</v>
      </c>
      <c r="CM50" s="55">
        <v>483.99599999999998</v>
      </c>
      <c r="CN50" s="55">
        <v>681.00800000000004</v>
      </c>
      <c r="CO50" s="55">
        <v>1057.799</v>
      </c>
      <c r="CP50" s="55">
        <v>449.005</v>
      </c>
      <c r="CQ50" s="55">
        <v>381.69299999999998</v>
      </c>
      <c r="CR50" s="55">
        <v>608.79300000000001</v>
      </c>
      <c r="CS50" s="55">
        <v>1053.125</v>
      </c>
      <c r="CT50" s="55">
        <v>448.613</v>
      </c>
      <c r="CU50" s="55">
        <v>381.30200000000002</v>
      </c>
      <c r="CV50" s="55">
        <v>604.51199999999994</v>
      </c>
      <c r="CW50" s="55">
        <v>4.673</v>
      </c>
      <c r="CX50" s="55">
        <v>0.39200000000000002</v>
      </c>
      <c r="CY50" s="55">
        <v>0.39200000000000002</v>
      </c>
      <c r="CZ50" s="55">
        <v>4.2809999999999997</v>
      </c>
      <c r="DA50" s="55">
        <v>171.43799999999999</v>
      </c>
      <c r="DB50" s="55">
        <v>118.65</v>
      </c>
      <c r="DC50" s="55">
        <v>102.30200000000001</v>
      </c>
      <c r="DD50" s="55">
        <v>52.787999999999997</v>
      </c>
      <c r="DE50" s="55">
        <v>140.155</v>
      </c>
      <c r="DF50" s="55">
        <v>100.202</v>
      </c>
      <c r="DG50" s="55">
        <v>88.932000000000002</v>
      </c>
      <c r="DH50" s="55">
        <v>39.953000000000003</v>
      </c>
      <c r="DI50" s="55">
        <v>31.283000000000001</v>
      </c>
      <c r="DJ50" s="55">
        <v>18.448</v>
      </c>
      <c r="DK50" s="55">
        <v>13.37</v>
      </c>
      <c r="DL50" s="55">
        <v>12.835000000000001</v>
      </c>
      <c r="DM50" s="55">
        <v>19.427</v>
      </c>
      <c r="DN50" s="55">
        <v>458.46499999999997</v>
      </c>
      <c r="DO50" s="55">
        <v>205.65899999999999</v>
      </c>
      <c r="DP50" s="55">
        <v>165.434</v>
      </c>
      <c r="DQ50" s="55">
        <v>252.80600000000001</v>
      </c>
      <c r="DR50" s="55">
        <v>385.67200000000003</v>
      </c>
      <c r="DS50" s="55">
        <v>162.779</v>
      </c>
      <c r="DT50" s="55">
        <v>130.38900000000001</v>
      </c>
      <c r="DU50" s="55">
        <v>222.893</v>
      </c>
      <c r="DV50" s="55">
        <v>383.91199999999998</v>
      </c>
      <c r="DW50" s="55">
        <v>162.35300000000001</v>
      </c>
      <c r="DX50" s="55">
        <v>130.15799999999999</v>
      </c>
      <c r="DY50" s="55">
        <v>221.559</v>
      </c>
      <c r="DZ50" s="55">
        <v>1.76</v>
      </c>
      <c r="EA50" s="55">
        <v>0.42599999999999999</v>
      </c>
      <c r="EB50" s="55">
        <v>0.23100000000000001</v>
      </c>
      <c r="EC50" s="55">
        <v>1.335</v>
      </c>
      <c r="ED50" s="55">
        <v>66.694000000000003</v>
      </c>
      <c r="EE50" s="55">
        <v>42.88</v>
      </c>
      <c r="EF50" s="55">
        <v>35.045999999999999</v>
      </c>
      <c r="EG50" s="55">
        <v>23.814</v>
      </c>
      <c r="EH50" s="55">
        <v>52.337000000000003</v>
      </c>
      <c r="EI50" s="55">
        <v>34.89</v>
      </c>
      <c r="EJ50" s="55">
        <v>28.181999999999999</v>
      </c>
      <c r="EK50" s="55">
        <v>17.446999999999999</v>
      </c>
      <c r="EL50" s="55">
        <v>14.356999999999999</v>
      </c>
      <c r="EM50" s="55">
        <v>7.99</v>
      </c>
      <c r="EN50" s="55">
        <v>6.8639999999999999</v>
      </c>
      <c r="EO50" s="55">
        <v>6.3680000000000003</v>
      </c>
      <c r="EP50" s="55">
        <v>6.0979999999999999</v>
      </c>
      <c r="EQ50" s="55">
        <v>644.4</v>
      </c>
      <c r="ER50" s="55">
        <v>295.274</v>
      </c>
      <c r="ES50" s="55">
        <v>247.88499999999999</v>
      </c>
      <c r="ET50" s="55">
        <v>349.12599999999998</v>
      </c>
      <c r="EU50" s="55">
        <v>550.83399999999995</v>
      </c>
      <c r="EV50" s="55">
        <v>238.61</v>
      </c>
      <c r="EW50" s="55">
        <v>202.38</v>
      </c>
      <c r="EX50" s="55">
        <v>312.22399999999999</v>
      </c>
      <c r="EY50" s="55">
        <v>548.99699999999996</v>
      </c>
      <c r="EZ50" s="55">
        <v>238.10599999999999</v>
      </c>
      <c r="FA50" s="55">
        <v>201.876</v>
      </c>
      <c r="FB50" s="55">
        <v>310.89100000000002</v>
      </c>
      <c r="FC50" s="55">
        <v>1.837</v>
      </c>
      <c r="FD50" s="55">
        <v>0.504</v>
      </c>
      <c r="FE50" s="55">
        <v>0.504</v>
      </c>
      <c r="FF50" s="55">
        <v>1.333</v>
      </c>
      <c r="FG50" s="55">
        <v>83.046999999999997</v>
      </c>
      <c r="FH50" s="55">
        <v>56.664000000000001</v>
      </c>
      <c r="FI50" s="55">
        <v>45.506</v>
      </c>
      <c r="FJ50" s="55">
        <v>26.382999999999999</v>
      </c>
      <c r="FK50" s="55">
        <v>70.001999999999995</v>
      </c>
      <c r="FL50" s="55">
        <v>48.307000000000002</v>
      </c>
      <c r="FM50" s="55">
        <v>39.485999999999997</v>
      </c>
      <c r="FN50" s="55">
        <v>21.695</v>
      </c>
      <c r="FO50" s="55">
        <v>13.045</v>
      </c>
      <c r="FP50" s="55">
        <v>8.3569999999999993</v>
      </c>
      <c r="FQ50" s="55">
        <v>6.02</v>
      </c>
      <c r="FR50" s="55">
        <v>4.6879999999999997</v>
      </c>
      <c r="FS50" s="55">
        <v>10.519</v>
      </c>
      <c r="FT50" s="55">
        <v>145.62100000000001</v>
      </c>
      <c r="FU50" s="55">
        <v>64.733000000000004</v>
      </c>
      <c r="FV50" s="55">
        <v>54.298000000000002</v>
      </c>
      <c r="FW50" s="55">
        <v>80.888000000000005</v>
      </c>
      <c r="FX50" s="55">
        <v>121.339</v>
      </c>
      <c r="FY50" s="55">
        <v>48.381</v>
      </c>
      <c r="FZ50" s="55">
        <v>40.703000000000003</v>
      </c>
      <c r="GA50" s="55">
        <v>72.957999999999998</v>
      </c>
      <c r="GB50" s="55">
        <v>120.22</v>
      </c>
      <c r="GC50" s="55">
        <v>48.158000000000001</v>
      </c>
      <c r="GD50" s="55">
        <v>40.481000000000002</v>
      </c>
      <c r="GE50" s="55">
        <v>72.061000000000007</v>
      </c>
      <c r="GF50" s="55">
        <v>1.119</v>
      </c>
      <c r="GG50" s="55">
        <v>0.223</v>
      </c>
      <c r="GH50" s="55">
        <v>0.223</v>
      </c>
      <c r="GI50" s="55">
        <v>0.89700000000000002</v>
      </c>
      <c r="GJ50" s="55">
        <v>22.248999999999999</v>
      </c>
      <c r="GK50" s="55">
        <v>16.352</v>
      </c>
      <c r="GL50" s="55">
        <v>13.595000000000001</v>
      </c>
      <c r="GM50" s="55">
        <v>5.8970000000000002</v>
      </c>
      <c r="GN50" s="55">
        <v>17.646000000000001</v>
      </c>
      <c r="GO50" s="55">
        <v>13.146000000000001</v>
      </c>
      <c r="GP50" s="55">
        <v>11.021000000000001</v>
      </c>
      <c r="GQ50" s="55">
        <v>4.5</v>
      </c>
      <c r="GR50" s="55">
        <v>4.6029999999999998</v>
      </c>
      <c r="GS50" s="55">
        <v>3.206</v>
      </c>
      <c r="GT50" s="55">
        <v>2.5739999999999998</v>
      </c>
      <c r="GU50" s="55">
        <v>1.397</v>
      </c>
      <c r="GV50" s="55">
        <v>2.0329999999999999</v>
      </c>
      <c r="GW50" s="55">
        <v>57.399000000000001</v>
      </c>
      <c r="GX50" s="55">
        <v>29.789000000000001</v>
      </c>
      <c r="GY50" s="55">
        <v>26.811</v>
      </c>
      <c r="GZ50" s="55">
        <v>27.611000000000001</v>
      </c>
      <c r="HA50" s="55">
        <v>49.24</v>
      </c>
      <c r="HB50" s="55">
        <v>25.266999999999999</v>
      </c>
      <c r="HC50" s="55">
        <v>22.760999999999999</v>
      </c>
      <c r="HD50" s="55">
        <v>23.974</v>
      </c>
      <c r="HE50" s="55">
        <v>48.817999999999998</v>
      </c>
      <c r="HF50" s="55">
        <v>25.19</v>
      </c>
      <c r="HG50" s="55">
        <v>22.684000000000001</v>
      </c>
      <c r="HH50" s="55">
        <v>23.628</v>
      </c>
      <c r="HI50" s="55">
        <v>0.42199999999999999</v>
      </c>
      <c r="HJ50" s="55">
        <v>7.5999999999999998E-2</v>
      </c>
      <c r="HK50" s="55">
        <v>7.5999999999999998E-2</v>
      </c>
      <c r="HL50" s="55">
        <v>0.34499999999999997</v>
      </c>
      <c r="HM50" s="55">
        <v>7.3090000000000002</v>
      </c>
      <c r="HN50" s="55">
        <v>4.5220000000000002</v>
      </c>
      <c r="HO50" s="55">
        <v>4.05</v>
      </c>
      <c r="HP50" s="55">
        <v>2.786</v>
      </c>
      <c r="HQ50" s="55">
        <v>5.4459999999999997</v>
      </c>
      <c r="HR50" s="55">
        <v>3.375</v>
      </c>
      <c r="HS50" s="55">
        <v>3.0939999999999999</v>
      </c>
      <c r="HT50" s="55">
        <v>2.0710000000000002</v>
      </c>
      <c r="HU50" s="55">
        <v>1.863</v>
      </c>
      <c r="HV50" s="55">
        <v>1.147</v>
      </c>
      <c r="HW50" s="55">
        <v>0.95699999999999996</v>
      </c>
      <c r="HX50" s="55">
        <v>0.71599999999999997</v>
      </c>
      <c r="HY50" s="55">
        <v>0.85099999999999998</v>
      </c>
      <c r="HZ50" s="55">
        <v>99.632999999999996</v>
      </c>
      <c r="IA50" s="55">
        <v>48.866999999999997</v>
      </c>
      <c r="IB50" s="55">
        <v>37.982999999999997</v>
      </c>
      <c r="IC50" s="55">
        <v>50.765999999999998</v>
      </c>
      <c r="ID50" s="55">
        <v>84.665999999999997</v>
      </c>
      <c r="IE50" s="55">
        <v>38.804000000000002</v>
      </c>
      <c r="IF50" s="55">
        <v>31.344000000000001</v>
      </c>
      <c r="IG50" s="55">
        <v>45.862000000000002</v>
      </c>
      <c r="IH50" s="55">
        <v>83.965999999999994</v>
      </c>
      <c r="II50" s="55">
        <v>38.804000000000002</v>
      </c>
      <c r="IJ50" s="55">
        <v>31.344000000000001</v>
      </c>
      <c r="IK50" s="55">
        <v>45.161000000000001</v>
      </c>
      <c r="IL50" s="55">
        <v>0.7</v>
      </c>
      <c r="IM50" s="55">
        <v>0</v>
      </c>
      <c r="IN50" s="55">
        <v>0</v>
      </c>
      <c r="IO50" s="55">
        <v>0.7</v>
      </c>
      <c r="IP50" s="55">
        <v>13.087999999999999</v>
      </c>
      <c r="IQ50" s="55">
        <v>10.063000000000001</v>
      </c>
    </row>
    <row r="51" spans="1:251">
      <c r="A51" s="10">
        <v>40695</v>
      </c>
      <c r="B51" s="55">
        <v>6250.2349999999997</v>
      </c>
      <c r="C51" s="55">
        <v>2913.123</v>
      </c>
      <c r="D51" s="55">
        <v>2367.9270000000001</v>
      </c>
      <c r="E51" s="55">
        <v>3337.1120000000001</v>
      </c>
      <c r="F51" s="55">
        <v>5251.8869999999997</v>
      </c>
      <c r="G51" s="55">
        <v>2306.5169999999998</v>
      </c>
      <c r="H51" s="55">
        <v>1883.0809999999999</v>
      </c>
      <c r="I51" s="55">
        <v>2945.37</v>
      </c>
      <c r="J51" s="55">
        <v>5219.933</v>
      </c>
      <c r="K51" s="55">
        <v>2301.9520000000002</v>
      </c>
      <c r="L51" s="55">
        <v>1879.039</v>
      </c>
      <c r="M51" s="55">
        <v>2917.9810000000002</v>
      </c>
      <c r="N51" s="55">
        <v>31.954000000000001</v>
      </c>
      <c r="O51" s="55">
        <v>4.5650000000000004</v>
      </c>
      <c r="P51" s="55">
        <v>4.0419999999999998</v>
      </c>
      <c r="Q51" s="55">
        <v>27.388999999999999</v>
      </c>
      <c r="R51" s="55">
        <v>902.08399999999995</v>
      </c>
      <c r="S51" s="55">
        <v>606.60599999999999</v>
      </c>
      <c r="T51" s="55">
        <v>484.846</v>
      </c>
      <c r="U51" s="55">
        <v>295.47800000000001</v>
      </c>
      <c r="V51" s="55">
        <v>748.78700000000003</v>
      </c>
      <c r="W51" s="55">
        <v>512.63099999999997</v>
      </c>
      <c r="X51" s="55">
        <v>415.37700000000001</v>
      </c>
      <c r="Y51" s="55">
        <v>236.155</v>
      </c>
      <c r="Z51" s="55">
        <v>153.297</v>
      </c>
      <c r="AA51" s="55">
        <v>93.974999999999994</v>
      </c>
      <c r="AB51" s="55">
        <v>69.468999999999994</v>
      </c>
      <c r="AC51" s="55">
        <v>59.323</v>
      </c>
      <c r="AD51" s="55">
        <v>96.263999999999996</v>
      </c>
      <c r="AE51" s="55">
        <v>2012.5940000000001</v>
      </c>
      <c r="AF51" s="55">
        <v>939.61099999999999</v>
      </c>
      <c r="AG51" s="55">
        <v>762.31200000000001</v>
      </c>
      <c r="AH51" s="55">
        <v>1072.982</v>
      </c>
      <c r="AI51" s="55">
        <v>1684.39</v>
      </c>
      <c r="AJ51" s="55">
        <v>744.09900000000005</v>
      </c>
      <c r="AK51" s="55">
        <v>603.73699999999997</v>
      </c>
      <c r="AL51" s="55">
        <v>940.29100000000005</v>
      </c>
      <c r="AM51" s="55">
        <v>1673.521</v>
      </c>
      <c r="AN51" s="55">
        <v>742.92</v>
      </c>
      <c r="AO51" s="55">
        <v>602.55799999999999</v>
      </c>
      <c r="AP51" s="55">
        <v>930.601</v>
      </c>
      <c r="AQ51" s="55">
        <v>10.869</v>
      </c>
      <c r="AR51" s="55">
        <v>1.179</v>
      </c>
      <c r="AS51" s="55">
        <v>1.179</v>
      </c>
      <c r="AT51" s="55">
        <v>9.6890000000000001</v>
      </c>
      <c r="AU51" s="55">
        <v>298.82100000000003</v>
      </c>
      <c r="AV51" s="55">
        <v>195.512</v>
      </c>
      <c r="AW51" s="55">
        <v>158.57499999999999</v>
      </c>
      <c r="AX51" s="55">
        <v>103.309</v>
      </c>
      <c r="AY51" s="55">
        <v>251.60400000000001</v>
      </c>
      <c r="AZ51" s="55">
        <v>171.17599999999999</v>
      </c>
      <c r="BA51" s="55">
        <v>139.62700000000001</v>
      </c>
      <c r="BB51" s="55">
        <v>80.427999999999997</v>
      </c>
      <c r="BC51" s="55">
        <v>47.216000000000001</v>
      </c>
      <c r="BD51" s="55">
        <v>24.335999999999999</v>
      </c>
      <c r="BE51" s="55">
        <v>18.948</v>
      </c>
      <c r="BF51" s="55">
        <v>22.88</v>
      </c>
      <c r="BG51" s="55">
        <v>29.382999999999999</v>
      </c>
      <c r="BH51" s="55">
        <v>1538.24</v>
      </c>
      <c r="BI51" s="55">
        <v>725.28099999999995</v>
      </c>
      <c r="BJ51" s="55">
        <v>576.07399999999996</v>
      </c>
      <c r="BK51" s="55">
        <v>812.95899999999995</v>
      </c>
      <c r="BL51" s="55">
        <v>1290.346</v>
      </c>
      <c r="BM51" s="55">
        <v>582.57899999999995</v>
      </c>
      <c r="BN51" s="55">
        <v>469.84500000000003</v>
      </c>
      <c r="BO51" s="55">
        <v>707.76700000000005</v>
      </c>
      <c r="BP51" s="55">
        <v>1283.7619999999999</v>
      </c>
      <c r="BQ51" s="55">
        <v>581.59199999999998</v>
      </c>
      <c r="BR51" s="55">
        <v>468.858</v>
      </c>
      <c r="BS51" s="55">
        <v>702.17</v>
      </c>
      <c r="BT51" s="55">
        <v>6.5839999999999996</v>
      </c>
      <c r="BU51" s="55">
        <v>0.98599999999999999</v>
      </c>
      <c r="BV51" s="55">
        <v>0.98599999999999999</v>
      </c>
      <c r="BW51" s="55">
        <v>5.5979999999999999</v>
      </c>
      <c r="BX51" s="55">
        <v>221.096</v>
      </c>
      <c r="BY51" s="55">
        <v>142.703</v>
      </c>
      <c r="BZ51" s="55">
        <v>106.23</v>
      </c>
      <c r="CA51" s="55">
        <v>78.394000000000005</v>
      </c>
      <c r="CB51" s="55">
        <v>184.173</v>
      </c>
      <c r="CC51" s="55">
        <v>118.901</v>
      </c>
      <c r="CD51" s="55">
        <v>91.260999999999996</v>
      </c>
      <c r="CE51" s="55">
        <v>65.272999999999996</v>
      </c>
      <c r="CF51" s="55">
        <v>36.923000000000002</v>
      </c>
      <c r="CG51" s="55">
        <v>23.802</v>
      </c>
      <c r="CH51" s="55">
        <v>14.968</v>
      </c>
      <c r="CI51" s="55">
        <v>13.121</v>
      </c>
      <c r="CJ51" s="55">
        <v>26.797000000000001</v>
      </c>
      <c r="CK51" s="55">
        <v>1273.6369999999999</v>
      </c>
      <c r="CL51" s="55">
        <v>593.14800000000002</v>
      </c>
      <c r="CM51" s="55">
        <v>491.755</v>
      </c>
      <c r="CN51" s="55">
        <v>680.48900000000003</v>
      </c>
      <c r="CO51" s="55">
        <v>1064.472</v>
      </c>
      <c r="CP51" s="55">
        <v>456.11500000000001</v>
      </c>
      <c r="CQ51" s="55">
        <v>378.072</v>
      </c>
      <c r="CR51" s="55">
        <v>608.35699999999997</v>
      </c>
      <c r="CS51" s="55">
        <v>1055.5239999999999</v>
      </c>
      <c r="CT51" s="55">
        <v>453.93400000000003</v>
      </c>
      <c r="CU51" s="55">
        <v>376.29899999999998</v>
      </c>
      <c r="CV51" s="55">
        <v>601.59</v>
      </c>
      <c r="CW51" s="55">
        <v>8.9480000000000004</v>
      </c>
      <c r="CX51" s="55">
        <v>2.181</v>
      </c>
      <c r="CY51" s="55">
        <v>1.774</v>
      </c>
      <c r="CZ51" s="55">
        <v>6.7670000000000003</v>
      </c>
      <c r="DA51" s="55">
        <v>187.46600000000001</v>
      </c>
      <c r="DB51" s="55">
        <v>137.03299999999999</v>
      </c>
      <c r="DC51" s="55">
        <v>113.68300000000001</v>
      </c>
      <c r="DD51" s="55">
        <v>50.433</v>
      </c>
      <c r="DE51" s="55">
        <v>152.91399999999999</v>
      </c>
      <c r="DF51" s="55">
        <v>112.011</v>
      </c>
      <c r="DG51" s="55">
        <v>93.703000000000003</v>
      </c>
      <c r="DH51" s="55">
        <v>40.902999999999999</v>
      </c>
      <c r="DI51" s="55">
        <v>34.551000000000002</v>
      </c>
      <c r="DJ51" s="55">
        <v>25.021000000000001</v>
      </c>
      <c r="DK51" s="55">
        <v>19.978999999999999</v>
      </c>
      <c r="DL51" s="55">
        <v>9.5299999999999994</v>
      </c>
      <c r="DM51" s="55">
        <v>21.699000000000002</v>
      </c>
      <c r="DN51" s="55">
        <v>462.55799999999999</v>
      </c>
      <c r="DO51" s="55">
        <v>209.01</v>
      </c>
      <c r="DP51" s="55">
        <v>166.37799999999999</v>
      </c>
      <c r="DQ51" s="55">
        <v>253.548</v>
      </c>
      <c r="DR51" s="55">
        <v>390.14100000000002</v>
      </c>
      <c r="DS51" s="55">
        <v>162.292</v>
      </c>
      <c r="DT51" s="55">
        <v>130.08600000000001</v>
      </c>
      <c r="DU51" s="55">
        <v>227.84899999999999</v>
      </c>
      <c r="DV51" s="55">
        <v>388.024</v>
      </c>
      <c r="DW51" s="55">
        <v>162.292</v>
      </c>
      <c r="DX51" s="55">
        <v>130.08600000000001</v>
      </c>
      <c r="DY51" s="55">
        <v>225.732</v>
      </c>
      <c r="DZ51" s="55">
        <v>2.117</v>
      </c>
      <c r="EA51" s="55">
        <v>0</v>
      </c>
      <c r="EB51" s="55">
        <v>0</v>
      </c>
      <c r="EC51" s="55">
        <v>2.117</v>
      </c>
      <c r="ED51" s="55">
        <v>67.813000000000002</v>
      </c>
      <c r="EE51" s="55">
        <v>46.718000000000004</v>
      </c>
      <c r="EF51" s="55">
        <v>36.292999999999999</v>
      </c>
      <c r="EG51" s="55">
        <v>21.094999999999999</v>
      </c>
      <c r="EH51" s="55">
        <v>56.043999999999997</v>
      </c>
      <c r="EI51" s="55">
        <v>39.176000000000002</v>
      </c>
      <c r="EJ51" s="55">
        <v>30.536000000000001</v>
      </c>
      <c r="EK51" s="55">
        <v>16.869</v>
      </c>
      <c r="EL51" s="55">
        <v>11.769</v>
      </c>
      <c r="EM51" s="55">
        <v>7.5430000000000001</v>
      </c>
      <c r="EN51" s="55">
        <v>5.7569999999999997</v>
      </c>
      <c r="EO51" s="55">
        <v>4.2270000000000003</v>
      </c>
      <c r="EP51" s="55">
        <v>4.6029999999999998</v>
      </c>
      <c r="EQ51" s="55">
        <v>654.49300000000005</v>
      </c>
      <c r="ER51" s="55">
        <v>303.209</v>
      </c>
      <c r="ES51" s="55">
        <v>251.93199999999999</v>
      </c>
      <c r="ET51" s="55">
        <v>351.28399999999999</v>
      </c>
      <c r="EU51" s="55">
        <v>562.53700000000003</v>
      </c>
      <c r="EV51" s="55">
        <v>250.02799999999999</v>
      </c>
      <c r="EW51" s="55">
        <v>207.649</v>
      </c>
      <c r="EX51" s="55">
        <v>312.50900000000001</v>
      </c>
      <c r="EY51" s="55">
        <v>560.577</v>
      </c>
      <c r="EZ51" s="55">
        <v>250.02799999999999</v>
      </c>
      <c r="FA51" s="55">
        <v>207.649</v>
      </c>
      <c r="FB51" s="55">
        <v>310.54899999999998</v>
      </c>
      <c r="FC51" s="55">
        <v>1.9610000000000001</v>
      </c>
      <c r="FD51" s="55">
        <v>0</v>
      </c>
      <c r="FE51" s="55">
        <v>0</v>
      </c>
      <c r="FF51" s="55">
        <v>1.9610000000000001</v>
      </c>
      <c r="FG51" s="55">
        <v>82.391000000000005</v>
      </c>
      <c r="FH51" s="55">
        <v>53.180999999999997</v>
      </c>
      <c r="FI51" s="55">
        <v>44.283000000000001</v>
      </c>
      <c r="FJ51" s="55">
        <v>29.21</v>
      </c>
      <c r="FK51" s="55">
        <v>67.097999999999999</v>
      </c>
      <c r="FL51" s="55">
        <v>45.284999999999997</v>
      </c>
      <c r="FM51" s="55">
        <v>38.098999999999997</v>
      </c>
      <c r="FN51" s="55">
        <v>21.814</v>
      </c>
      <c r="FO51" s="55">
        <v>15.292999999999999</v>
      </c>
      <c r="FP51" s="55">
        <v>7.8970000000000002</v>
      </c>
      <c r="FQ51" s="55">
        <v>6.1840000000000002</v>
      </c>
      <c r="FR51" s="55">
        <v>7.3959999999999999</v>
      </c>
      <c r="FS51" s="55">
        <v>9.5649999999999995</v>
      </c>
      <c r="FT51" s="55">
        <v>148.05699999999999</v>
      </c>
      <c r="FU51" s="55">
        <v>63.357999999999997</v>
      </c>
      <c r="FV51" s="55">
        <v>53.445999999999998</v>
      </c>
      <c r="FW51" s="55">
        <v>84.698999999999998</v>
      </c>
      <c r="FX51" s="55">
        <v>124.336</v>
      </c>
      <c r="FY51" s="55">
        <v>47.02</v>
      </c>
      <c r="FZ51" s="55">
        <v>39.756999999999998</v>
      </c>
      <c r="GA51" s="55">
        <v>77.316000000000003</v>
      </c>
      <c r="GB51" s="55">
        <v>123.715</v>
      </c>
      <c r="GC51" s="55">
        <v>46.905000000000001</v>
      </c>
      <c r="GD51" s="55">
        <v>39.756999999999998</v>
      </c>
      <c r="GE51" s="55">
        <v>76.81</v>
      </c>
      <c r="GF51" s="55">
        <v>0.621</v>
      </c>
      <c r="GG51" s="55">
        <v>0.115</v>
      </c>
      <c r="GH51" s="55">
        <v>0</v>
      </c>
      <c r="GI51" s="55">
        <v>0.50600000000000001</v>
      </c>
      <c r="GJ51" s="55">
        <v>21.94</v>
      </c>
      <c r="GK51" s="55">
        <v>16.338000000000001</v>
      </c>
      <c r="GL51" s="55">
        <v>13.689</v>
      </c>
      <c r="GM51" s="55">
        <v>5.6020000000000003</v>
      </c>
      <c r="GN51" s="55">
        <v>18.210999999999999</v>
      </c>
      <c r="GO51" s="55">
        <v>13.308999999999999</v>
      </c>
      <c r="GP51" s="55">
        <v>11.773</v>
      </c>
      <c r="GQ51" s="55">
        <v>4.9020000000000001</v>
      </c>
      <c r="GR51" s="55">
        <v>3.7280000000000002</v>
      </c>
      <c r="GS51" s="55">
        <v>3.0289999999999999</v>
      </c>
      <c r="GT51" s="55">
        <v>1.9159999999999999</v>
      </c>
      <c r="GU51" s="55">
        <v>0.69899999999999995</v>
      </c>
      <c r="GV51" s="55">
        <v>1.7809999999999999</v>
      </c>
      <c r="GW51" s="55">
        <v>57.790999999999997</v>
      </c>
      <c r="GX51" s="55">
        <v>30.454000000000001</v>
      </c>
      <c r="GY51" s="55">
        <v>27.327999999999999</v>
      </c>
      <c r="GZ51" s="55">
        <v>27.337</v>
      </c>
      <c r="HA51" s="55">
        <v>48.579000000000001</v>
      </c>
      <c r="HB51" s="55">
        <v>24.248999999999999</v>
      </c>
      <c r="HC51" s="55">
        <v>21.669</v>
      </c>
      <c r="HD51" s="55">
        <v>24.33</v>
      </c>
      <c r="HE51" s="55">
        <v>48.052999999999997</v>
      </c>
      <c r="HF51" s="55">
        <v>24.146000000000001</v>
      </c>
      <c r="HG51" s="55">
        <v>21.565999999999999</v>
      </c>
      <c r="HH51" s="55">
        <v>23.907</v>
      </c>
      <c r="HI51" s="55">
        <v>0.52600000000000002</v>
      </c>
      <c r="HJ51" s="55">
        <v>0.10299999999999999</v>
      </c>
      <c r="HK51" s="55">
        <v>0.10299999999999999</v>
      </c>
      <c r="HL51" s="55">
        <v>0.42299999999999999</v>
      </c>
      <c r="HM51" s="55">
        <v>8.5410000000000004</v>
      </c>
      <c r="HN51" s="55">
        <v>6.2050000000000001</v>
      </c>
      <c r="HO51" s="55">
        <v>5.6589999999999998</v>
      </c>
      <c r="HP51" s="55">
        <v>2.3359999999999999</v>
      </c>
      <c r="HQ51" s="55">
        <v>7.202</v>
      </c>
      <c r="HR51" s="55">
        <v>5.3339999999999996</v>
      </c>
      <c r="HS51" s="55">
        <v>4.9379999999999997</v>
      </c>
      <c r="HT51" s="55">
        <v>1.8680000000000001</v>
      </c>
      <c r="HU51" s="55">
        <v>1.339</v>
      </c>
      <c r="HV51" s="55">
        <v>0.871</v>
      </c>
      <c r="HW51" s="55">
        <v>0.72</v>
      </c>
      <c r="HX51" s="55">
        <v>0.46800000000000003</v>
      </c>
      <c r="HY51" s="55">
        <v>0.67100000000000004</v>
      </c>
      <c r="HZ51" s="55">
        <v>102.866</v>
      </c>
      <c r="IA51" s="55">
        <v>49.051000000000002</v>
      </c>
      <c r="IB51" s="55">
        <v>38.701000000000001</v>
      </c>
      <c r="IC51" s="55">
        <v>53.814999999999998</v>
      </c>
      <c r="ID51" s="55">
        <v>87.084999999999994</v>
      </c>
      <c r="IE51" s="55">
        <v>40.134999999999998</v>
      </c>
      <c r="IF51" s="55">
        <v>32.265999999999998</v>
      </c>
      <c r="IG51" s="55">
        <v>46.95</v>
      </c>
      <c r="IH51" s="55">
        <v>86.756</v>
      </c>
      <c r="II51" s="55">
        <v>40.134999999999998</v>
      </c>
      <c r="IJ51" s="55">
        <v>32.265999999999998</v>
      </c>
      <c r="IK51" s="55">
        <v>46.621000000000002</v>
      </c>
      <c r="IL51" s="55">
        <v>0.32800000000000001</v>
      </c>
      <c r="IM51" s="55">
        <v>0</v>
      </c>
      <c r="IN51" s="55">
        <v>0</v>
      </c>
      <c r="IO51" s="55">
        <v>0.32800000000000001</v>
      </c>
      <c r="IP51" s="55">
        <v>14.016</v>
      </c>
      <c r="IQ51" s="55">
        <v>8.9160000000000004</v>
      </c>
    </row>
    <row r="52" spans="1:251">
      <c r="A52" s="10">
        <v>41061</v>
      </c>
      <c r="B52" s="55">
        <v>6352.3140000000003</v>
      </c>
      <c r="C52" s="55">
        <v>2971.248</v>
      </c>
      <c r="D52" s="55">
        <v>2406.7600000000002</v>
      </c>
      <c r="E52" s="55">
        <v>3381.0659999999998</v>
      </c>
      <c r="F52" s="55">
        <v>5329.7929999999997</v>
      </c>
      <c r="G52" s="55">
        <v>2352.4389999999999</v>
      </c>
      <c r="H52" s="55">
        <v>1921.5260000000001</v>
      </c>
      <c r="I52" s="55">
        <v>2977.3539999999998</v>
      </c>
      <c r="J52" s="55">
        <v>5290.0119999999997</v>
      </c>
      <c r="K52" s="55">
        <v>2349.1610000000001</v>
      </c>
      <c r="L52" s="55">
        <v>1919.22</v>
      </c>
      <c r="M52" s="55">
        <v>2940.8510000000001</v>
      </c>
      <c r="N52" s="55">
        <v>39.781999999999996</v>
      </c>
      <c r="O52" s="55">
        <v>3.2789999999999999</v>
      </c>
      <c r="P52" s="55">
        <v>2.306</v>
      </c>
      <c r="Q52" s="55">
        <v>36.503</v>
      </c>
      <c r="R52" s="55">
        <v>924.97699999999998</v>
      </c>
      <c r="S52" s="55">
        <v>618.80799999999999</v>
      </c>
      <c r="T52" s="55">
        <v>485.23399999999998</v>
      </c>
      <c r="U52" s="55">
        <v>306.16899999999998</v>
      </c>
      <c r="V52" s="55">
        <v>754.14499999999998</v>
      </c>
      <c r="W52" s="55">
        <v>521.33699999999999</v>
      </c>
      <c r="X52" s="55">
        <v>415.13099999999997</v>
      </c>
      <c r="Y52" s="55">
        <v>232.80799999999999</v>
      </c>
      <c r="Z52" s="55">
        <v>170.833</v>
      </c>
      <c r="AA52" s="55">
        <v>97.471000000000004</v>
      </c>
      <c r="AB52" s="55">
        <v>70.102999999999994</v>
      </c>
      <c r="AC52" s="55">
        <v>73.361000000000004</v>
      </c>
      <c r="AD52" s="55">
        <v>97.543000000000006</v>
      </c>
      <c r="AE52" s="55">
        <v>2031.249</v>
      </c>
      <c r="AF52" s="55">
        <v>962.92100000000005</v>
      </c>
      <c r="AG52" s="55">
        <v>771.54899999999998</v>
      </c>
      <c r="AH52" s="55">
        <v>1068.328</v>
      </c>
      <c r="AI52" s="55">
        <v>1695.759</v>
      </c>
      <c r="AJ52" s="55">
        <v>765.95699999999999</v>
      </c>
      <c r="AK52" s="55">
        <v>617.99</v>
      </c>
      <c r="AL52" s="55">
        <v>929.80200000000002</v>
      </c>
      <c r="AM52" s="55">
        <v>1679.1659999999999</v>
      </c>
      <c r="AN52" s="55">
        <v>765.95699999999999</v>
      </c>
      <c r="AO52" s="55">
        <v>617.99</v>
      </c>
      <c r="AP52" s="55">
        <v>913.20899999999995</v>
      </c>
      <c r="AQ52" s="55">
        <v>16.593</v>
      </c>
      <c r="AR52" s="55">
        <v>0</v>
      </c>
      <c r="AS52" s="55">
        <v>0</v>
      </c>
      <c r="AT52" s="55">
        <v>16.593</v>
      </c>
      <c r="AU52" s="55">
        <v>307.96899999999999</v>
      </c>
      <c r="AV52" s="55">
        <v>196.96299999999999</v>
      </c>
      <c r="AW52" s="55">
        <v>153.56</v>
      </c>
      <c r="AX52" s="55">
        <v>111.006</v>
      </c>
      <c r="AY52" s="55">
        <v>255.86099999999999</v>
      </c>
      <c r="AZ52" s="55">
        <v>169.62799999999999</v>
      </c>
      <c r="BA52" s="55">
        <v>134.29900000000001</v>
      </c>
      <c r="BB52" s="55">
        <v>86.233000000000004</v>
      </c>
      <c r="BC52" s="55">
        <v>52.109000000000002</v>
      </c>
      <c r="BD52" s="55">
        <v>27.335999999999999</v>
      </c>
      <c r="BE52" s="55">
        <v>19.260000000000002</v>
      </c>
      <c r="BF52" s="55">
        <v>24.773</v>
      </c>
      <c r="BG52" s="55">
        <v>27.52</v>
      </c>
      <c r="BH52" s="55">
        <v>1562.9559999999999</v>
      </c>
      <c r="BI52" s="55">
        <v>736.74400000000003</v>
      </c>
      <c r="BJ52" s="55">
        <v>585.18499999999995</v>
      </c>
      <c r="BK52" s="55">
        <v>826.21199999999999</v>
      </c>
      <c r="BL52" s="55">
        <v>1316.837</v>
      </c>
      <c r="BM52" s="55">
        <v>593.42499999999995</v>
      </c>
      <c r="BN52" s="55">
        <v>478.36799999999999</v>
      </c>
      <c r="BO52" s="55">
        <v>723.41200000000003</v>
      </c>
      <c r="BP52" s="55">
        <v>1306.9449999999999</v>
      </c>
      <c r="BQ52" s="55">
        <v>593.08699999999999</v>
      </c>
      <c r="BR52" s="55">
        <v>478.36799999999999</v>
      </c>
      <c r="BS52" s="55">
        <v>713.85799999999995</v>
      </c>
      <c r="BT52" s="55">
        <v>9.8919999999999995</v>
      </c>
      <c r="BU52" s="55">
        <v>0.33800000000000002</v>
      </c>
      <c r="BV52" s="55">
        <v>0</v>
      </c>
      <c r="BW52" s="55">
        <v>9.5540000000000003</v>
      </c>
      <c r="BX52" s="55">
        <v>220.15700000000001</v>
      </c>
      <c r="BY52" s="55">
        <v>143.31899999999999</v>
      </c>
      <c r="BZ52" s="55">
        <v>106.81699999999999</v>
      </c>
      <c r="CA52" s="55">
        <v>76.838999999999999</v>
      </c>
      <c r="CB52" s="55">
        <v>178.27699999999999</v>
      </c>
      <c r="CC52" s="55">
        <v>122.44499999999999</v>
      </c>
      <c r="CD52" s="55">
        <v>93.07</v>
      </c>
      <c r="CE52" s="55">
        <v>55.832000000000001</v>
      </c>
      <c r="CF52" s="55">
        <v>41.881</v>
      </c>
      <c r="CG52" s="55">
        <v>20.873999999999999</v>
      </c>
      <c r="CH52" s="55">
        <v>13.747</v>
      </c>
      <c r="CI52" s="55">
        <v>21.007000000000001</v>
      </c>
      <c r="CJ52" s="55">
        <v>25.962</v>
      </c>
      <c r="CK52" s="55">
        <v>1293.471</v>
      </c>
      <c r="CL52" s="55">
        <v>594.10400000000004</v>
      </c>
      <c r="CM52" s="55">
        <v>498.63600000000002</v>
      </c>
      <c r="CN52" s="55">
        <v>699.36699999999996</v>
      </c>
      <c r="CO52" s="55">
        <v>1084.537</v>
      </c>
      <c r="CP52" s="55">
        <v>460.04199999999997</v>
      </c>
      <c r="CQ52" s="55">
        <v>388.31</v>
      </c>
      <c r="CR52" s="55">
        <v>624.495</v>
      </c>
      <c r="CS52" s="55">
        <v>1078.5029999999999</v>
      </c>
      <c r="CT52" s="55">
        <v>458.34800000000001</v>
      </c>
      <c r="CU52" s="55">
        <v>386.952</v>
      </c>
      <c r="CV52" s="55">
        <v>620.15499999999997</v>
      </c>
      <c r="CW52" s="55">
        <v>6.0339999999999998</v>
      </c>
      <c r="CX52" s="55">
        <v>1.694</v>
      </c>
      <c r="CY52" s="55">
        <v>1.3580000000000001</v>
      </c>
      <c r="CZ52" s="55">
        <v>4.34</v>
      </c>
      <c r="DA52" s="55">
        <v>187.56700000000001</v>
      </c>
      <c r="DB52" s="55">
        <v>134.06200000000001</v>
      </c>
      <c r="DC52" s="55">
        <v>110.32599999999999</v>
      </c>
      <c r="DD52" s="55">
        <v>53.505000000000003</v>
      </c>
      <c r="DE52" s="55">
        <v>151.64500000000001</v>
      </c>
      <c r="DF52" s="55">
        <v>108.322</v>
      </c>
      <c r="DG52" s="55">
        <v>89.055000000000007</v>
      </c>
      <c r="DH52" s="55">
        <v>43.323999999999998</v>
      </c>
      <c r="DI52" s="55">
        <v>35.921999999999997</v>
      </c>
      <c r="DJ52" s="55">
        <v>25.741</v>
      </c>
      <c r="DK52" s="55">
        <v>21.271000000000001</v>
      </c>
      <c r="DL52" s="55">
        <v>10.180999999999999</v>
      </c>
      <c r="DM52" s="55">
        <v>21.366</v>
      </c>
      <c r="DN52" s="55">
        <v>469.09699999999998</v>
      </c>
      <c r="DO52" s="55">
        <v>212.11699999999999</v>
      </c>
      <c r="DP52" s="55">
        <v>167.71899999999999</v>
      </c>
      <c r="DQ52" s="55">
        <v>256.98099999999999</v>
      </c>
      <c r="DR52" s="55">
        <v>391.33699999999999</v>
      </c>
      <c r="DS52" s="55">
        <v>165.11799999999999</v>
      </c>
      <c r="DT52" s="55">
        <v>131.36699999999999</v>
      </c>
      <c r="DU52" s="55">
        <v>226.21799999999999</v>
      </c>
      <c r="DV52" s="55">
        <v>389.10599999999999</v>
      </c>
      <c r="DW52" s="55">
        <v>164.636</v>
      </c>
      <c r="DX52" s="55">
        <v>130.88499999999999</v>
      </c>
      <c r="DY52" s="55">
        <v>224.47</v>
      </c>
      <c r="DZ52" s="55">
        <v>2.2309999999999999</v>
      </c>
      <c r="EA52" s="55">
        <v>0.48199999999999998</v>
      </c>
      <c r="EB52" s="55">
        <v>0.48199999999999998</v>
      </c>
      <c r="EC52" s="55">
        <v>1.748</v>
      </c>
      <c r="ED52" s="55">
        <v>68.561999999999998</v>
      </c>
      <c r="EE52" s="55">
        <v>46.997999999999998</v>
      </c>
      <c r="EF52" s="55">
        <v>36.351999999999997</v>
      </c>
      <c r="EG52" s="55">
        <v>21.562999999999999</v>
      </c>
      <c r="EH52" s="55">
        <v>55.375999999999998</v>
      </c>
      <c r="EI52" s="55">
        <v>39.463999999999999</v>
      </c>
      <c r="EJ52" s="55">
        <v>31.280999999999999</v>
      </c>
      <c r="EK52" s="55">
        <v>15.913</v>
      </c>
      <c r="EL52" s="55">
        <v>13.186</v>
      </c>
      <c r="EM52" s="55">
        <v>7.5350000000000001</v>
      </c>
      <c r="EN52" s="55">
        <v>5.0709999999999997</v>
      </c>
      <c r="EO52" s="55">
        <v>5.6509999999999998</v>
      </c>
      <c r="EP52" s="55">
        <v>9.1989999999999998</v>
      </c>
      <c r="EQ52" s="55">
        <v>682.81</v>
      </c>
      <c r="ER52" s="55">
        <v>319.25799999999998</v>
      </c>
      <c r="ES52" s="55">
        <v>261.46699999999998</v>
      </c>
      <c r="ET52" s="55">
        <v>363.55200000000002</v>
      </c>
      <c r="EU52" s="55">
        <v>581.11900000000003</v>
      </c>
      <c r="EV52" s="55">
        <v>256.93</v>
      </c>
      <c r="EW52" s="55">
        <v>211.13499999999999</v>
      </c>
      <c r="EX52" s="55">
        <v>324.19</v>
      </c>
      <c r="EY52" s="55">
        <v>577.97699999999998</v>
      </c>
      <c r="EZ52" s="55">
        <v>256.35700000000003</v>
      </c>
      <c r="FA52" s="55">
        <v>210.86099999999999</v>
      </c>
      <c r="FB52" s="55">
        <v>321.62</v>
      </c>
      <c r="FC52" s="55">
        <v>3.1419999999999999</v>
      </c>
      <c r="FD52" s="55">
        <v>0.57199999999999995</v>
      </c>
      <c r="FE52" s="55">
        <v>0.27400000000000002</v>
      </c>
      <c r="FF52" s="55">
        <v>2.57</v>
      </c>
      <c r="FG52" s="55">
        <v>91.144000000000005</v>
      </c>
      <c r="FH52" s="55">
        <v>62.328000000000003</v>
      </c>
      <c r="FI52" s="55">
        <v>50.332000000000001</v>
      </c>
      <c r="FJ52" s="55">
        <v>28.815999999999999</v>
      </c>
      <c r="FK52" s="55">
        <v>75.757000000000005</v>
      </c>
      <c r="FL52" s="55">
        <v>54.228999999999999</v>
      </c>
      <c r="FM52" s="55">
        <v>44.953000000000003</v>
      </c>
      <c r="FN52" s="55">
        <v>21.527999999999999</v>
      </c>
      <c r="FO52" s="55">
        <v>15.387</v>
      </c>
      <c r="FP52" s="55">
        <v>8.1</v>
      </c>
      <c r="FQ52" s="55">
        <v>5.3789999999999996</v>
      </c>
      <c r="FR52" s="55">
        <v>7.2880000000000003</v>
      </c>
      <c r="FS52" s="55">
        <v>10.547000000000001</v>
      </c>
      <c r="FT52" s="55">
        <v>148.762</v>
      </c>
      <c r="FU52" s="55">
        <v>65.296000000000006</v>
      </c>
      <c r="FV52" s="55">
        <v>53.697000000000003</v>
      </c>
      <c r="FW52" s="55">
        <v>83.465999999999994</v>
      </c>
      <c r="FX52" s="55">
        <v>123.851</v>
      </c>
      <c r="FY52" s="55">
        <v>48.561999999999998</v>
      </c>
      <c r="FZ52" s="55">
        <v>40.228999999999999</v>
      </c>
      <c r="GA52" s="55">
        <v>75.289000000000001</v>
      </c>
      <c r="GB52" s="55">
        <v>123.169</v>
      </c>
      <c r="GC52" s="55">
        <v>48.488999999999997</v>
      </c>
      <c r="GD52" s="55">
        <v>40.155999999999999</v>
      </c>
      <c r="GE52" s="55">
        <v>74.680000000000007</v>
      </c>
      <c r="GF52" s="55">
        <v>0.68100000000000005</v>
      </c>
      <c r="GG52" s="55">
        <v>7.2999999999999995E-2</v>
      </c>
      <c r="GH52" s="55">
        <v>7.2999999999999995E-2</v>
      </c>
      <c r="GI52" s="55">
        <v>0.60799999999999998</v>
      </c>
      <c r="GJ52" s="55">
        <v>23.882999999999999</v>
      </c>
      <c r="GK52" s="55">
        <v>16.734000000000002</v>
      </c>
      <c r="GL52" s="55">
        <v>13.468</v>
      </c>
      <c r="GM52" s="55">
        <v>7.149</v>
      </c>
      <c r="GN52" s="55">
        <v>18.012</v>
      </c>
      <c r="GO52" s="55">
        <v>13.131</v>
      </c>
      <c r="GP52" s="55">
        <v>11.244</v>
      </c>
      <c r="GQ52" s="55">
        <v>4.88</v>
      </c>
      <c r="GR52" s="55">
        <v>5.8710000000000004</v>
      </c>
      <c r="GS52" s="55">
        <v>3.6019999999999999</v>
      </c>
      <c r="GT52" s="55">
        <v>2.2240000000000002</v>
      </c>
      <c r="GU52" s="55">
        <v>2.2690000000000001</v>
      </c>
      <c r="GV52" s="55">
        <v>1.0289999999999999</v>
      </c>
      <c r="GW52" s="55">
        <v>61.837000000000003</v>
      </c>
      <c r="GX52" s="55">
        <v>31.782</v>
      </c>
      <c r="GY52" s="55">
        <v>28.295999999999999</v>
      </c>
      <c r="GZ52" s="55">
        <v>30.056000000000001</v>
      </c>
      <c r="HA52" s="55">
        <v>51.621000000000002</v>
      </c>
      <c r="HB52" s="55">
        <v>24.565999999999999</v>
      </c>
      <c r="HC52" s="55">
        <v>22.286999999999999</v>
      </c>
      <c r="HD52" s="55">
        <v>27.056000000000001</v>
      </c>
      <c r="HE52" s="55">
        <v>51.366999999999997</v>
      </c>
      <c r="HF52" s="55">
        <v>24.446000000000002</v>
      </c>
      <c r="HG52" s="55">
        <v>22.167999999999999</v>
      </c>
      <c r="HH52" s="55">
        <v>26.92</v>
      </c>
      <c r="HI52" s="55">
        <v>0.254</v>
      </c>
      <c r="HJ52" s="55">
        <v>0.11899999999999999</v>
      </c>
      <c r="HK52" s="55">
        <v>0.11899999999999999</v>
      </c>
      <c r="HL52" s="55">
        <v>0.13500000000000001</v>
      </c>
      <c r="HM52" s="55">
        <v>9.5440000000000005</v>
      </c>
      <c r="HN52" s="55">
        <v>7.2160000000000002</v>
      </c>
      <c r="HO52" s="55">
        <v>6.0090000000000003</v>
      </c>
      <c r="HP52" s="55">
        <v>2.3279999999999998</v>
      </c>
      <c r="HQ52" s="55">
        <v>7.3179999999999996</v>
      </c>
      <c r="HR52" s="55">
        <v>5.577</v>
      </c>
      <c r="HS52" s="55">
        <v>4.875</v>
      </c>
      <c r="HT52" s="55">
        <v>1.7410000000000001</v>
      </c>
      <c r="HU52" s="55">
        <v>2.226</v>
      </c>
      <c r="HV52" s="55">
        <v>1.639</v>
      </c>
      <c r="HW52" s="55">
        <v>1.1339999999999999</v>
      </c>
      <c r="HX52" s="55">
        <v>0.58699999999999997</v>
      </c>
      <c r="HY52" s="55">
        <v>0.67300000000000004</v>
      </c>
      <c r="HZ52" s="55">
        <v>102.131</v>
      </c>
      <c r="IA52" s="55">
        <v>49.027000000000001</v>
      </c>
      <c r="IB52" s="55">
        <v>40.21</v>
      </c>
      <c r="IC52" s="55">
        <v>53.103999999999999</v>
      </c>
      <c r="ID52" s="55">
        <v>84.731999999999999</v>
      </c>
      <c r="IE52" s="55">
        <v>37.838999999999999</v>
      </c>
      <c r="IF52" s="55">
        <v>31.84</v>
      </c>
      <c r="IG52" s="55">
        <v>46.892000000000003</v>
      </c>
      <c r="IH52" s="55">
        <v>83.777000000000001</v>
      </c>
      <c r="II52" s="55">
        <v>37.838999999999999</v>
      </c>
      <c r="IJ52" s="55">
        <v>31.84</v>
      </c>
      <c r="IK52" s="55">
        <v>45.938000000000002</v>
      </c>
      <c r="IL52" s="55">
        <v>0.95399999999999996</v>
      </c>
      <c r="IM52" s="55">
        <v>0</v>
      </c>
      <c r="IN52" s="55">
        <v>0</v>
      </c>
      <c r="IO52" s="55">
        <v>0.95399999999999996</v>
      </c>
      <c r="IP52" s="55">
        <v>16.151</v>
      </c>
      <c r="IQ52" s="55">
        <v>11.188000000000001</v>
      </c>
    </row>
    <row r="53" spans="1:251">
      <c r="A53" s="10">
        <v>41426</v>
      </c>
      <c r="B53" s="55">
        <v>6485.24</v>
      </c>
      <c r="C53" s="55">
        <v>3000.8490000000002</v>
      </c>
      <c r="D53" s="55">
        <v>2447.002</v>
      </c>
      <c r="E53" s="55">
        <v>3484.3919999999998</v>
      </c>
      <c r="F53" s="55">
        <v>5439.2049999999999</v>
      </c>
      <c r="G53" s="55">
        <v>2382.6840000000002</v>
      </c>
      <c r="H53" s="55">
        <v>1953.914</v>
      </c>
      <c r="I53" s="55">
        <v>3056.52</v>
      </c>
      <c r="J53" s="55">
        <v>5398.2820000000002</v>
      </c>
      <c r="K53" s="55">
        <v>2375.6309999999999</v>
      </c>
      <c r="L53" s="55">
        <v>1947.3050000000001</v>
      </c>
      <c r="M53" s="55">
        <v>3022.6509999999998</v>
      </c>
      <c r="N53" s="55">
        <v>40.921999999999997</v>
      </c>
      <c r="O53" s="55">
        <v>7.0529999999999999</v>
      </c>
      <c r="P53" s="55">
        <v>6.609</v>
      </c>
      <c r="Q53" s="55">
        <v>33.869</v>
      </c>
      <c r="R53" s="55">
        <v>936.24900000000002</v>
      </c>
      <c r="S53" s="55">
        <v>618.16399999999999</v>
      </c>
      <c r="T53" s="55">
        <v>493.08699999999999</v>
      </c>
      <c r="U53" s="55">
        <v>318.08499999999998</v>
      </c>
      <c r="V53" s="55">
        <v>762.79899999999998</v>
      </c>
      <c r="W53" s="55">
        <v>519.04499999999996</v>
      </c>
      <c r="X53" s="55">
        <v>421.01900000000001</v>
      </c>
      <c r="Y53" s="55">
        <v>243.75399999999999</v>
      </c>
      <c r="Z53" s="55">
        <v>173.45</v>
      </c>
      <c r="AA53" s="55">
        <v>99.119</v>
      </c>
      <c r="AB53" s="55">
        <v>72.067999999999998</v>
      </c>
      <c r="AC53" s="55">
        <v>74.331000000000003</v>
      </c>
      <c r="AD53" s="55">
        <v>109.78700000000001</v>
      </c>
      <c r="AE53" s="55">
        <v>2061.4569999999999</v>
      </c>
      <c r="AF53" s="55">
        <v>961.74800000000005</v>
      </c>
      <c r="AG53" s="55">
        <v>781.07100000000003</v>
      </c>
      <c r="AH53" s="55">
        <v>1099.7090000000001</v>
      </c>
      <c r="AI53" s="55">
        <v>1707.0139999999999</v>
      </c>
      <c r="AJ53" s="55">
        <v>757.91600000000005</v>
      </c>
      <c r="AK53" s="55">
        <v>625.13400000000001</v>
      </c>
      <c r="AL53" s="55">
        <v>949.09799999999996</v>
      </c>
      <c r="AM53" s="55">
        <v>1690.02</v>
      </c>
      <c r="AN53" s="55">
        <v>755.21100000000001</v>
      </c>
      <c r="AO53" s="55">
        <v>622.42899999999997</v>
      </c>
      <c r="AP53" s="55">
        <v>934.80899999999997</v>
      </c>
      <c r="AQ53" s="55">
        <v>16.992999999999999</v>
      </c>
      <c r="AR53" s="55">
        <v>2.7050000000000001</v>
      </c>
      <c r="AS53" s="55">
        <v>2.7050000000000001</v>
      </c>
      <c r="AT53" s="55">
        <v>14.288</v>
      </c>
      <c r="AU53" s="55">
        <v>316.70800000000003</v>
      </c>
      <c r="AV53" s="55">
        <v>203.83199999999999</v>
      </c>
      <c r="AW53" s="55">
        <v>155.93700000000001</v>
      </c>
      <c r="AX53" s="55">
        <v>112.875</v>
      </c>
      <c r="AY53" s="55">
        <v>254.41300000000001</v>
      </c>
      <c r="AZ53" s="55">
        <v>168.28899999999999</v>
      </c>
      <c r="BA53" s="55">
        <v>131.67500000000001</v>
      </c>
      <c r="BB53" s="55">
        <v>86.123999999999995</v>
      </c>
      <c r="BC53" s="55">
        <v>62.293999999999997</v>
      </c>
      <c r="BD53" s="55">
        <v>35.542999999999999</v>
      </c>
      <c r="BE53" s="55">
        <v>24.262</v>
      </c>
      <c r="BF53" s="55">
        <v>26.751000000000001</v>
      </c>
      <c r="BG53" s="55">
        <v>37.735999999999997</v>
      </c>
      <c r="BH53" s="55">
        <v>1604.8520000000001</v>
      </c>
      <c r="BI53" s="55">
        <v>757.48900000000003</v>
      </c>
      <c r="BJ53" s="55">
        <v>598.56100000000004</v>
      </c>
      <c r="BK53" s="55">
        <v>847.36300000000006</v>
      </c>
      <c r="BL53" s="55">
        <v>1362.2809999999999</v>
      </c>
      <c r="BM53" s="55">
        <v>615.84900000000005</v>
      </c>
      <c r="BN53" s="55">
        <v>493.71300000000002</v>
      </c>
      <c r="BO53" s="55">
        <v>746.43200000000002</v>
      </c>
      <c r="BP53" s="55">
        <v>1352.135</v>
      </c>
      <c r="BQ53" s="55">
        <v>614.41999999999996</v>
      </c>
      <c r="BR53" s="55">
        <v>492.28399999999999</v>
      </c>
      <c r="BS53" s="55">
        <v>737.71500000000003</v>
      </c>
      <c r="BT53" s="55">
        <v>10.146000000000001</v>
      </c>
      <c r="BU53" s="55">
        <v>1.429</v>
      </c>
      <c r="BV53" s="55">
        <v>1.429</v>
      </c>
      <c r="BW53" s="55">
        <v>8.7170000000000005</v>
      </c>
      <c r="BX53" s="55">
        <v>214.57400000000001</v>
      </c>
      <c r="BY53" s="55">
        <v>141.63900000000001</v>
      </c>
      <c r="BZ53" s="55">
        <v>104.848</v>
      </c>
      <c r="CA53" s="55">
        <v>72.935000000000002</v>
      </c>
      <c r="CB53" s="55">
        <v>179.74799999999999</v>
      </c>
      <c r="CC53" s="55">
        <v>120.361</v>
      </c>
      <c r="CD53" s="55">
        <v>90.391000000000005</v>
      </c>
      <c r="CE53" s="55">
        <v>59.387</v>
      </c>
      <c r="CF53" s="55">
        <v>34.826000000000001</v>
      </c>
      <c r="CG53" s="55">
        <v>21.277999999999999</v>
      </c>
      <c r="CH53" s="55">
        <v>14.457000000000001</v>
      </c>
      <c r="CI53" s="55">
        <v>13.548</v>
      </c>
      <c r="CJ53" s="55">
        <v>27.995999999999999</v>
      </c>
      <c r="CK53" s="55">
        <v>1324.298</v>
      </c>
      <c r="CL53" s="55">
        <v>601.55200000000002</v>
      </c>
      <c r="CM53" s="55">
        <v>507.55599999999998</v>
      </c>
      <c r="CN53" s="55">
        <v>722.745</v>
      </c>
      <c r="CO53" s="55">
        <v>1108.4490000000001</v>
      </c>
      <c r="CP53" s="55">
        <v>470.73099999999999</v>
      </c>
      <c r="CQ53" s="55">
        <v>392.54899999999998</v>
      </c>
      <c r="CR53" s="55">
        <v>637.71799999999996</v>
      </c>
      <c r="CS53" s="55">
        <v>1104.0309999999999</v>
      </c>
      <c r="CT53" s="55">
        <v>470.01</v>
      </c>
      <c r="CU53" s="55">
        <v>391.82799999999997</v>
      </c>
      <c r="CV53" s="55">
        <v>634.02099999999996</v>
      </c>
      <c r="CW53" s="55">
        <v>4.4180000000000001</v>
      </c>
      <c r="CX53" s="55">
        <v>0.72099999999999997</v>
      </c>
      <c r="CY53" s="55">
        <v>0.72099999999999997</v>
      </c>
      <c r="CZ53" s="55">
        <v>3.6970000000000001</v>
      </c>
      <c r="DA53" s="55">
        <v>196.209</v>
      </c>
      <c r="DB53" s="55">
        <v>130.822</v>
      </c>
      <c r="DC53" s="55">
        <v>115.00700000000001</v>
      </c>
      <c r="DD53" s="55">
        <v>65.387</v>
      </c>
      <c r="DE53" s="55">
        <v>157.16</v>
      </c>
      <c r="DF53" s="55">
        <v>110.691</v>
      </c>
      <c r="DG53" s="55">
        <v>98.817999999999998</v>
      </c>
      <c r="DH53" s="55">
        <v>46.469000000000001</v>
      </c>
      <c r="DI53" s="55">
        <v>39.048000000000002</v>
      </c>
      <c r="DJ53" s="55">
        <v>20.13</v>
      </c>
      <c r="DK53" s="55">
        <v>16.189</v>
      </c>
      <c r="DL53" s="55">
        <v>18.917999999999999</v>
      </c>
      <c r="DM53" s="55">
        <v>19.64</v>
      </c>
      <c r="DN53" s="55">
        <v>476.221</v>
      </c>
      <c r="DO53" s="55">
        <v>207.98500000000001</v>
      </c>
      <c r="DP53" s="55">
        <v>169.08799999999999</v>
      </c>
      <c r="DQ53" s="55">
        <v>268.23599999999999</v>
      </c>
      <c r="DR53" s="55">
        <v>400.47199999999998</v>
      </c>
      <c r="DS53" s="55">
        <v>164.26900000000001</v>
      </c>
      <c r="DT53" s="55">
        <v>131.96100000000001</v>
      </c>
      <c r="DU53" s="55">
        <v>236.203</v>
      </c>
      <c r="DV53" s="55">
        <v>397.68599999999998</v>
      </c>
      <c r="DW53" s="55">
        <v>163.874</v>
      </c>
      <c r="DX53" s="55">
        <v>131.566</v>
      </c>
      <c r="DY53" s="55">
        <v>233.81200000000001</v>
      </c>
      <c r="DZ53" s="55">
        <v>2.786</v>
      </c>
      <c r="EA53" s="55">
        <v>0.39600000000000002</v>
      </c>
      <c r="EB53" s="55">
        <v>0.39600000000000002</v>
      </c>
      <c r="EC53" s="55">
        <v>2.39</v>
      </c>
      <c r="ED53" s="55">
        <v>66.768000000000001</v>
      </c>
      <c r="EE53" s="55">
        <v>43.716000000000001</v>
      </c>
      <c r="EF53" s="55">
        <v>37.125999999999998</v>
      </c>
      <c r="EG53" s="55">
        <v>23.052</v>
      </c>
      <c r="EH53" s="55">
        <v>54.567999999999998</v>
      </c>
      <c r="EI53" s="55">
        <v>36.262</v>
      </c>
      <c r="EJ53" s="55">
        <v>31.222000000000001</v>
      </c>
      <c r="EK53" s="55">
        <v>18.306000000000001</v>
      </c>
      <c r="EL53" s="55">
        <v>12.201000000000001</v>
      </c>
      <c r="EM53" s="55">
        <v>7.4539999999999997</v>
      </c>
      <c r="EN53" s="55">
        <v>5.9039999999999999</v>
      </c>
      <c r="EO53" s="55">
        <v>4.7460000000000004</v>
      </c>
      <c r="EP53" s="55">
        <v>8.9809999999999999</v>
      </c>
      <c r="EQ53" s="55">
        <v>701.67399999999998</v>
      </c>
      <c r="ER53" s="55">
        <v>324.31700000000001</v>
      </c>
      <c r="ES53" s="55">
        <v>268.45400000000001</v>
      </c>
      <c r="ET53" s="55">
        <v>377.35700000000003</v>
      </c>
      <c r="EU53" s="55">
        <v>592.35</v>
      </c>
      <c r="EV53" s="55">
        <v>259.14499999999998</v>
      </c>
      <c r="EW53" s="55">
        <v>214.28899999999999</v>
      </c>
      <c r="EX53" s="55">
        <v>333.20499999999998</v>
      </c>
      <c r="EY53" s="55">
        <v>587.78099999999995</v>
      </c>
      <c r="EZ53" s="55">
        <v>257.97500000000002</v>
      </c>
      <c r="FA53" s="55">
        <v>213.43799999999999</v>
      </c>
      <c r="FB53" s="55">
        <v>329.80599999999998</v>
      </c>
      <c r="FC53" s="55">
        <v>4.569</v>
      </c>
      <c r="FD53" s="55">
        <v>1.17</v>
      </c>
      <c r="FE53" s="55">
        <v>0.85099999999999998</v>
      </c>
      <c r="FF53" s="55">
        <v>3.3980000000000001</v>
      </c>
      <c r="FG53" s="55">
        <v>96.727999999999994</v>
      </c>
      <c r="FH53" s="55">
        <v>65.171999999999997</v>
      </c>
      <c r="FI53" s="55">
        <v>54.164000000000001</v>
      </c>
      <c r="FJ53" s="55">
        <v>31.556000000000001</v>
      </c>
      <c r="FK53" s="55">
        <v>81.302000000000007</v>
      </c>
      <c r="FL53" s="55">
        <v>57.756999999999998</v>
      </c>
      <c r="FM53" s="55">
        <v>48.085999999999999</v>
      </c>
      <c r="FN53" s="55">
        <v>23.545000000000002</v>
      </c>
      <c r="FO53" s="55">
        <v>15.425000000000001</v>
      </c>
      <c r="FP53" s="55">
        <v>7.415</v>
      </c>
      <c r="FQ53" s="55">
        <v>6.0780000000000003</v>
      </c>
      <c r="FR53" s="55">
        <v>8.01</v>
      </c>
      <c r="FS53" s="55">
        <v>12.597</v>
      </c>
      <c r="FT53" s="55">
        <v>149.49199999999999</v>
      </c>
      <c r="FU53" s="55">
        <v>65.47</v>
      </c>
      <c r="FV53" s="55">
        <v>53.237000000000002</v>
      </c>
      <c r="FW53" s="55">
        <v>84.022000000000006</v>
      </c>
      <c r="FX53" s="55">
        <v>123.797</v>
      </c>
      <c r="FY53" s="55">
        <v>47.984999999999999</v>
      </c>
      <c r="FZ53" s="55">
        <v>39.533999999999999</v>
      </c>
      <c r="GA53" s="55">
        <v>75.813000000000002</v>
      </c>
      <c r="GB53" s="55">
        <v>123.081</v>
      </c>
      <c r="GC53" s="55">
        <v>47.753999999999998</v>
      </c>
      <c r="GD53" s="55">
        <v>39.427999999999997</v>
      </c>
      <c r="GE53" s="55">
        <v>75.326999999999998</v>
      </c>
      <c r="GF53" s="55">
        <v>0.71599999999999997</v>
      </c>
      <c r="GG53" s="55">
        <v>0.23100000000000001</v>
      </c>
      <c r="GH53" s="55">
        <v>0.106</v>
      </c>
      <c r="GI53" s="55">
        <v>0.48599999999999999</v>
      </c>
      <c r="GJ53" s="55">
        <v>24.805</v>
      </c>
      <c r="GK53" s="55">
        <v>17.484999999999999</v>
      </c>
      <c r="GL53" s="55">
        <v>13.702999999999999</v>
      </c>
      <c r="GM53" s="55">
        <v>7.32</v>
      </c>
      <c r="GN53" s="55">
        <v>19.350999999999999</v>
      </c>
      <c r="GO53" s="55">
        <v>13.3</v>
      </c>
      <c r="GP53" s="55">
        <v>10.765000000000001</v>
      </c>
      <c r="GQ53" s="55">
        <v>6.0510000000000002</v>
      </c>
      <c r="GR53" s="55">
        <v>5.4539999999999997</v>
      </c>
      <c r="GS53" s="55">
        <v>4.1849999999999996</v>
      </c>
      <c r="GT53" s="55">
        <v>2.9380000000000002</v>
      </c>
      <c r="GU53" s="55">
        <v>1.2689999999999999</v>
      </c>
      <c r="GV53" s="55">
        <v>0.88900000000000001</v>
      </c>
      <c r="GW53" s="55">
        <v>61.969000000000001</v>
      </c>
      <c r="GX53" s="55">
        <v>31.53</v>
      </c>
      <c r="GY53" s="55">
        <v>28.172000000000001</v>
      </c>
      <c r="GZ53" s="55">
        <v>30.439</v>
      </c>
      <c r="HA53" s="55">
        <v>53.524000000000001</v>
      </c>
      <c r="HB53" s="55">
        <v>25.286000000000001</v>
      </c>
      <c r="HC53" s="55">
        <v>22.728000000000002</v>
      </c>
      <c r="HD53" s="55">
        <v>28.238</v>
      </c>
      <c r="HE53" s="55">
        <v>53.207000000000001</v>
      </c>
      <c r="HF53" s="55">
        <v>25.183</v>
      </c>
      <c r="HG53" s="55">
        <v>22.625</v>
      </c>
      <c r="HH53" s="55">
        <v>28.024000000000001</v>
      </c>
      <c r="HI53" s="55">
        <v>0.317</v>
      </c>
      <c r="HJ53" s="55">
        <v>0.10299999999999999</v>
      </c>
      <c r="HK53" s="55">
        <v>0.10299999999999999</v>
      </c>
      <c r="HL53" s="55">
        <v>0.214</v>
      </c>
      <c r="HM53" s="55">
        <v>7.9779999999999998</v>
      </c>
      <c r="HN53" s="55">
        <v>6.2439999999999998</v>
      </c>
      <c r="HO53" s="55">
        <v>5.4429999999999996</v>
      </c>
      <c r="HP53" s="55">
        <v>1.734</v>
      </c>
      <c r="HQ53" s="55">
        <v>6.25</v>
      </c>
      <c r="HR53" s="55">
        <v>5.0999999999999996</v>
      </c>
      <c r="HS53" s="55">
        <v>4.6470000000000002</v>
      </c>
      <c r="HT53" s="55">
        <v>1.1499999999999999</v>
      </c>
      <c r="HU53" s="55">
        <v>1.728</v>
      </c>
      <c r="HV53" s="55">
        <v>1.1439999999999999</v>
      </c>
      <c r="HW53" s="55">
        <v>0.79700000000000004</v>
      </c>
      <c r="HX53" s="55">
        <v>0.58399999999999996</v>
      </c>
      <c r="HY53" s="55">
        <v>0.46700000000000003</v>
      </c>
      <c r="HZ53" s="55">
        <v>105.277</v>
      </c>
      <c r="IA53" s="55">
        <v>50.758000000000003</v>
      </c>
      <c r="IB53" s="55">
        <v>40.863999999999997</v>
      </c>
      <c r="IC53" s="55">
        <v>54.52</v>
      </c>
      <c r="ID53" s="55">
        <v>91.317999999999998</v>
      </c>
      <c r="IE53" s="55">
        <v>41.503</v>
      </c>
      <c r="IF53" s="55">
        <v>34.006</v>
      </c>
      <c r="IG53" s="55">
        <v>49.814</v>
      </c>
      <c r="IH53" s="55">
        <v>90.34</v>
      </c>
      <c r="II53" s="55">
        <v>41.204000000000001</v>
      </c>
      <c r="IJ53" s="55">
        <v>33.707000000000001</v>
      </c>
      <c r="IK53" s="55">
        <v>49.136000000000003</v>
      </c>
      <c r="IL53" s="55">
        <v>0.97699999999999998</v>
      </c>
      <c r="IM53" s="55">
        <v>0.29899999999999999</v>
      </c>
      <c r="IN53" s="55">
        <v>0.29899999999999999</v>
      </c>
      <c r="IO53" s="55">
        <v>0.67800000000000005</v>
      </c>
      <c r="IP53" s="55">
        <v>12.48</v>
      </c>
      <c r="IQ53" s="55">
        <v>9.2539999999999996</v>
      </c>
    </row>
    <row r="54" spans="1:251">
      <c r="A54" s="10">
        <v>41791</v>
      </c>
      <c r="B54" s="55">
        <v>6563.4489999999996</v>
      </c>
      <c r="C54" s="55">
        <v>3054.1239999999998</v>
      </c>
      <c r="D54" s="55">
        <v>2485.8679999999999</v>
      </c>
      <c r="E54" s="55">
        <v>3509.3249999999998</v>
      </c>
      <c r="F54" s="55">
        <v>5475.3689999999997</v>
      </c>
      <c r="G54" s="55">
        <v>2422.8409999999999</v>
      </c>
      <c r="H54" s="55">
        <v>1996.2090000000001</v>
      </c>
      <c r="I54" s="55">
        <v>3052.5279999999998</v>
      </c>
      <c r="J54" s="55">
        <v>5428.2280000000001</v>
      </c>
      <c r="K54" s="55">
        <v>2418.8969999999999</v>
      </c>
      <c r="L54" s="55">
        <v>1992.702</v>
      </c>
      <c r="M54" s="55">
        <v>3009.3310000000001</v>
      </c>
      <c r="N54" s="55">
        <v>47.140999999999998</v>
      </c>
      <c r="O54" s="55">
        <v>3.944</v>
      </c>
      <c r="P54" s="55">
        <v>3.5070000000000001</v>
      </c>
      <c r="Q54" s="55">
        <v>43.197000000000003</v>
      </c>
      <c r="R54" s="55">
        <v>969.678</v>
      </c>
      <c r="S54" s="55">
        <v>631.28300000000002</v>
      </c>
      <c r="T54" s="55">
        <v>489.65899999999999</v>
      </c>
      <c r="U54" s="55">
        <v>338.39499999999998</v>
      </c>
      <c r="V54" s="55">
        <v>787.58699999999999</v>
      </c>
      <c r="W54" s="55">
        <v>528.79</v>
      </c>
      <c r="X54" s="55">
        <v>415.976</v>
      </c>
      <c r="Y54" s="55">
        <v>258.79700000000003</v>
      </c>
      <c r="Z54" s="55">
        <v>182.09100000000001</v>
      </c>
      <c r="AA54" s="55">
        <v>102.49299999999999</v>
      </c>
      <c r="AB54" s="55">
        <v>73.683999999999997</v>
      </c>
      <c r="AC54" s="55">
        <v>79.597999999999999</v>
      </c>
      <c r="AD54" s="55">
        <v>118.402</v>
      </c>
      <c r="AE54" s="55">
        <v>2095.1460000000002</v>
      </c>
      <c r="AF54" s="55">
        <v>975.44600000000003</v>
      </c>
      <c r="AG54" s="55">
        <v>793.26099999999997</v>
      </c>
      <c r="AH54" s="55">
        <v>1119.6990000000001</v>
      </c>
      <c r="AI54" s="55">
        <v>1745.079</v>
      </c>
      <c r="AJ54" s="55">
        <v>772.51300000000003</v>
      </c>
      <c r="AK54" s="55">
        <v>634.83600000000001</v>
      </c>
      <c r="AL54" s="55">
        <v>972.56500000000005</v>
      </c>
      <c r="AM54" s="55">
        <v>1728.165</v>
      </c>
      <c r="AN54" s="55">
        <v>770.67399999999998</v>
      </c>
      <c r="AO54" s="55">
        <v>633.43399999999997</v>
      </c>
      <c r="AP54" s="55">
        <v>957.49099999999999</v>
      </c>
      <c r="AQ54" s="55">
        <v>16.913</v>
      </c>
      <c r="AR54" s="55">
        <v>1.839</v>
      </c>
      <c r="AS54" s="55">
        <v>1.4019999999999999</v>
      </c>
      <c r="AT54" s="55">
        <v>15.074</v>
      </c>
      <c r="AU54" s="55">
        <v>312.50099999999998</v>
      </c>
      <c r="AV54" s="55">
        <v>202.93299999999999</v>
      </c>
      <c r="AW54" s="55">
        <v>158.42500000000001</v>
      </c>
      <c r="AX54" s="55">
        <v>109.568</v>
      </c>
      <c r="AY54" s="55">
        <v>262.03199999999998</v>
      </c>
      <c r="AZ54" s="55">
        <v>176.43299999999999</v>
      </c>
      <c r="BA54" s="55">
        <v>139.30500000000001</v>
      </c>
      <c r="BB54" s="55">
        <v>85.599000000000004</v>
      </c>
      <c r="BC54" s="55">
        <v>50.47</v>
      </c>
      <c r="BD54" s="55">
        <v>26.5</v>
      </c>
      <c r="BE54" s="55">
        <v>19.12</v>
      </c>
      <c r="BF54" s="55">
        <v>23.969000000000001</v>
      </c>
      <c r="BG54" s="55">
        <v>37.566000000000003</v>
      </c>
      <c r="BH54" s="55">
        <v>1637.3150000000001</v>
      </c>
      <c r="BI54" s="55">
        <v>776.13900000000001</v>
      </c>
      <c r="BJ54" s="55">
        <v>613.39700000000005</v>
      </c>
      <c r="BK54" s="55">
        <v>861.17700000000002</v>
      </c>
      <c r="BL54" s="55">
        <v>1369.203</v>
      </c>
      <c r="BM54" s="55">
        <v>635.524</v>
      </c>
      <c r="BN54" s="55">
        <v>510.19799999999998</v>
      </c>
      <c r="BO54" s="55">
        <v>733.67899999999997</v>
      </c>
      <c r="BP54" s="55">
        <v>1356.896</v>
      </c>
      <c r="BQ54" s="55">
        <v>635.524</v>
      </c>
      <c r="BR54" s="55">
        <v>510.19799999999998</v>
      </c>
      <c r="BS54" s="55">
        <v>721.37199999999996</v>
      </c>
      <c r="BT54" s="55">
        <v>12.307</v>
      </c>
      <c r="BU54" s="55">
        <v>0</v>
      </c>
      <c r="BV54" s="55">
        <v>0</v>
      </c>
      <c r="BW54" s="55">
        <v>12.307</v>
      </c>
      <c r="BX54" s="55">
        <v>237.47</v>
      </c>
      <c r="BY54" s="55">
        <v>140.61500000000001</v>
      </c>
      <c r="BZ54" s="55">
        <v>103.199</v>
      </c>
      <c r="CA54" s="55">
        <v>96.855000000000004</v>
      </c>
      <c r="CB54" s="55">
        <v>193.73400000000001</v>
      </c>
      <c r="CC54" s="55">
        <v>118.277</v>
      </c>
      <c r="CD54" s="55">
        <v>87.712999999999994</v>
      </c>
      <c r="CE54" s="55">
        <v>75.457999999999998</v>
      </c>
      <c r="CF54" s="55">
        <v>43.734999999999999</v>
      </c>
      <c r="CG54" s="55">
        <v>22.338000000000001</v>
      </c>
      <c r="CH54" s="55">
        <v>15.484999999999999</v>
      </c>
      <c r="CI54" s="55">
        <v>21.396999999999998</v>
      </c>
      <c r="CJ54" s="55">
        <v>30.643000000000001</v>
      </c>
      <c r="CK54" s="55">
        <v>1337.047</v>
      </c>
      <c r="CL54" s="55">
        <v>614.58199999999999</v>
      </c>
      <c r="CM54" s="55">
        <v>514.04100000000005</v>
      </c>
      <c r="CN54" s="55">
        <v>722.46400000000006</v>
      </c>
      <c r="CO54" s="55">
        <v>1104.0419999999999</v>
      </c>
      <c r="CP54" s="55">
        <v>468.51400000000001</v>
      </c>
      <c r="CQ54" s="55">
        <v>398.78399999999999</v>
      </c>
      <c r="CR54" s="55">
        <v>635.529</v>
      </c>
      <c r="CS54" s="55">
        <v>1093.076</v>
      </c>
      <c r="CT54" s="55">
        <v>467.67899999999997</v>
      </c>
      <c r="CU54" s="55">
        <v>397.95</v>
      </c>
      <c r="CV54" s="55">
        <v>625.39800000000002</v>
      </c>
      <c r="CW54" s="55">
        <v>10.965999999999999</v>
      </c>
      <c r="CX54" s="55">
        <v>0.83499999999999996</v>
      </c>
      <c r="CY54" s="55">
        <v>0.83499999999999996</v>
      </c>
      <c r="CZ54" s="55">
        <v>10.131</v>
      </c>
      <c r="DA54" s="55">
        <v>211.97</v>
      </c>
      <c r="DB54" s="55">
        <v>146.06899999999999</v>
      </c>
      <c r="DC54" s="55">
        <v>115.25700000000001</v>
      </c>
      <c r="DD54" s="55">
        <v>65.900999999999996</v>
      </c>
      <c r="DE54" s="55">
        <v>164.85</v>
      </c>
      <c r="DF54" s="55">
        <v>118.601</v>
      </c>
      <c r="DG54" s="55">
        <v>95.463999999999999</v>
      </c>
      <c r="DH54" s="55">
        <v>46.249000000000002</v>
      </c>
      <c r="DI54" s="55">
        <v>47.12</v>
      </c>
      <c r="DJ54" s="55">
        <v>27.466999999999999</v>
      </c>
      <c r="DK54" s="55">
        <v>19.792999999999999</v>
      </c>
      <c r="DL54" s="55">
        <v>19.652999999999999</v>
      </c>
      <c r="DM54" s="55">
        <v>21.033999999999999</v>
      </c>
      <c r="DN54" s="55">
        <v>475.06400000000002</v>
      </c>
      <c r="DO54" s="55">
        <v>211.583</v>
      </c>
      <c r="DP54" s="55">
        <v>170.554</v>
      </c>
      <c r="DQ54" s="55">
        <v>263.48200000000003</v>
      </c>
      <c r="DR54" s="55">
        <v>399.315</v>
      </c>
      <c r="DS54" s="55">
        <v>165.19</v>
      </c>
      <c r="DT54" s="55">
        <v>134.423</v>
      </c>
      <c r="DU54" s="55">
        <v>234.125</v>
      </c>
      <c r="DV54" s="55">
        <v>396.93599999999998</v>
      </c>
      <c r="DW54" s="55">
        <v>164.041</v>
      </c>
      <c r="DX54" s="55">
        <v>133.27500000000001</v>
      </c>
      <c r="DY54" s="55">
        <v>232.89500000000001</v>
      </c>
      <c r="DZ54" s="55">
        <v>2.379</v>
      </c>
      <c r="EA54" s="55">
        <v>1.1479999999999999</v>
      </c>
      <c r="EB54" s="55">
        <v>1.1479999999999999</v>
      </c>
      <c r="EC54" s="55">
        <v>1.2310000000000001</v>
      </c>
      <c r="ED54" s="55">
        <v>68.28</v>
      </c>
      <c r="EE54" s="55">
        <v>46.393000000000001</v>
      </c>
      <c r="EF54" s="55">
        <v>36.131999999999998</v>
      </c>
      <c r="EG54" s="55">
        <v>21.887</v>
      </c>
      <c r="EH54" s="55">
        <v>53.164999999999999</v>
      </c>
      <c r="EI54" s="55">
        <v>35.677</v>
      </c>
      <c r="EJ54" s="55">
        <v>28.039000000000001</v>
      </c>
      <c r="EK54" s="55">
        <v>17.488</v>
      </c>
      <c r="EL54" s="55">
        <v>15.114000000000001</v>
      </c>
      <c r="EM54" s="55">
        <v>10.715999999999999</v>
      </c>
      <c r="EN54" s="55">
        <v>8.093</v>
      </c>
      <c r="EO54" s="55">
        <v>4.399</v>
      </c>
      <c r="EP54" s="55">
        <v>7.47</v>
      </c>
      <c r="EQ54" s="55">
        <v>703.21500000000003</v>
      </c>
      <c r="ER54" s="55">
        <v>327.53300000000002</v>
      </c>
      <c r="ES54" s="55">
        <v>271.42500000000001</v>
      </c>
      <c r="ET54" s="55">
        <v>375.68200000000002</v>
      </c>
      <c r="EU54" s="55">
        <v>592.73299999999995</v>
      </c>
      <c r="EV54" s="55">
        <v>266.23700000000002</v>
      </c>
      <c r="EW54" s="55">
        <v>221.71799999999999</v>
      </c>
      <c r="EX54" s="55">
        <v>326.49599999999998</v>
      </c>
      <c r="EY54" s="55">
        <v>589.63499999999999</v>
      </c>
      <c r="EZ54" s="55">
        <v>266.23700000000002</v>
      </c>
      <c r="FA54" s="55">
        <v>221.71799999999999</v>
      </c>
      <c r="FB54" s="55">
        <v>323.39800000000002</v>
      </c>
      <c r="FC54" s="55">
        <v>3.0979999999999999</v>
      </c>
      <c r="FD54" s="55">
        <v>0</v>
      </c>
      <c r="FE54" s="55">
        <v>0</v>
      </c>
      <c r="FF54" s="55">
        <v>3.0979999999999999</v>
      </c>
      <c r="FG54" s="55">
        <v>93.751000000000005</v>
      </c>
      <c r="FH54" s="55">
        <v>61.295999999999999</v>
      </c>
      <c r="FI54" s="55">
        <v>49.707000000000001</v>
      </c>
      <c r="FJ54" s="55">
        <v>32.454999999999998</v>
      </c>
      <c r="FK54" s="55">
        <v>76.003</v>
      </c>
      <c r="FL54" s="55">
        <v>51.161000000000001</v>
      </c>
      <c r="FM54" s="55">
        <v>42.619</v>
      </c>
      <c r="FN54" s="55">
        <v>24.841999999999999</v>
      </c>
      <c r="FO54" s="55">
        <v>17.748000000000001</v>
      </c>
      <c r="FP54" s="55">
        <v>10.135</v>
      </c>
      <c r="FQ54" s="55">
        <v>7.0890000000000004</v>
      </c>
      <c r="FR54" s="55">
        <v>7.6130000000000004</v>
      </c>
      <c r="FS54" s="55">
        <v>16.731000000000002</v>
      </c>
      <c r="FT54" s="55">
        <v>148.74799999999999</v>
      </c>
      <c r="FU54" s="55">
        <v>65.841999999999999</v>
      </c>
      <c r="FV54" s="55">
        <v>53.012</v>
      </c>
      <c r="FW54" s="55">
        <v>82.906999999999996</v>
      </c>
      <c r="FX54" s="55">
        <v>122.89700000000001</v>
      </c>
      <c r="FY54" s="55">
        <v>48.283000000000001</v>
      </c>
      <c r="FZ54" s="55">
        <v>39.066000000000003</v>
      </c>
      <c r="GA54" s="55">
        <v>74.614000000000004</v>
      </c>
      <c r="GB54" s="55">
        <v>122.46299999999999</v>
      </c>
      <c r="GC54" s="55">
        <v>48.161000000000001</v>
      </c>
      <c r="GD54" s="55">
        <v>38.944000000000003</v>
      </c>
      <c r="GE54" s="55">
        <v>74.302000000000007</v>
      </c>
      <c r="GF54" s="55">
        <v>0.434</v>
      </c>
      <c r="GG54" s="55">
        <v>0.121</v>
      </c>
      <c r="GH54" s="55">
        <v>0.121</v>
      </c>
      <c r="GI54" s="55">
        <v>0.312</v>
      </c>
      <c r="GJ54" s="55">
        <v>23.853000000000002</v>
      </c>
      <c r="GK54" s="55">
        <v>17.559000000000001</v>
      </c>
      <c r="GL54" s="55">
        <v>13.946999999999999</v>
      </c>
      <c r="GM54" s="55">
        <v>6.2939999999999996</v>
      </c>
      <c r="GN54" s="55">
        <v>20.856999999999999</v>
      </c>
      <c r="GO54" s="55">
        <v>15.845000000000001</v>
      </c>
      <c r="GP54" s="55">
        <v>13.084</v>
      </c>
      <c r="GQ54" s="55">
        <v>5.0110000000000001</v>
      </c>
      <c r="GR54" s="55">
        <v>2.996</v>
      </c>
      <c r="GS54" s="55">
        <v>1.714</v>
      </c>
      <c r="GT54" s="55">
        <v>0.86199999999999999</v>
      </c>
      <c r="GU54" s="55">
        <v>1.282</v>
      </c>
      <c r="GV54" s="55">
        <v>1.9990000000000001</v>
      </c>
      <c r="GW54" s="55">
        <v>60.573999999999998</v>
      </c>
      <c r="GX54" s="55">
        <v>30.791</v>
      </c>
      <c r="GY54" s="55">
        <v>28.242999999999999</v>
      </c>
      <c r="GZ54" s="55">
        <v>29.783000000000001</v>
      </c>
      <c r="HA54" s="55">
        <v>52.72</v>
      </c>
      <c r="HB54" s="55">
        <v>25.466000000000001</v>
      </c>
      <c r="HC54" s="55">
        <v>23.571999999999999</v>
      </c>
      <c r="HD54" s="55">
        <v>27.254000000000001</v>
      </c>
      <c r="HE54" s="55">
        <v>52.341999999999999</v>
      </c>
      <c r="HF54" s="55">
        <v>25.466000000000001</v>
      </c>
      <c r="HG54" s="55">
        <v>23.571999999999999</v>
      </c>
      <c r="HH54" s="55">
        <v>26.875</v>
      </c>
      <c r="HI54" s="55">
        <v>0.378</v>
      </c>
      <c r="HJ54" s="55">
        <v>0</v>
      </c>
      <c r="HK54" s="55">
        <v>0</v>
      </c>
      <c r="HL54" s="55">
        <v>0.378</v>
      </c>
      <c r="HM54" s="55">
        <v>6.9770000000000003</v>
      </c>
      <c r="HN54" s="55">
        <v>5.3239999999999998</v>
      </c>
      <c r="HO54" s="55">
        <v>4.67</v>
      </c>
      <c r="HP54" s="55">
        <v>1.6519999999999999</v>
      </c>
      <c r="HQ54" s="55">
        <v>5.38</v>
      </c>
      <c r="HR54" s="55">
        <v>4.1239999999999997</v>
      </c>
      <c r="HS54" s="55">
        <v>3.4910000000000001</v>
      </c>
      <c r="HT54" s="55">
        <v>1.256</v>
      </c>
      <c r="HU54" s="55">
        <v>1.5960000000000001</v>
      </c>
      <c r="HV54" s="55">
        <v>1.2</v>
      </c>
      <c r="HW54" s="55">
        <v>1.179</v>
      </c>
      <c r="HX54" s="55">
        <v>0.39600000000000002</v>
      </c>
      <c r="HY54" s="55">
        <v>0.877</v>
      </c>
      <c r="HZ54" s="55">
        <v>106.34</v>
      </c>
      <c r="IA54" s="55">
        <v>52.209000000000003</v>
      </c>
      <c r="IB54" s="55">
        <v>41.936</v>
      </c>
      <c r="IC54" s="55">
        <v>54.131</v>
      </c>
      <c r="ID54" s="55">
        <v>89.38</v>
      </c>
      <c r="IE54" s="55">
        <v>41.115000000000002</v>
      </c>
      <c r="IF54" s="55">
        <v>33.612000000000002</v>
      </c>
      <c r="IG54" s="55">
        <v>48.265999999999998</v>
      </c>
      <c r="IH54" s="55">
        <v>88.713999999999999</v>
      </c>
      <c r="II54" s="55">
        <v>41.115000000000002</v>
      </c>
      <c r="IJ54" s="55">
        <v>33.612000000000002</v>
      </c>
      <c r="IK54" s="55">
        <v>47.598999999999997</v>
      </c>
      <c r="IL54" s="55">
        <v>0.66600000000000004</v>
      </c>
      <c r="IM54" s="55">
        <v>0</v>
      </c>
      <c r="IN54" s="55">
        <v>0</v>
      </c>
      <c r="IO54" s="55">
        <v>0.66600000000000004</v>
      </c>
      <c r="IP54" s="55">
        <v>14.877000000000001</v>
      </c>
      <c r="IQ54" s="55">
        <v>11.093999999999999</v>
      </c>
    </row>
    <row r="55" spans="1:251">
      <c r="A55" s="10">
        <v>42156</v>
      </c>
      <c r="B55" s="55">
        <v>6702.9189999999999</v>
      </c>
      <c r="C55" s="55">
        <v>3119.4920000000002</v>
      </c>
      <c r="D55" s="55">
        <v>2525.9850000000001</v>
      </c>
      <c r="E55" s="55">
        <v>3583.4270000000001</v>
      </c>
      <c r="F55" s="55">
        <v>5589.7139999999999</v>
      </c>
      <c r="G55" s="55">
        <v>2467.4879999999998</v>
      </c>
      <c r="H55" s="55">
        <v>2016.788</v>
      </c>
      <c r="I55" s="55">
        <v>3122.2260000000001</v>
      </c>
      <c r="J55" s="55">
        <v>5539.0460000000003</v>
      </c>
      <c r="K55" s="55">
        <v>2460.7730000000001</v>
      </c>
      <c r="L55" s="55">
        <v>2011.269</v>
      </c>
      <c r="M55" s="55">
        <v>3078.2719999999999</v>
      </c>
      <c r="N55" s="55">
        <v>50.667999999999999</v>
      </c>
      <c r="O55" s="55">
        <v>6.7140000000000004</v>
      </c>
      <c r="P55" s="55">
        <v>5.5190000000000001</v>
      </c>
      <c r="Q55" s="55">
        <v>43.954000000000001</v>
      </c>
      <c r="R55" s="55">
        <v>1017.212</v>
      </c>
      <c r="S55" s="55">
        <v>652.005</v>
      </c>
      <c r="T55" s="55">
        <v>509.197</v>
      </c>
      <c r="U55" s="55">
        <v>365.20699999999999</v>
      </c>
      <c r="V55" s="55">
        <v>842.45100000000002</v>
      </c>
      <c r="W55" s="55">
        <v>551.61</v>
      </c>
      <c r="X55" s="55">
        <v>435.24299999999999</v>
      </c>
      <c r="Y55" s="55">
        <v>290.84100000000001</v>
      </c>
      <c r="Z55" s="55">
        <v>174.761</v>
      </c>
      <c r="AA55" s="55">
        <v>100.395</v>
      </c>
      <c r="AB55" s="55">
        <v>73.953999999999994</v>
      </c>
      <c r="AC55" s="55">
        <v>74.366</v>
      </c>
      <c r="AD55" s="55">
        <v>95.994</v>
      </c>
      <c r="AE55" s="55">
        <v>2143.799</v>
      </c>
      <c r="AF55" s="55">
        <v>1009.829</v>
      </c>
      <c r="AG55" s="55">
        <v>804.67499999999995</v>
      </c>
      <c r="AH55" s="55">
        <v>1133.971</v>
      </c>
      <c r="AI55" s="55">
        <v>1774.57</v>
      </c>
      <c r="AJ55" s="55">
        <v>796.07100000000003</v>
      </c>
      <c r="AK55" s="55">
        <v>639.35299999999995</v>
      </c>
      <c r="AL55" s="55">
        <v>978.49900000000002</v>
      </c>
      <c r="AM55" s="55">
        <v>1755.04</v>
      </c>
      <c r="AN55" s="55">
        <v>793.51599999999996</v>
      </c>
      <c r="AO55" s="55">
        <v>637.95799999999997</v>
      </c>
      <c r="AP55" s="55">
        <v>961.52300000000002</v>
      </c>
      <c r="AQ55" s="55">
        <v>19.530999999999999</v>
      </c>
      <c r="AR55" s="55">
        <v>2.5550000000000002</v>
      </c>
      <c r="AS55" s="55">
        <v>1.395</v>
      </c>
      <c r="AT55" s="55">
        <v>16.975999999999999</v>
      </c>
      <c r="AU55" s="55">
        <v>343.78699999999998</v>
      </c>
      <c r="AV55" s="55">
        <v>213.75800000000001</v>
      </c>
      <c r="AW55" s="55">
        <v>165.322</v>
      </c>
      <c r="AX55" s="55">
        <v>130.029</v>
      </c>
      <c r="AY55" s="55">
        <v>288.63</v>
      </c>
      <c r="AZ55" s="55">
        <v>181.779</v>
      </c>
      <c r="BA55" s="55">
        <v>140.458</v>
      </c>
      <c r="BB55" s="55">
        <v>106.852</v>
      </c>
      <c r="BC55" s="55">
        <v>55.156999999999996</v>
      </c>
      <c r="BD55" s="55">
        <v>31.978999999999999</v>
      </c>
      <c r="BE55" s="55">
        <v>24.864000000000001</v>
      </c>
      <c r="BF55" s="55">
        <v>23.178000000000001</v>
      </c>
      <c r="BG55" s="55">
        <v>25.443000000000001</v>
      </c>
      <c r="BH55" s="55">
        <v>1668.931</v>
      </c>
      <c r="BI55" s="55">
        <v>791.55200000000002</v>
      </c>
      <c r="BJ55" s="55">
        <v>626.97400000000005</v>
      </c>
      <c r="BK55" s="55">
        <v>877.37900000000002</v>
      </c>
      <c r="BL55" s="55">
        <v>1401.5550000000001</v>
      </c>
      <c r="BM55" s="55">
        <v>630.524</v>
      </c>
      <c r="BN55" s="55">
        <v>509.863</v>
      </c>
      <c r="BO55" s="55">
        <v>771.03099999999995</v>
      </c>
      <c r="BP55" s="55">
        <v>1389.3530000000001</v>
      </c>
      <c r="BQ55" s="55">
        <v>628.56399999999996</v>
      </c>
      <c r="BR55" s="55">
        <v>507.90300000000002</v>
      </c>
      <c r="BS55" s="55">
        <v>760.78899999999999</v>
      </c>
      <c r="BT55" s="55">
        <v>12.201000000000001</v>
      </c>
      <c r="BU55" s="55">
        <v>1.96</v>
      </c>
      <c r="BV55" s="55">
        <v>1.96</v>
      </c>
      <c r="BW55" s="55">
        <v>10.242000000000001</v>
      </c>
      <c r="BX55" s="55">
        <v>244.245</v>
      </c>
      <c r="BY55" s="55">
        <v>161.02799999999999</v>
      </c>
      <c r="BZ55" s="55">
        <v>117.111</v>
      </c>
      <c r="CA55" s="55">
        <v>83.216999999999999</v>
      </c>
      <c r="CB55" s="55">
        <v>204.215</v>
      </c>
      <c r="CC55" s="55">
        <v>136.89099999999999</v>
      </c>
      <c r="CD55" s="55">
        <v>102.593</v>
      </c>
      <c r="CE55" s="55">
        <v>67.322999999999993</v>
      </c>
      <c r="CF55" s="55">
        <v>40.030999999999999</v>
      </c>
      <c r="CG55" s="55">
        <v>24.137</v>
      </c>
      <c r="CH55" s="55">
        <v>14.518000000000001</v>
      </c>
      <c r="CI55" s="55">
        <v>15.894</v>
      </c>
      <c r="CJ55" s="55">
        <v>23.131</v>
      </c>
      <c r="CK55" s="55">
        <v>1360.498</v>
      </c>
      <c r="CL55" s="55">
        <v>618.31899999999996</v>
      </c>
      <c r="CM55" s="55">
        <v>521.10400000000004</v>
      </c>
      <c r="CN55" s="55">
        <v>742.178</v>
      </c>
      <c r="CO55" s="55">
        <v>1128.46</v>
      </c>
      <c r="CP55" s="55">
        <v>490.63900000000001</v>
      </c>
      <c r="CQ55" s="55">
        <v>413.96100000000001</v>
      </c>
      <c r="CR55" s="55">
        <v>637.82100000000003</v>
      </c>
      <c r="CS55" s="55">
        <v>1120.356</v>
      </c>
      <c r="CT55" s="55">
        <v>489.32100000000003</v>
      </c>
      <c r="CU55" s="55">
        <v>412.64299999999997</v>
      </c>
      <c r="CV55" s="55">
        <v>631.03499999999997</v>
      </c>
      <c r="CW55" s="55">
        <v>8.1039999999999992</v>
      </c>
      <c r="CX55" s="55">
        <v>1.3180000000000001</v>
      </c>
      <c r="CY55" s="55">
        <v>1.3180000000000001</v>
      </c>
      <c r="CZ55" s="55">
        <v>6.7859999999999996</v>
      </c>
      <c r="DA55" s="55">
        <v>208.917</v>
      </c>
      <c r="DB55" s="55">
        <v>127.681</v>
      </c>
      <c r="DC55" s="55">
        <v>107.143</v>
      </c>
      <c r="DD55" s="55">
        <v>81.236999999999995</v>
      </c>
      <c r="DE55" s="55">
        <v>167.80500000000001</v>
      </c>
      <c r="DF55" s="55">
        <v>105.212</v>
      </c>
      <c r="DG55" s="55">
        <v>88.876999999999995</v>
      </c>
      <c r="DH55" s="55">
        <v>62.591999999999999</v>
      </c>
      <c r="DI55" s="55">
        <v>41.113</v>
      </c>
      <c r="DJ55" s="55">
        <v>22.468</v>
      </c>
      <c r="DK55" s="55">
        <v>18.265999999999998</v>
      </c>
      <c r="DL55" s="55">
        <v>18.643999999999998</v>
      </c>
      <c r="DM55" s="55">
        <v>23.120999999999999</v>
      </c>
      <c r="DN55" s="55">
        <v>484.07</v>
      </c>
      <c r="DO55" s="55">
        <v>213.399</v>
      </c>
      <c r="DP55" s="55">
        <v>171.65299999999999</v>
      </c>
      <c r="DQ55" s="55">
        <v>270.67099999999999</v>
      </c>
      <c r="DR55" s="55">
        <v>401.50099999999998</v>
      </c>
      <c r="DS55" s="55">
        <v>162.71899999999999</v>
      </c>
      <c r="DT55" s="55">
        <v>131.78200000000001</v>
      </c>
      <c r="DU55" s="55">
        <v>238.78200000000001</v>
      </c>
      <c r="DV55" s="55">
        <v>398.25099999999998</v>
      </c>
      <c r="DW55" s="55">
        <v>162.71899999999999</v>
      </c>
      <c r="DX55" s="55">
        <v>131.78200000000001</v>
      </c>
      <c r="DY55" s="55">
        <v>235.53200000000001</v>
      </c>
      <c r="DZ55" s="55">
        <v>3.25</v>
      </c>
      <c r="EA55" s="55">
        <v>0</v>
      </c>
      <c r="EB55" s="55">
        <v>0</v>
      </c>
      <c r="EC55" s="55">
        <v>3.25</v>
      </c>
      <c r="ED55" s="55">
        <v>76.090999999999994</v>
      </c>
      <c r="EE55" s="55">
        <v>50.68</v>
      </c>
      <c r="EF55" s="55">
        <v>39.869999999999997</v>
      </c>
      <c r="EG55" s="55">
        <v>25.411000000000001</v>
      </c>
      <c r="EH55" s="55">
        <v>64.325999999999993</v>
      </c>
      <c r="EI55" s="55">
        <v>44.478999999999999</v>
      </c>
      <c r="EJ55" s="55">
        <v>35.069000000000003</v>
      </c>
      <c r="EK55" s="55">
        <v>19.846</v>
      </c>
      <c r="EL55" s="55">
        <v>11.765000000000001</v>
      </c>
      <c r="EM55" s="55">
        <v>6.2009999999999996</v>
      </c>
      <c r="EN55" s="55">
        <v>4.8010000000000002</v>
      </c>
      <c r="EO55" s="55">
        <v>5.5650000000000004</v>
      </c>
      <c r="EP55" s="55">
        <v>6.4779999999999998</v>
      </c>
      <c r="EQ55" s="55">
        <v>719.33799999999997</v>
      </c>
      <c r="ER55" s="55">
        <v>339.88299999999998</v>
      </c>
      <c r="ES55" s="55">
        <v>277.58199999999999</v>
      </c>
      <c r="ET55" s="55">
        <v>379.45499999999998</v>
      </c>
      <c r="EU55" s="55">
        <v>608.37800000000004</v>
      </c>
      <c r="EV55" s="55">
        <v>273.65199999999999</v>
      </c>
      <c r="EW55" s="55">
        <v>224.78399999999999</v>
      </c>
      <c r="EX55" s="55">
        <v>334.72699999999998</v>
      </c>
      <c r="EY55" s="55">
        <v>602.99099999999999</v>
      </c>
      <c r="EZ55" s="55">
        <v>273.339</v>
      </c>
      <c r="FA55" s="55">
        <v>224.47200000000001</v>
      </c>
      <c r="FB55" s="55">
        <v>329.65100000000001</v>
      </c>
      <c r="FC55" s="55">
        <v>5.3879999999999999</v>
      </c>
      <c r="FD55" s="55">
        <v>0.312</v>
      </c>
      <c r="FE55" s="55">
        <v>0.312</v>
      </c>
      <c r="FF55" s="55">
        <v>5.0759999999999996</v>
      </c>
      <c r="FG55" s="55">
        <v>97.146000000000001</v>
      </c>
      <c r="FH55" s="55">
        <v>66.231999999999999</v>
      </c>
      <c r="FI55" s="55">
        <v>52.798000000000002</v>
      </c>
      <c r="FJ55" s="55">
        <v>30.914999999999999</v>
      </c>
      <c r="FK55" s="55">
        <v>78.096999999999994</v>
      </c>
      <c r="FL55" s="55">
        <v>55.494</v>
      </c>
      <c r="FM55" s="55">
        <v>45.488</v>
      </c>
      <c r="FN55" s="55">
        <v>22.603000000000002</v>
      </c>
      <c r="FO55" s="55">
        <v>19.048999999999999</v>
      </c>
      <c r="FP55" s="55">
        <v>10.737</v>
      </c>
      <c r="FQ55" s="55">
        <v>7.31</v>
      </c>
      <c r="FR55" s="55">
        <v>8.3119999999999994</v>
      </c>
      <c r="FS55" s="55">
        <v>13.814</v>
      </c>
      <c r="FT55" s="55">
        <v>149.74799999999999</v>
      </c>
      <c r="FU55" s="55">
        <v>62.698</v>
      </c>
      <c r="FV55" s="55">
        <v>52.534999999999997</v>
      </c>
      <c r="FW55" s="55">
        <v>87.049000000000007</v>
      </c>
      <c r="FX55" s="55">
        <v>125.027</v>
      </c>
      <c r="FY55" s="55">
        <v>47.076000000000001</v>
      </c>
      <c r="FZ55" s="55">
        <v>39.524999999999999</v>
      </c>
      <c r="GA55" s="55">
        <v>77.950999999999993</v>
      </c>
      <c r="GB55" s="55">
        <v>124.91200000000001</v>
      </c>
      <c r="GC55" s="55">
        <v>47.076000000000001</v>
      </c>
      <c r="GD55" s="55">
        <v>39.524999999999999</v>
      </c>
      <c r="GE55" s="55">
        <v>77.834999999999994</v>
      </c>
      <c r="GF55" s="55">
        <v>0.115</v>
      </c>
      <c r="GG55" s="55">
        <v>0</v>
      </c>
      <c r="GH55" s="55">
        <v>0</v>
      </c>
      <c r="GI55" s="55">
        <v>0.115</v>
      </c>
      <c r="GJ55" s="55">
        <v>22.902999999999999</v>
      </c>
      <c r="GK55" s="55">
        <v>15.622</v>
      </c>
      <c r="GL55" s="55">
        <v>13.009</v>
      </c>
      <c r="GM55" s="55">
        <v>7.2809999999999997</v>
      </c>
      <c r="GN55" s="55">
        <v>19.686</v>
      </c>
      <c r="GO55" s="55">
        <v>13.576000000000001</v>
      </c>
      <c r="GP55" s="55">
        <v>11.214</v>
      </c>
      <c r="GQ55" s="55">
        <v>6.11</v>
      </c>
      <c r="GR55" s="55">
        <v>3.2170000000000001</v>
      </c>
      <c r="GS55" s="55">
        <v>2.0459999999999998</v>
      </c>
      <c r="GT55" s="55">
        <v>1.7949999999999999</v>
      </c>
      <c r="GU55" s="55">
        <v>1.171</v>
      </c>
      <c r="GV55" s="55">
        <v>1.8180000000000001</v>
      </c>
      <c r="GW55" s="55">
        <v>63.774999999999999</v>
      </c>
      <c r="GX55" s="55">
        <v>32.634999999999998</v>
      </c>
      <c r="GY55" s="55">
        <v>28.452000000000002</v>
      </c>
      <c r="GZ55" s="55">
        <v>31.14</v>
      </c>
      <c r="HA55" s="55">
        <v>55.018000000000001</v>
      </c>
      <c r="HB55" s="55">
        <v>26.603999999999999</v>
      </c>
      <c r="HC55" s="55">
        <v>22.79</v>
      </c>
      <c r="HD55" s="55">
        <v>28.414000000000001</v>
      </c>
      <c r="HE55" s="55">
        <v>54.826999999999998</v>
      </c>
      <c r="HF55" s="55">
        <v>26.568999999999999</v>
      </c>
      <c r="HG55" s="55">
        <v>22.79</v>
      </c>
      <c r="HH55" s="55">
        <v>28.259</v>
      </c>
      <c r="HI55" s="55">
        <v>0.191</v>
      </c>
      <c r="HJ55" s="55">
        <v>3.5000000000000003E-2</v>
      </c>
      <c r="HK55" s="55">
        <v>0</v>
      </c>
      <c r="HL55" s="55">
        <v>0.155</v>
      </c>
      <c r="HM55" s="55">
        <v>7.5289999999999999</v>
      </c>
      <c r="HN55" s="55">
        <v>6.03</v>
      </c>
      <c r="HO55" s="55">
        <v>5.6619999999999999</v>
      </c>
      <c r="HP55" s="55">
        <v>1.4990000000000001</v>
      </c>
      <c r="HQ55" s="55">
        <v>6.4729999999999999</v>
      </c>
      <c r="HR55" s="55">
        <v>5.1449999999999996</v>
      </c>
      <c r="HS55" s="55">
        <v>4.8520000000000003</v>
      </c>
      <c r="HT55" s="55">
        <v>1.3280000000000001</v>
      </c>
      <c r="HU55" s="55">
        <v>1.0569999999999999</v>
      </c>
      <c r="HV55" s="55">
        <v>0.88600000000000001</v>
      </c>
      <c r="HW55" s="55">
        <v>0.81</v>
      </c>
      <c r="HX55" s="55">
        <v>0.17100000000000001</v>
      </c>
      <c r="HY55" s="55">
        <v>1.2270000000000001</v>
      </c>
      <c r="HZ55" s="55">
        <v>112.76</v>
      </c>
      <c r="IA55" s="55">
        <v>51.176000000000002</v>
      </c>
      <c r="IB55" s="55">
        <v>43.012</v>
      </c>
      <c r="IC55" s="55">
        <v>61.582999999999998</v>
      </c>
      <c r="ID55" s="55">
        <v>95.203999999999994</v>
      </c>
      <c r="IE55" s="55">
        <v>40.201999999999998</v>
      </c>
      <c r="IF55" s="55">
        <v>34.729999999999997</v>
      </c>
      <c r="IG55" s="55">
        <v>55.002000000000002</v>
      </c>
      <c r="IH55" s="55">
        <v>93.316000000000003</v>
      </c>
      <c r="II55" s="55">
        <v>39.667999999999999</v>
      </c>
      <c r="IJ55" s="55">
        <v>34.195999999999998</v>
      </c>
      <c r="IK55" s="55">
        <v>53.648000000000003</v>
      </c>
      <c r="IL55" s="55">
        <v>1.889</v>
      </c>
      <c r="IM55" s="55">
        <v>0.53400000000000003</v>
      </c>
      <c r="IN55" s="55">
        <v>0.53400000000000003</v>
      </c>
      <c r="IO55" s="55">
        <v>1.3540000000000001</v>
      </c>
      <c r="IP55" s="55">
        <v>16.593</v>
      </c>
      <c r="IQ55" s="55">
        <v>10.974</v>
      </c>
    </row>
    <row r="56" spans="1:251">
      <c r="A56" s="10">
        <v>42522</v>
      </c>
      <c r="B56" s="55">
        <v>6787.527</v>
      </c>
      <c r="C56" s="55">
        <v>3158.92</v>
      </c>
      <c r="D56" s="55">
        <v>2562.2220000000002</v>
      </c>
      <c r="E56" s="55">
        <v>3628.6080000000002</v>
      </c>
      <c r="F56" s="55">
        <v>5685.7079999999996</v>
      </c>
      <c r="G56" s="55">
        <v>2502.5</v>
      </c>
      <c r="H56" s="55">
        <v>2050.75</v>
      </c>
      <c r="I56" s="55">
        <v>3183.2080000000001</v>
      </c>
      <c r="J56" s="55">
        <v>5631.9189999999999</v>
      </c>
      <c r="K56" s="55">
        <v>2496.652</v>
      </c>
      <c r="L56" s="55">
        <v>2046.0650000000001</v>
      </c>
      <c r="M56" s="55">
        <v>3135.2669999999998</v>
      </c>
      <c r="N56" s="55">
        <v>53.79</v>
      </c>
      <c r="O56" s="55">
        <v>5.8479999999999999</v>
      </c>
      <c r="P56" s="55">
        <v>4.6849999999999996</v>
      </c>
      <c r="Q56" s="55">
        <v>47.942</v>
      </c>
      <c r="R56" s="55">
        <v>999.40300000000002</v>
      </c>
      <c r="S56" s="55">
        <v>656.42</v>
      </c>
      <c r="T56" s="55">
        <v>511.47199999999998</v>
      </c>
      <c r="U56" s="55">
        <v>342.98399999999998</v>
      </c>
      <c r="V56" s="55">
        <v>816.78700000000003</v>
      </c>
      <c r="W56" s="55">
        <v>553.27599999999995</v>
      </c>
      <c r="X56" s="55">
        <v>436.66899999999998</v>
      </c>
      <c r="Y56" s="55">
        <v>263.51</v>
      </c>
      <c r="Z56" s="55">
        <v>182.61699999999999</v>
      </c>
      <c r="AA56" s="55">
        <v>103.143</v>
      </c>
      <c r="AB56" s="55">
        <v>74.802000000000007</v>
      </c>
      <c r="AC56" s="55">
        <v>79.474000000000004</v>
      </c>
      <c r="AD56" s="55">
        <v>102.416</v>
      </c>
      <c r="AE56" s="55">
        <v>2160.0540000000001</v>
      </c>
      <c r="AF56" s="55">
        <v>1018.31</v>
      </c>
      <c r="AG56" s="55">
        <v>816.55</v>
      </c>
      <c r="AH56" s="55">
        <v>1141.7439999999999</v>
      </c>
      <c r="AI56" s="55">
        <v>1804.277</v>
      </c>
      <c r="AJ56" s="55">
        <v>813.86599999999999</v>
      </c>
      <c r="AK56" s="55">
        <v>657.99199999999996</v>
      </c>
      <c r="AL56" s="55">
        <v>990.41099999999994</v>
      </c>
      <c r="AM56" s="55">
        <v>1787.9079999999999</v>
      </c>
      <c r="AN56" s="55">
        <v>812.40899999999999</v>
      </c>
      <c r="AO56" s="55">
        <v>657.10199999999998</v>
      </c>
      <c r="AP56" s="55">
        <v>975.49900000000002</v>
      </c>
      <c r="AQ56" s="55">
        <v>16.369</v>
      </c>
      <c r="AR56" s="55">
        <v>1.4570000000000001</v>
      </c>
      <c r="AS56" s="55">
        <v>0.89</v>
      </c>
      <c r="AT56" s="55">
        <v>14.912000000000001</v>
      </c>
      <c r="AU56" s="55">
        <v>325.39299999999997</v>
      </c>
      <c r="AV56" s="55">
        <v>204.44399999999999</v>
      </c>
      <c r="AW56" s="55">
        <v>158.55799999999999</v>
      </c>
      <c r="AX56" s="55">
        <v>120.95</v>
      </c>
      <c r="AY56" s="55">
        <v>268.887</v>
      </c>
      <c r="AZ56" s="55">
        <v>175.28399999999999</v>
      </c>
      <c r="BA56" s="55">
        <v>138.4</v>
      </c>
      <c r="BB56" s="55">
        <v>93.602999999999994</v>
      </c>
      <c r="BC56" s="55">
        <v>56.506999999999998</v>
      </c>
      <c r="BD56" s="55">
        <v>29.16</v>
      </c>
      <c r="BE56" s="55">
        <v>20.158000000000001</v>
      </c>
      <c r="BF56" s="55">
        <v>27.346</v>
      </c>
      <c r="BG56" s="55">
        <v>30.382999999999999</v>
      </c>
      <c r="BH56" s="55">
        <v>1721.0440000000001</v>
      </c>
      <c r="BI56" s="55">
        <v>812.51</v>
      </c>
      <c r="BJ56" s="55">
        <v>645.08199999999999</v>
      </c>
      <c r="BK56" s="55">
        <v>908.53399999999999</v>
      </c>
      <c r="BL56" s="55">
        <v>1449.6179999999999</v>
      </c>
      <c r="BM56" s="55">
        <v>661.62</v>
      </c>
      <c r="BN56" s="55">
        <v>536.54999999999995</v>
      </c>
      <c r="BO56" s="55">
        <v>787.99900000000002</v>
      </c>
      <c r="BP56" s="55">
        <v>1431.846</v>
      </c>
      <c r="BQ56" s="55">
        <v>660.85400000000004</v>
      </c>
      <c r="BR56" s="55">
        <v>536.19600000000003</v>
      </c>
      <c r="BS56" s="55">
        <v>770.99199999999996</v>
      </c>
      <c r="BT56" s="55">
        <v>17.771999999999998</v>
      </c>
      <c r="BU56" s="55">
        <v>0.76500000000000001</v>
      </c>
      <c r="BV56" s="55">
        <v>0.35399999999999998</v>
      </c>
      <c r="BW56" s="55">
        <v>17.007000000000001</v>
      </c>
      <c r="BX56" s="55">
        <v>241.357</v>
      </c>
      <c r="BY56" s="55">
        <v>150.88999999999999</v>
      </c>
      <c r="BZ56" s="55">
        <v>108.53100000000001</v>
      </c>
      <c r="CA56" s="55">
        <v>90.466999999999999</v>
      </c>
      <c r="CB56" s="55">
        <v>198.131</v>
      </c>
      <c r="CC56" s="55">
        <v>126.827</v>
      </c>
      <c r="CD56" s="55">
        <v>93.138999999999996</v>
      </c>
      <c r="CE56" s="55">
        <v>71.304000000000002</v>
      </c>
      <c r="CF56" s="55">
        <v>43.225999999999999</v>
      </c>
      <c r="CG56" s="55">
        <v>24.062999999999999</v>
      </c>
      <c r="CH56" s="55">
        <v>15.393000000000001</v>
      </c>
      <c r="CI56" s="55">
        <v>19.163</v>
      </c>
      <c r="CJ56" s="55">
        <v>30.068999999999999</v>
      </c>
      <c r="CK56" s="55">
        <v>1379.377</v>
      </c>
      <c r="CL56" s="55">
        <v>625.53800000000001</v>
      </c>
      <c r="CM56" s="55">
        <v>522.88400000000001</v>
      </c>
      <c r="CN56" s="55">
        <v>753.84</v>
      </c>
      <c r="CO56" s="55">
        <v>1153.482</v>
      </c>
      <c r="CP56" s="55">
        <v>481.90300000000002</v>
      </c>
      <c r="CQ56" s="55">
        <v>402.392</v>
      </c>
      <c r="CR56" s="55">
        <v>671.57899999999995</v>
      </c>
      <c r="CS56" s="55">
        <v>1142.683</v>
      </c>
      <c r="CT56" s="55">
        <v>480.17099999999999</v>
      </c>
      <c r="CU56" s="55">
        <v>400.66</v>
      </c>
      <c r="CV56" s="55">
        <v>662.51199999999994</v>
      </c>
      <c r="CW56" s="55">
        <v>10.798999999999999</v>
      </c>
      <c r="CX56" s="55">
        <v>1.732</v>
      </c>
      <c r="CY56" s="55">
        <v>1.732</v>
      </c>
      <c r="CZ56" s="55">
        <v>9.0670000000000002</v>
      </c>
      <c r="DA56" s="55">
        <v>206.70500000000001</v>
      </c>
      <c r="DB56" s="55">
        <v>143.63499999999999</v>
      </c>
      <c r="DC56" s="55">
        <v>120.49299999999999</v>
      </c>
      <c r="DD56" s="55">
        <v>63.07</v>
      </c>
      <c r="DE56" s="55">
        <v>168.01300000000001</v>
      </c>
      <c r="DF56" s="55">
        <v>121.955</v>
      </c>
      <c r="DG56" s="55">
        <v>102.58499999999999</v>
      </c>
      <c r="DH56" s="55">
        <v>46.058</v>
      </c>
      <c r="DI56" s="55">
        <v>38.692</v>
      </c>
      <c r="DJ56" s="55">
        <v>21.68</v>
      </c>
      <c r="DK56" s="55">
        <v>17.908000000000001</v>
      </c>
      <c r="DL56" s="55">
        <v>17.012</v>
      </c>
      <c r="DM56" s="55">
        <v>19.190999999999999</v>
      </c>
      <c r="DN56" s="55">
        <v>486.85500000000002</v>
      </c>
      <c r="DO56" s="55">
        <v>216.76400000000001</v>
      </c>
      <c r="DP56" s="55">
        <v>173.01300000000001</v>
      </c>
      <c r="DQ56" s="55">
        <v>270.09199999999998</v>
      </c>
      <c r="DR56" s="55">
        <v>402.68099999999998</v>
      </c>
      <c r="DS56" s="55">
        <v>166.36500000000001</v>
      </c>
      <c r="DT56" s="55">
        <v>135.13800000000001</v>
      </c>
      <c r="DU56" s="55">
        <v>236.31700000000001</v>
      </c>
      <c r="DV56" s="55">
        <v>399.178</v>
      </c>
      <c r="DW56" s="55">
        <v>164.89099999999999</v>
      </c>
      <c r="DX56" s="55">
        <v>133.84899999999999</v>
      </c>
      <c r="DY56" s="55">
        <v>234.28700000000001</v>
      </c>
      <c r="DZ56" s="55">
        <v>3.504</v>
      </c>
      <c r="EA56" s="55">
        <v>1.474</v>
      </c>
      <c r="EB56" s="55">
        <v>1.2889999999999999</v>
      </c>
      <c r="EC56" s="55">
        <v>2.0299999999999998</v>
      </c>
      <c r="ED56" s="55">
        <v>77.238</v>
      </c>
      <c r="EE56" s="55">
        <v>50.399000000000001</v>
      </c>
      <c r="EF56" s="55">
        <v>37.875</v>
      </c>
      <c r="EG56" s="55">
        <v>26.838999999999999</v>
      </c>
      <c r="EH56" s="55">
        <v>61.948</v>
      </c>
      <c r="EI56" s="55">
        <v>39.725999999999999</v>
      </c>
      <c r="EJ56" s="55">
        <v>30.288</v>
      </c>
      <c r="EK56" s="55">
        <v>22.222000000000001</v>
      </c>
      <c r="EL56" s="55">
        <v>15.29</v>
      </c>
      <c r="EM56" s="55">
        <v>10.673</v>
      </c>
      <c r="EN56" s="55">
        <v>7.5869999999999997</v>
      </c>
      <c r="EO56" s="55">
        <v>4.617</v>
      </c>
      <c r="EP56" s="55">
        <v>6.9349999999999996</v>
      </c>
      <c r="EQ56" s="55">
        <v>718.55499999999995</v>
      </c>
      <c r="ER56" s="55">
        <v>337.928</v>
      </c>
      <c r="ES56" s="55">
        <v>280.363</v>
      </c>
      <c r="ET56" s="55">
        <v>380.62700000000001</v>
      </c>
      <c r="EU56" s="55">
        <v>605.62800000000004</v>
      </c>
      <c r="EV56" s="55">
        <v>265.78500000000003</v>
      </c>
      <c r="EW56" s="55">
        <v>222.643</v>
      </c>
      <c r="EX56" s="55">
        <v>339.84300000000002</v>
      </c>
      <c r="EY56" s="55">
        <v>602.66800000000001</v>
      </c>
      <c r="EZ56" s="55">
        <v>265.78500000000003</v>
      </c>
      <c r="FA56" s="55">
        <v>222.643</v>
      </c>
      <c r="FB56" s="55">
        <v>336.88299999999998</v>
      </c>
      <c r="FC56" s="55">
        <v>2.96</v>
      </c>
      <c r="FD56" s="55">
        <v>0</v>
      </c>
      <c r="FE56" s="55">
        <v>0</v>
      </c>
      <c r="FF56" s="55">
        <v>2.96</v>
      </c>
      <c r="FG56" s="55">
        <v>100.426</v>
      </c>
      <c r="FH56" s="55">
        <v>72.141999999999996</v>
      </c>
      <c r="FI56" s="55">
        <v>57.72</v>
      </c>
      <c r="FJ56" s="55">
        <v>28.283000000000001</v>
      </c>
      <c r="FK56" s="55">
        <v>81.775000000000006</v>
      </c>
      <c r="FL56" s="55">
        <v>60.39</v>
      </c>
      <c r="FM56" s="55">
        <v>48.631999999999998</v>
      </c>
      <c r="FN56" s="55">
        <v>21.385999999999999</v>
      </c>
      <c r="FO56" s="55">
        <v>18.651</v>
      </c>
      <c r="FP56" s="55">
        <v>11.753</v>
      </c>
      <c r="FQ56" s="55">
        <v>9.0879999999999992</v>
      </c>
      <c r="FR56" s="55">
        <v>6.8979999999999997</v>
      </c>
      <c r="FS56" s="55">
        <v>12.500999999999999</v>
      </c>
      <c r="FT56" s="55">
        <v>149.41800000000001</v>
      </c>
      <c r="FU56" s="55">
        <v>63.606999999999999</v>
      </c>
      <c r="FV56" s="55">
        <v>52.503999999999998</v>
      </c>
      <c r="FW56" s="55">
        <v>85.811000000000007</v>
      </c>
      <c r="FX56" s="55">
        <v>123.173</v>
      </c>
      <c r="FY56" s="55">
        <v>45.064999999999998</v>
      </c>
      <c r="FZ56" s="55">
        <v>37.368000000000002</v>
      </c>
      <c r="GA56" s="55">
        <v>78.106999999999999</v>
      </c>
      <c r="GB56" s="55">
        <v>122.325</v>
      </c>
      <c r="GC56" s="55">
        <v>44.953000000000003</v>
      </c>
      <c r="GD56" s="55">
        <v>37.256</v>
      </c>
      <c r="GE56" s="55">
        <v>77.373000000000005</v>
      </c>
      <c r="GF56" s="55">
        <v>0.84699999999999998</v>
      </c>
      <c r="GG56" s="55">
        <v>0.113</v>
      </c>
      <c r="GH56" s="55">
        <v>0.113</v>
      </c>
      <c r="GI56" s="55">
        <v>0.73499999999999999</v>
      </c>
      <c r="GJ56" s="55">
        <v>24.696000000000002</v>
      </c>
      <c r="GK56" s="55">
        <v>18.542000000000002</v>
      </c>
      <c r="GL56" s="55">
        <v>15.135999999999999</v>
      </c>
      <c r="GM56" s="55">
        <v>6.1539999999999999</v>
      </c>
      <c r="GN56" s="55">
        <v>19.384</v>
      </c>
      <c r="GO56" s="55">
        <v>15.387</v>
      </c>
      <c r="GP56" s="55">
        <v>12.737</v>
      </c>
      <c r="GQ56" s="55">
        <v>3.9980000000000002</v>
      </c>
      <c r="GR56" s="55">
        <v>5.3109999999999999</v>
      </c>
      <c r="GS56" s="55">
        <v>3.1549999999999998</v>
      </c>
      <c r="GT56" s="55">
        <v>2.399</v>
      </c>
      <c r="GU56" s="55">
        <v>2.1560000000000001</v>
      </c>
      <c r="GV56" s="55">
        <v>1.5489999999999999</v>
      </c>
      <c r="GW56" s="55">
        <v>58.734999999999999</v>
      </c>
      <c r="GX56" s="55">
        <v>29.657</v>
      </c>
      <c r="GY56" s="55">
        <v>27.099</v>
      </c>
      <c r="GZ56" s="55">
        <v>29.077999999999999</v>
      </c>
      <c r="HA56" s="55">
        <v>50.369</v>
      </c>
      <c r="HB56" s="55">
        <v>24.565999999999999</v>
      </c>
      <c r="HC56" s="55">
        <v>22.451000000000001</v>
      </c>
      <c r="HD56" s="55">
        <v>25.803000000000001</v>
      </c>
      <c r="HE56" s="55">
        <v>49.911000000000001</v>
      </c>
      <c r="HF56" s="55">
        <v>24.259</v>
      </c>
      <c r="HG56" s="55">
        <v>22.143999999999998</v>
      </c>
      <c r="HH56" s="55">
        <v>25.652000000000001</v>
      </c>
      <c r="HI56" s="55">
        <v>0.45900000000000002</v>
      </c>
      <c r="HJ56" s="55">
        <v>0.307</v>
      </c>
      <c r="HK56" s="55">
        <v>0.307</v>
      </c>
      <c r="HL56" s="55">
        <v>0.152</v>
      </c>
      <c r="HM56" s="55">
        <v>7.7759999999999998</v>
      </c>
      <c r="HN56" s="55">
        <v>5.0910000000000002</v>
      </c>
      <c r="HO56" s="55">
        <v>4.6470000000000002</v>
      </c>
      <c r="HP56" s="55">
        <v>2.6850000000000001</v>
      </c>
      <c r="HQ56" s="55">
        <v>6.306</v>
      </c>
      <c r="HR56" s="55">
        <v>4.2</v>
      </c>
      <c r="HS56" s="55">
        <v>3.7669999999999999</v>
      </c>
      <c r="HT56" s="55">
        <v>2.1070000000000002</v>
      </c>
      <c r="HU56" s="55">
        <v>1.47</v>
      </c>
      <c r="HV56" s="55">
        <v>0.89100000000000001</v>
      </c>
      <c r="HW56" s="55">
        <v>0.88100000000000001</v>
      </c>
      <c r="HX56" s="55">
        <v>0.57899999999999996</v>
      </c>
      <c r="HY56" s="55">
        <v>0.58899999999999997</v>
      </c>
      <c r="HZ56" s="55">
        <v>113.49</v>
      </c>
      <c r="IA56" s="55">
        <v>54.606999999999999</v>
      </c>
      <c r="IB56" s="55">
        <v>44.725999999999999</v>
      </c>
      <c r="IC56" s="55">
        <v>58.883000000000003</v>
      </c>
      <c r="ID56" s="55">
        <v>96.48</v>
      </c>
      <c r="IE56" s="55">
        <v>43.331000000000003</v>
      </c>
      <c r="IF56" s="55">
        <v>36.215000000000003</v>
      </c>
      <c r="IG56" s="55">
        <v>53.15</v>
      </c>
      <c r="IH56" s="55">
        <v>95.4</v>
      </c>
      <c r="II56" s="55">
        <v>43.331000000000003</v>
      </c>
      <c r="IJ56" s="55">
        <v>36.215000000000003</v>
      </c>
      <c r="IK56" s="55">
        <v>52.069000000000003</v>
      </c>
      <c r="IL56" s="55">
        <v>1.08</v>
      </c>
      <c r="IM56" s="55">
        <v>0</v>
      </c>
      <c r="IN56" s="55">
        <v>0</v>
      </c>
      <c r="IO56" s="55">
        <v>1.08</v>
      </c>
      <c r="IP56" s="55">
        <v>15.811999999999999</v>
      </c>
      <c r="IQ56" s="55">
        <v>11.276999999999999</v>
      </c>
    </row>
    <row r="57" spans="1:251">
      <c r="A57" s="10">
        <v>42887</v>
      </c>
      <c r="B57" s="55">
        <v>6928.51</v>
      </c>
      <c r="C57" s="55">
        <v>3200.9369999999999</v>
      </c>
      <c r="D57" s="55">
        <v>2596.1959999999999</v>
      </c>
      <c r="E57" s="55">
        <v>3727.5729999999999</v>
      </c>
      <c r="F57" s="55">
        <v>5781.0469999999996</v>
      </c>
      <c r="G57" s="55">
        <v>2534.1039999999998</v>
      </c>
      <c r="H57" s="55">
        <v>2070.924</v>
      </c>
      <c r="I57" s="55">
        <v>3246.9430000000002</v>
      </c>
      <c r="J57" s="55">
        <v>5719.0169999999998</v>
      </c>
      <c r="K57" s="55">
        <v>2526.0369999999998</v>
      </c>
      <c r="L57" s="55">
        <v>2063.15</v>
      </c>
      <c r="M57" s="55">
        <v>3192.9789999999998</v>
      </c>
      <c r="N57" s="55">
        <v>62.03</v>
      </c>
      <c r="O57" s="55">
        <v>8.0660000000000007</v>
      </c>
      <c r="P57" s="55">
        <v>7.774</v>
      </c>
      <c r="Q57" s="55">
        <v>53.963999999999999</v>
      </c>
      <c r="R57" s="55">
        <v>1039.077</v>
      </c>
      <c r="S57" s="55">
        <v>666.83299999999997</v>
      </c>
      <c r="T57" s="55">
        <v>525.27200000000005</v>
      </c>
      <c r="U57" s="55">
        <v>372.24400000000003</v>
      </c>
      <c r="V57" s="55">
        <v>838.81899999999996</v>
      </c>
      <c r="W57" s="55">
        <v>553.07100000000003</v>
      </c>
      <c r="X57" s="55">
        <v>444.529</v>
      </c>
      <c r="Y57" s="55">
        <v>285.74799999999999</v>
      </c>
      <c r="Z57" s="55">
        <v>200.25800000000001</v>
      </c>
      <c r="AA57" s="55">
        <v>113.762</v>
      </c>
      <c r="AB57" s="55">
        <v>80.742999999999995</v>
      </c>
      <c r="AC57" s="55">
        <v>86.495999999999995</v>
      </c>
      <c r="AD57" s="55">
        <v>108.386</v>
      </c>
      <c r="AE57" s="55">
        <v>2206.6089999999999</v>
      </c>
      <c r="AF57" s="55">
        <v>1031.586</v>
      </c>
      <c r="AG57" s="55">
        <v>823.17499999999995</v>
      </c>
      <c r="AH57" s="55">
        <v>1175.0229999999999</v>
      </c>
      <c r="AI57" s="55">
        <v>1827.1030000000001</v>
      </c>
      <c r="AJ57" s="55">
        <v>819.33299999999997</v>
      </c>
      <c r="AK57" s="55">
        <v>662.17600000000004</v>
      </c>
      <c r="AL57" s="55">
        <v>1007.771</v>
      </c>
      <c r="AM57" s="55">
        <v>1802.7750000000001</v>
      </c>
      <c r="AN57" s="55">
        <v>817.87900000000002</v>
      </c>
      <c r="AO57" s="55">
        <v>660.72299999999996</v>
      </c>
      <c r="AP57" s="55">
        <v>984.89499999999998</v>
      </c>
      <c r="AQ57" s="55">
        <v>24.329000000000001</v>
      </c>
      <c r="AR57" s="55">
        <v>1.4530000000000001</v>
      </c>
      <c r="AS57" s="55">
        <v>1.4530000000000001</v>
      </c>
      <c r="AT57" s="55">
        <v>22.875</v>
      </c>
      <c r="AU57" s="55">
        <v>338.24099999999999</v>
      </c>
      <c r="AV57" s="55">
        <v>212.25299999999999</v>
      </c>
      <c r="AW57" s="55">
        <v>160.99799999999999</v>
      </c>
      <c r="AX57" s="55">
        <v>125.988</v>
      </c>
      <c r="AY57" s="55">
        <v>268.75900000000001</v>
      </c>
      <c r="AZ57" s="55">
        <v>171.14699999999999</v>
      </c>
      <c r="BA57" s="55">
        <v>134.52799999999999</v>
      </c>
      <c r="BB57" s="55">
        <v>97.611999999999995</v>
      </c>
      <c r="BC57" s="55">
        <v>69.481999999999999</v>
      </c>
      <c r="BD57" s="55">
        <v>41.106000000000002</v>
      </c>
      <c r="BE57" s="55">
        <v>26.471</v>
      </c>
      <c r="BF57" s="55">
        <v>28.376000000000001</v>
      </c>
      <c r="BG57" s="55">
        <v>41.265000000000001</v>
      </c>
      <c r="BH57" s="55">
        <v>1770.068</v>
      </c>
      <c r="BI57" s="55">
        <v>828.08399999999995</v>
      </c>
      <c r="BJ57" s="55">
        <v>660.928</v>
      </c>
      <c r="BK57" s="55">
        <v>941.98400000000004</v>
      </c>
      <c r="BL57" s="55">
        <v>1485.009</v>
      </c>
      <c r="BM57" s="55">
        <v>669.34</v>
      </c>
      <c r="BN57" s="55">
        <v>536.23699999999997</v>
      </c>
      <c r="BO57" s="55">
        <v>815.66899999999998</v>
      </c>
      <c r="BP57" s="55">
        <v>1469.11</v>
      </c>
      <c r="BQ57" s="55">
        <v>667.14300000000003</v>
      </c>
      <c r="BR57" s="55">
        <v>534.04</v>
      </c>
      <c r="BS57" s="55">
        <v>801.96699999999998</v>
      </c>
      <c r="BT57" s="55">
        <v>15.898999999999999</v>
      </c>
      <c r="BU57" s="55">
        <v>2.1970000000000001</v>
      </c>
      <c r="BV57" s="55">
        <v>2.1970000000000001</v>
      </c>
      <c r="BW57" s="55">
        <v>13.702</v>
      </c>
      <c r="BX57" s="55">
        <v>255.565</v>
      </c>
      <c r="BY57" s="55">
        <v>158.744</v>
      </c>
      <c r="BZ57" s="55">
        <v>124.691</v>
      </c>
      <c r="CA57" s="55">
        <v>96.820999999999998</v>
      </c>
      <c r="CB57" s="55">
        <v>206.43600000000001</v>
      </c>
      <c r="CC57" s="55">
        <v>133.43199999999999</v>
      </c>
      <c r="CD57" s="55">
        <v>105.32599999999999</v>
      </c>
      <c r="CE57" s="55">
        <v>73.003</v>
      </c>
      <c r="CF57" s="55">
        <v>49.128999999999998</v>
      </c>
      <c r="CG57" s="55">
        <v>25.312000000000001</v>
      </c>
      <c r="CH57" s="55">
        <v>19.364999999999998</v>
      </c>
      <c r="CI57" s="55">
        <v>23.817</v>
      </c>
      <c r="CJ57" s="55">
        <v>29.494</v>
      </c>
      <c r="CK57" s="55">
        <v>1405.89</v>
      </c>
      <c r="CL57" s="55">
        <v>636.77099999999996</v>
      </c>
      <c r="CM57" s="55">
        <v>530.01</v>
      </c>
      <c r="CN57" s="55">
        <v>769.11900000000003</v>
      </c>
      <c r="CO57" s="55">
        <v>1170.5360000000001</v>
      </c>
      <c r="CP57" s="55">
        <v>492.71199999999999</v>
      </c>
      <c r="CQ57" s="55">
        <v>411.35300000000001</v>
      </c>
      <c r="CR57" s="55">
        <v>677.82399999999996</v>
      </c>
      <c r="CS57" s="55">
        <v>1159.6079999999999</v>
      </c>
      <c r="CT57" s="55">
        <v>490.524</v>
      </c>
      <c r="CU57" s="55">
        <v>409.16500000000002</v>
      </c>
      <c r="CV57" s="55">
        <v>669.08299999999997</v>
      </c>
      <c r="CW57" s="55">
        <v>10.928000000000001</v>
      </c>
      <c r="CX57" s="55">
        <v>2.1869999999999998</v>
      </c>
      <c r="CY57" s="55">
        <v>2.1869999999999998</v>
      </c>
      <c r="CZ57" s="55">
        <v>8.7409999999999997</v>
      </c>
      <c r="DA57" s="55">
        <v>217.38900000000001</v>
      </c>
      <c r="DB57" s="55">
        <v>144.059</v>
      </c>
      <c r="DC57" s="55">
        <v>118.657</v>
      </c>
      <c r="DD57" s="55">
        <v>73.328999999999994</v>
      </c>
      <c r="DE57" s="55">
        <v>179.58099999999999</v>
      </c>
      <c r="DF57" s="55">
        <v>122.529</v>
      </c>
      <c r="DG57" s="55">
        <v>102.84399999999999</v>
      </c>
      <c r="DH57" s="55">
        <v>57.052</v>
      </c>
      <c r="DI57" s="55">
        <v>37.808</v>
      </c>
      <c r="DJ57" s="55">
        <v>21.53</v>
      </c>
      <c r="DK57" s="55">
        <v>15.814</v>
      </c>
      <c r="DL57" s="55">
        <v>16.277000000000001</v>
      </c>
      <c r="DM57" s="55">
        <v>17.966000000000001</v>
      </c>
      <c r="DN57" s="55">
        <v>489.49099999999999</v>
      </c>
      <c r="DO57" s="55">
        <v>214.56100000000001</v>
      </c>
      <c r="DP57" s="55">
        <v>174.672</v>
      </c>
      <c r="DQ57" s="55">
        <v>274.93</v>
      </c>
      <c r="DR57" s="55">
        <v>403.01799999999997</v>
      </c>
      <c r="DS57" s="55">
        <v>159.733</v>
      </c>
      <c r="DT57" s="55">
        <v>131.30600000000001</v>
      </c>
      <c r="DU57" s="55">
        <v>243.285</v>
      </c>
      <c r="DV57" s="55">
        <v>401.04</v>
      </c>
      <c r="DW57" s="55">
        <v>159.54900000000001</v>
      </c>
      <c r="DX57" s="55">
        <v>131.30600000000001</v>
      </c>
      <c r="DY57" s="55">
        <v>241.49100000000001</v>
      </c>
      <c r="DZ57" s="55">
        <v>1.9770000000000001</v>
      </c>
      <c r="EA57" s="55">
        <v>0.183</v>
      </c>
      <c r="EB57" s="55">
        <v>0</v>
      </c>
      <c r="EC57" s="55">
        <v>1.794</v>
      </c>
      <c r="ED57" s="55">
        <v>81</v>
      </c>
      <c r="EE57" s="55">
        <v>54.828000000000003</v>
      </c>
      <c r="EF57" s="55">
        <v>43.366</v>
      </c>
      <c r="EG57" s="55">
        <v>26.172000000000001</v>
      </c>
      <c r="EH57" s="55">
        <v>66.34</v>
      </c>
      <c r="EI57" s="55">
        <v>45.15</v>
      </c>
      <c r="EJ57" s="55">
        <v>35.984000000000002</v>
      </c>
      <c r="EK57" s="55">
        <v>21.19</v>
      </c>
      <c r="EL57" s="55">
        <v>14.66</v>
      </c>
      <c r="EM57" s="55">
        <v>9.6780000000000008</v>
      </c>
      <c r="EN57" s="55">
        <v>7.3819999999999997</v>
      </c>
      <c r="EO57" s="55">
        <v>4.9820000000000002</v>
      </c>
      <c r="EP57" s="55">
        <v>5.4729999999999999</v>
      </c>
      <c r="EQ57" s="55">
        <v>732.77300000000002</v>
      </c>
      <c r="ER57" s="55">
        <v>339.57499999999999</v>
      </c>
      <c r="ES57" s="55">
        <v>283.31200000000001</v>
      </c>
      <c r="ET57" s="55">
        <v>393.19799999999998</v>
      </c>
      <c r="EU57" s="55">
        <v>622.05100000000004</v>
      </c>
      <c r="EV57" s="55">
        <v>274.45400000000001</v>
      </c>
      <c r="EW57" s="55">
        <v>230.82400000000001</v>
      </c>
      <c r="EX57" s="55">
        <v>347.59699999999998</v>
      </c>
      <c r="EY57" s="55">
        <v>615.42399999999998</v>
      </c>
      <c r="EZ57" s="55">
        <v>273.17599999999999</v>
      </c>
      <c r="FA57" s="55">
        <v>229.54499999999999</v>
      </c>
      <c r="FB57" s="55">
        <v>342.24900000000002</v>
      </c>
      <c r="FC57" s="55">
        <v>6.6269999999999998</v>
      </c>
      <c r="FD57" s="55">
        <v>1.2789999999999999</v>
      </c>
      <c r="FE57" s="55">
        <v>1.2789999999999999</v>
      </c>
      <c r="FF57" s="55">
        <v>5.3479999999999999</v>
      </c>
      <c r="FG57" s="55">
        <v>99.527000000000001</v>
      </c>
      <c r="FH57" s="55">
        <v>65.120999999999995</v>
      </c>
      <c r="FI57" s="55">
        <v>52.488</v>
      </c>
      <c r="FJ57" s="55">
        <v>34.406999999999996</v>
      </c>
      <c r="FK57" s="55">
        <v>80.478999999999999</v>
      </c>
      <c r="FL57" s="55">
        <v>55.426000000000002</v>
      </c>
      <c r="FM57" s="55">
        <v>45.548999999999999</v>
      </c>
      <c r="FN57" s="55">
        <v>25.053000000000001</v>
      </c>
      <c r="FO57" s="55">
        <v>19.048999999999999</v>
      </c>
      <c r="FP57" s="55">
        <v>9.6950000000000003</v>
      </c>
      <c r="FQ57" s="55">
        <v>6.9390000000000001</v>
      </c>
      <c r="FR57" s="55">
        <v>9.3539999999999992</v>
      </c>
      <c r="FS57" s="55">
        <v>11.195</v>
      </c>
      <c r="FT57" s="55">
        <v>152.154</v>
      </c>
      <c r="FU57" s="55">
        <v>65.525999999999996</v>
      </c>
      <c r="FV57" s="55">
        <v>52.354999999999997</v>
      </c>
      <c r="FW57" s="55">
        <v>86.628</v>
      </c>
      <c r="FX57" s="55">
        <v>127.249</v>
      </c>
      <c r="FY57" s="55">
        <v>48.442</v>
      </c>
      <c r="FZ57" s="55">
        <v>39.203000000000003</v>
      </c>
      <c r="GA57" s="55">
        <v>78.807000000000002</v>
      </c>
      <c r="GB57" s="55">
        <v>126.84</v>
      </c>
      <c r="GC57" s="55">
        <v>48.332999999999998</v>
      </c>
      <c r="GD57" s="55">
        <v>39.203000000000003</v>
      </c>
      <c r="GE57" s="55">
        <v>78.507000000000005</v>
      </c>
      <c r="GF57" s="55">
        <v>0.40899999999999997</v>
      </c>
      <c r="GG57" s="55">
        <v>0.109</v>
      </c>
      <c r="GH57" s="55">
        <v>0</v>
      </c>
      <c r="GI57" s="55">
        <v>0.3</v>
      </c>
      <c r="GJ57" s="55">
        <v>24.097000000000001</v>
      </c>
      <c r="GK57" s="55">
        <v>17.084</v>
      </c>
      <c r="GL57" s="55">
        <v>13.151999999999999</v>
      </c>
      <c r="GM57" s="55">
        <v>7.0129999999999999</v>
      </c>
      <c r="GN57" s="55">
        <v>19.041</v>
      </c>
      <c r="GO57" s="55">
        <v>13.845000000000001</v>
      </c>
      <c r="GP57" s="55">
        <v>10.75</v>
      </c>
      <c r="GQ57" s="55">
        <v>5.1970000000000001</v>
      </c>
      <c r="GR57" s="55">
        <v>5.0549999999999997</v>
      </c>
      <c r="GS57" s="55">
        <v>3.2389999999999999</v>
      </c>
      <c r="GT57" s="55">
        <v>2.4020000000000001</v>
      </c>
      <c r="GU57" s="55">
        <v>1.8160000000000001</v>
      </c>
      <c r="GV57" s="55">
        <v>0.80800000000000005</v>
      </c>
      <c r="GW57" s="55">
        <v>57.975000000000001</v>
      </c>
      <c r="GX57" s="55">
        <v>29.184000000000001</v>
      </c>
      <c r="GY57" s="55">
        <v>26.161999999999999</v>
      </c>
      <c r="GZ57" s="55">
        <v>28.791</v>
      </c>
      <c r="HA57" s="55">
        <v>48.841999999999999</v>
      </c>
      <c r="HB57" s="55">
        <v>23.896999999999998</v>
      </c>
      <c r="HC57" s="55">
        <v>21.774999999999999</v>
      </c>
      <c r="HD57" s="55">
        <v>24.945</v>
      </c>
      <c r="HE57" s="55">
        <v>48.610999999999997</v>
      </c>
      <c r="HF57" s="55">
        <v>23.745999999999999</v>
      </c>
      <c r="HG57" s="55">
        <v>21.623999999999999</v>
      </c>
      <c r="HH57" s="55">
        <v>24.864999999999998</v>
      </c>
      <c r="HI57" s="55">
        <v>0.23100000000000001</v>
      </c>
      <c r="HJ57" s="55">
        <v>0.151</v>
      </c>
      <c r="HK57" s="55">
        <v>0.151</v>
      </c>
      <c r="HL57" s="55">
        <v>0.08</v>
      </c>
      <c r="HM57" s="55">
        <v>8.109</v>
      </c>
      <c r="HN57" s="55">
        <v>5.2859999999999996</v>
      </c>
      <c r="HO57" s="55">
        <v>4.3869999999999996</v>
      </c>
      <c r="HP57" s="55">
        <v>2.8220000000000001</v>
      </c>
      <c r="HQ57" s="55">
        <v>6.5049999999999999</v>
      </c>
      <c r="HR57" s="55">
        <v>4.3079999999999998</v>
      </c>
      <c r="HS57" s="55">
        <v>3.4079999999999999</v>
      </c>
      <c r="HT57" s="55">
        <v>2.198</v>
      </c>
      <c r="HU57" s="55">
        <v>1.603</v>
      </c>
      <c r="HV57" s="55">
        <v>0.97899999999999998</v>
      </c>
      <c r="HW57" s="55">
        <v>0.97899999999999998</v>
      </c>
      <c r="HX57" s="55">
        <v>0.625</v>
      </c>
      <c r="HY57" s="55">
        <v>1.024</v>
      </c>
      <c r="HZ57" s="55">
        <v>113.54900000000001</v>
      </c>
      <c r="IA57" s="55">
        <v>55.651000000000003</v>
      </c>
      <c r="IB57" s="55">
        <v>45.582000000000001</v>
      </c>
      <c r="IC57" s="55">
        <v>57.898000000000003</v>
      </c>
      <c r="ID57" s="55">
        <v>97.238</v>
      </c>
      <c r="IE57" s="55">
        <v>46.192999999999998</v>
      </c>
      <c r="IF57" s="55">
        <v>38.049999999999997</v>
      </c>
      <c r="IG57" s="55">
        <v>51.045000000000002</v>
      </c>
      <c r="IH57" s="55">
        <v>95.608999999999995</v>
      </c>
      <c r="II57" s="55">
        <v>45.686999999999998</v>
      </c>
      <c r="IJ57" s="55">
        <v>37.542999999999999</v>
      </c>
      <c r="IK57" s="55">
        <v>49.921999999999997</v>
      </c>
      <c r="IL57" s="55">
        <v>1.629</v>
      </c>
      <c r="IM57" s="55">
        <v>0.50600000000000001</v>
      </c>
      <c r="IN57" s="55">
        <v>0.50600000000000001</v>
      </c>
      <c r="IO57" s="55">
        <v>1.123</v>
      </c>
      <c r="IP57" s="55">
        <v>15.15</v>
      </c>
      <c r="IQ57" s="55">
        <v>9.4580000000000002</v>
      </c>
    </row>
    <row r="58" spans="1:251">
      <c r="A58" s="10">
        <v>43252</v>
      </c>
      <c r="B58" s="55">
        <v>7065.1030000000001</v>
      </c>
      <c r="C58" s="55">
        <v>3238.3539999999998</v>
      </c>
      <c r="D58" s="55">
        <v>2629.377</v>
      </c>
      <c r="E58" s="55">
        <v>3826.75</v>
      </c>
      <c r="F58" s="55">
        <v>5884.8419999999996</v>
      </c>
      <c r="G58" s="55">
        <v>2566.5149999999999</v>
      </c>
      <c r="H58" s="55">
        <v>2105.6930000000002</v>
      </c>
      <c r="I58" s="55">
        <v>3318.3270000000002</v>
      </c>
      <c r="J58" s="55">
        <v>5825.0249999999996</v>
      </c>
      <c r="K58" s="55">
        <v>2557.4740000000002</v>
      </c>
      <c r="L58" s="55">
        <v>2097.672</v>
      </c>
      <c r="M58" s="55">
        <v>3267.5509999999999</v>
      </c>
      <c r="N58" s="55">
        <v>59.817</v>
      </c>
      <c r="O58" s="55">
        <v>9.0410000000000004</v>
      </c>
      <c r="P58" s="55">
        <v>8.02</v>
      </c>
      <c r="Q58" s="55">
        <v>50.776000000000003</v>
      </c>
      <c r="R58" s="55">
        <v>1064.056</v>
      </c>
      <c r="S58" s="55">
        <v>671.83900000000006</v>
      </c>
      <c r="T58" s="55">
        <v>523.68399999999997</v>
      </c>
      <c r="U58" s="55">
        <v>392.21699999999998</v>
      </c>
      <c r="V58" s="55">
        <v>861.38300000000004</v>
      </c>
      <c r="W58" s="55">
        <v>561.78099999999995</v>
      </c>
      <c r="X58" s="55">
        <v>447.69299999999998</v>
      </c>
      <c r="Y58" s="55">
        <v>299.60300000000001</v>
      </c>
      <c r="Z58" s="55">
        <v>202.673</v>
      </c>
      <c r="AA58" s="55">
        <v>110.05800000000001</v>
      </c>
      <c r="AB58" s="55">
        <v>75.991</v>
      </c>
      <c r="AC58" s="55">
        <v>92.614000000000004</v>
      </c>
      <c r="AD58" s="55">
        <v>116.206</v>
      </c>
      <c r="AE58" s="55">
        <v>2245.4899999999998</v>
      </c>
      <c r="AF58" s="55">
        <v>1029.155</v>
      </c>
      <c r="AG58" s="55">
        <v>831.88499999999999</v>
      </c>
      <c r="AH58" s="55">
        <v>1216.335</v>
      </c>
      <c r="AI58" s="55">
        <v>1863.3440000000001</v>
      </c>
      <c r="AJ58" s="55">
        <v>828.67600000000004</v>
      </c>
      <c r="AK58" s="55">
        <v>674.32899999999995</v>
      </c>
      <c r="AL58" s="55">
        <v>1034.6679999999999</v>
      </c>
      <c r="AM58" s="55">
        <v>1843.953</v>
      </c>
      <c r="AN58" s="55">
        <v>826.16300000000001</v>
      </c>
      <c r="AO58" s="55">
        <v>672.83600000000001</v>
      </c>
      <c r="AP58" s="55">
        <v>1017.7910000000001</v>
      </c>
      <c r="AQ58" s="55">
        <v>19.390999999999998</v>
      </c>
      <c r="AR58" s="55">
        <v>2.5139999999999998</v>
      </c>
      <c r="AS58" s="55">
        <v>1.4930000000000001</v>
      </c>
      <c r="AT58" s="55">
        <v>16.876999999999999</v>
      </c>
      <c r="AU58" s="55">
        <v>345.14</v>
      </c>
      <c r="AV58" s="55">
        <v>200.47900000000001</v>
      </c>
      <c r="AW58" s="55">
        <v>157.55600000000001</v>
      </c>
      <c r="AX58" s="55">
        <v>144.66</v>
      </c>
      <c r="AY58" s="55">
        <v>281.84699999999998</v>
      </c>
      <c r="AZ58" s="55">
        <v>168.99100000000001</v>
      </c>
      <c r="BA58" s="55">
        <v>137.17599999999999</v>
      </c>
      <c r="BB58" s="55">
        <v>112.855</v>
      </c>
      <c r="BC58" s="55">
        <v>63.292999999999999</v>
      </c>
      <c r="BD58" s="55">
        <v>31.488</v>
      </c>
      <c r="BE58" s="55">
        <v>20.381</v>
      </c>
      <c r="BF58" s="55">
        <v>31.805</v>
      </c>
      <c r="BG58" s="55">
        <v>37.006</v>
      </c>
      <c r="BH58" s="55">
        <v>1811.4380000000001</v>
      </c>
      <c r="BI58" s="55">
        <v>853.38099999999997</v>
      </c>
      <c r="BJ58" s="55">
        <v>671.31700000000001</v>
      </c>
      <c r="BK58" s="55">
        <v>958.05700000000002</v>
      </c>
      <c r="BL58" s="55">
        <v>1521.0630000000001</v>
      </c>
      <c r="BM58" s="55">
        <v>681.91399999999999</v>
      </c>
      <c r="BN58" s="55">
        <v>544.17600000000004</v>
      </c>
      <c r="BO58" s="55">
        <v>839.149</v>
      </c>
      <c r="BP58" s="55">
        <v>1503.1020000000001</v>
      </c>
      <c r="BQ58" s="55">
        <v>680.13800000000003</v>
      </c>
      <c r="BR58" s="55">
        <v>542.4</v>
      </c>
      <c r="BS58" s="55">
        <v>822.96400000000006</v>
      </c>
      <c r="BT58" s="55">
        <v>17.960999999999999</v>
      </c>
      <c r="BU58" s="55">
        <v>1.776</v>
      </c>
      <c r="BV58" s="55">
        <v>1.776</v>
      </c>
      <c r="BW58" s="55">
        <v>16.184999999999999</v>
      </c>
      <c r="BX58" s="55">
        <v>259.80799999999999</v>
      </c>
      <c r="BY58" s="55">
        <v>171.46700000000001</v>
      </c>
      <c r="BZ58" s="55">
        <v>127.14100000000001</v>
      </c>
      <c r="CA58" s="55">
        <v>88.340999999999994</v>
      </c>
      <c r="CB58" s="55">
        <v>210.15299999999999</v>
      </c>
      <c r="CC58" s="55">
        <v>140.541</v>
      </c>
      <c r="CD58" s="55">
        <v>105.996</v>
      </c>
      <c r="CE58" s="55">
        <v>69.611999999999995</v>
      </c>
      <c r="CF58" s="55">
        <v>49.655000000000001</v>
      </c>
      <c r="CG58" s="55">
        <v>30.925999999999998</v>
      </c>
      <c r="CH58" s="55">
        <v>21.145</v>
      </c>
      <c r="CI58" s="55">
        <v>18.728999999999999</v>
      </c>
      <c r="CJ58" s="55">
        <v>30.567</v>
      </c>
      <c r="CK58" s="55">
        <v>1432.442</v>
      </c>
      <c r="CL58" s="55">
        <v>643.01700000000005</v>
      </c>
      <c r="CM58" s="55">
        <v>538.42600000000004</v>
      </c>
      <c r="CN58" s="55">
        <v>789.42499999999995</v>
      </c>
      <c r="CO58" s="55">
        <v>1182.8510000000001</v>
      </c>
      <c r="CP58" s="55">
        <v>497.04199999999997</v>
      </c>
      <c r="CQ58" s="55">
        <v>420.745</v>
      </c>
      <c r="CR58" s="55">
        <v>685.80899999999997</v>
      </c>
      <c r="CS58" s="55">
        <v>1172.5229999999999</v>
      </c>
      <c r="CT58" s="55">
        <v>494.46100000000001</v>
      </c>
      <c r="CU58" s="55">
        <v>418.16399999999999</v>
      </c>
      <c r="CV58" s="55">
        <v>678.06200000000001</v>
      </c>
      <c r="CW58" s="55">
        <v>10.327999999999999</v>
      </c>
      <c r="CX58" s="55">
        <v>2.581</v>
      </c>
      <c r="CY58" s="55">
        <v>2.581</v>
      </c>
      <c r="CZ58" s="55">
        <v>7.7469999999999999</v>
      </c>
      <c r="DA58" s="55">
        <v>225.029</v>
      </c>
      <c r="DB58" s="55">
        <v>145.97499999999999</v>
      </c>
      <c r="DC58" s="55">
        <v>117.681</v>
      </c>
      <c r="DD58" s="55">
        <v>79.054000000000002</v>
      </c>
      <c r="DE58" s="55">
        <v>175.69900000000001</v>
      </c>
      <c r="DF58" s="55">
        <v>120.36</v>
      </c>
      <c r="DG58" s="55">
        <v>99.332999999999998</v>
      </c>
      <c r="DH58" s="55">
        <v>55.338999999999999</v>
      </c>
      <c r="DI58" s="55">
        <v>49.33</v>
      </c>
      <c r="DJ58" s="55">
        <v>25.614999999999998</v>
      </c>
      <c r="DK58" s="55">
        <v>18.347999999999999</v>
      </c>
      <c r="DL58" s="55">
        <v>23.715</v>
      </c>
      <c r="DM58" s="55">
        <v>24.562000000000001</v>
      </c>
      <c r="DN58" s="55">
        <v>492.03199999999998</v>
      </c>
      <c r="DO58" s="55">
        <v>216.43299999999999</v>
      </c>
      <c r="DP58" s="55">
        <v>174.09399999999999</v>
      </c>
      <c r="DQ58" s="55">
        <v>275.59800000000001</v>
      </c>
      <c r="DR58" s="55">
        <v>409.45299999999997</v>
      </c>
      <c r="DS58" s="55">
        <v>168.80699999999999</v>
      </c>
      <c r="DT58" s="55">
        <v>137.238</v>
      </c>
      <c r="DU58" s="55">
        <v>240.64599999999999</v>
      </c>
      <c r="DV58" s="55">
        <v>406.91199999999998</v>
      </c>
      <c r="DW58" s="55">
        <v>168.80699999999999</v>
      </c>
      <c r="DX58" s="55">
        <v>137.238</v>
      </c>
      <c r="DY58" s="55">
        <v>238.10499999999999</v>
      </c>
      <c r="DZ58" s="55">
        <v>2.5409999999999999</v>
      </c>
      <c r="EA58" s="55">
        <v>0</v>
      </c>
      <c r="EB58" s="55">
        <v>0</v>
      </c>
      <c r="EC58" s="55">
        <v>2.5409999999999999</v>
      </c>
      <c r="ED58" s="55">
        <v>74.573999999999998</v>
      </c>
      <c r="EE58" s="55">
        <v>47.625999999999998</v>
      </c>
      <c r="EF58" s="55">
        <v>36.856000000000002</v>
      </c>
      <c r="EG58" s="55">
        <v>26.949000000000002</v>
      </c>
      <c r="EH58" s="55">
        <v>61.942999999999998</v>
      </c>
      <c r="EI58" s="55">
        <v>41.335000000000001</v>
      </c>
      <c r="EJ58" s="55">
        <v>32.895000000000003</v>
      </c>
      <c r="EK58" s="55">
        <v>20.608000000000001</v>
      </c>
      <c r="EL58" s="55">
        <v>12.632</v>
      </c>
      <c r="EM58" s="55">
        <v>6.2910000000000004</v>
      </c>
      <c r="EN58" s="55">
        <v>3.9609999999999999</v>
      </c>
      <c r="EO58" s="55">
        <v>6.3410000000000002</v>
      </c>
      <c r="EP58" s="55">
        <v>8.0039999999999996</v>
      </c>
      <c r="EQ58" s="55">
        <v>749.41499999999996</v>
      </c>
      <c r="ER58" s="55">
        <v>344.37799999999999</v>
      </c>
      <c r="ES58" s="55">
        <v>286.59100000000001</v>
      </c>
      <c r="ET58" s="55">
        <v>405.03699999999998</v>
      </c>
      <c r="EU58" s="55">
        <v>627.36199999999997</v>
      </c>
      <c r="EV58" s="55">
        <v>272.29899999999998</v>
      </c>
      <c r="EW58" s="55">
        <v>229.08</v>
      </c>
      <c r="EX58" s="55">
        <v>355.06400000000002</v>
      </c>
      <c r="EY58" s="55">
        <v>621.56200000000001</v>
      </c>
      <c r="EZ58" s="55">
        <v>270.84199999999998</v>
      </c>
      <c r="FA58" s="55">
        <v>227.62299999999999</v>
      </c>
      <c r="FB58" s="55">
        <v>350.72</v>
      </c>
      <c r="FC58" s="55">
        <v>5.8</v>
      </c>
      <c r="FD58" s="55">
        <v>1.4570000000000001</v>
      </c>
      <c r="FE58" s="55">
        <v>1.4570000000000001</v>
      </c>
      <c r="FF58" s="55">
        <v>4.343</v>
      </c>
      <c r="FG58" s="55">
        <v>110.056</v>
      </c>
      <c r="FH58" s="55">
        <v>72.078999999999994</v>
      </c>
      <c r="FI58" s="55">
        <v>57.512</v>
      </c>
      <c r="FJ58" s="55">
        <v>37.975999999999999</v>
      </c>
      <c r="FK58" s="55">
        <v>90.897000000000006</v>
      </c>
      <c r="FL58" s="55">
        <v>61.593000000000004</v>
      </c>
      <c r="FM58" s="55">
        <v>49.29</v>
      </c>
      <c r="FN58" s="55">
        <v>29.303999999999998</v>
      </c>
      <c r="FO58" s="55">
        <v>19.158999999999999</v>
      </c>
      <c r="FP58" s="55">
        <v>10.486000000000001</v>
      </c>
      <c r="FQ58" s="55">
        <v>8.2210000000000001</v>
      </c>
      <c r="FR58" s="55">
        <v>8.673</v>
      </c>
      <c r="FS58" s="55">
        <v>11.997</v>
      </c>
      <c r="FT58" s="55">
        <v>154.72999999999999</v>
      </c>
      <c r="FU58" s="55">
        <v>64.941999999999993</v>
      </c>
      <c r="FV58" s="55">
        <v>52.796999999999997</v>
      </c>
      <c r="FW58" s="55">
        <v>89.787999999999997</v>
      </c>
      <c r="FX58" s="55">
        <v>126.855</v>
      </c>
      <c r="FY58" s="55">
        <v>46.652000000000001</v>
      </c>
      <c r="FZ58" s="55">
        <v>39.161000000000001</v>
      </c>
      <c r="GA58" s="55">
        <v>80.203000000000003</v>
      </c>
      <c r="GB58" s="55">
        <v>125.381</v>
      </c>
      <c r="GC58" s="55">
        <v>46.384999999999998</v>
      </c>
      <c r="GD58" s="55">
        <v>38.893999999999998</v>
      </c>
      <c r="GE58" s="55">
        <v>78.995999999999995</v>
      </c>
      <c r="GF58" s="55">
        <v>1.4730000000000001</v>
      </c>
      <c r="GG58" s="55">
        <v>0.26700000000000002</v>
      </c>
      <c r="GH58" s="55">
        <v>0.26700000000000002</v>
      </c>
      <c r="GI58" s="55">
        <v>1.206</v>
      </c>
      <c r="GJ58" s="55">
        <v>26.18</v>
      </c>
      <c r="GK58" s="55">
        <v>18.29</v>
      </c>
      <c r="GL58" s="55">
        <v>13.637</v>
      </c>
      <c r="GM58" s="55">
        <v>7.89</v>
      </c>
      <c r="GN58" s="55">
        <v>21.917000000000002</v>
      </c>
      <c r="GO58" s="55">
        <v>16.122</v>
      </c>
      <c r="GP58" s="55">
        <v>12.266999999999999</v>
      </c>
      <c r="GQ58" s="55">
        <v>5.7949999999999999</v>
      </c>
      <c r="GR58" s="55">
        <v>4.2629999999999999</v>
      </c>
      <c r="GS58" s="55">
        <v>2.1680000000000001</v>
      </c>
      <c r="GT58" s="55">
        <v>1.37</v>
      </c>
      <c r="GU58" s="55">
        <v>2.0950000000000002</v>
      </c>
      <c r="GV58" s="55">
        <v>1.6950000000000001</v>
      </c>
      <c r="GW58" s="55">
        <v>62.027999999999999</v>
      </c>
      <c r="GX58" s="55">
        <v>31.126000000000001</v>
      </c>
      <c r="GY58" s="55">
        <v>27.347000000000001</v>
      </c>
      <c r="GZ58" s="55">
        <v>30.902000000000001</v>
      </c>
      <c r="HA58" s="55">
        <v>51.972000000000001</v>
      </c>
      <c r="HB58" s="55">
        <v>24.984000000000002</v>
      </c>
      <c r="HC58" s="55">
        <v>21.946999999999999</v>
      </c>
      <c r="HD58" s="55">
        <v>26.988</v>
      </c>
      <c r="HE58" s="55">
        <v>51.503999999999998</v>
      </c>
      <c r="HF58" s="55">
        <v>24.984000000000002</v>
      </c>
      <c r="HG58" s="55">
        <v>21.946999999999999</v>
      </c>
      <c r="HH58" s="55">
        <v>26.521000000000001</v>
      </c>
      <c r="HI58" s="55">
        <v>0.46700000000000003</v>
      </c>
      <c r="HJ58" s="55">
        <v>0</v>
      </c>
      <c r="HK58" s="55">
        <v>0</v>
      </c>
      <c r="HL58" s="55">
        <v>0.46700000000000003</v>
      </c>
      <c r="HM58" s="55">
        <v>9.0009999999999994</v>
      </c>
      <c r="HN58" s="55">
        <v>6.1429999999999998</v>
      </c>
      <c r="HO58" s="55">
        <v>5.4</v>
      </c>
      <c r="HP58" s="55">
        <v>2.859</v>
      </c>
      <c r="HQ58" s="55">
        <v>6.9580000000000002</v>
      </c>
      <c r="HR58" s="55">
        <v>4.7770000000000001</v>
      </c>
      <c r="HS58" s="55">
        <v>4.3959999999999999</v>
      </c>
      <c r="HT58" s="55">
        <v>2.181</v>
      </c>
      <c r="HU58" s="55">
        <v>2.0430000000000001</v>
      </c>
      <c r="HV58" s="55">
        <v>1.365</v>
      </c>
      <c r="HW58" s="55">
        <v>1.004</v>
      </c>
      <c r="HX58" s="55">
        <v>0.67800000000000005</v>
      </c>
      <c r="HY58" s="55">
        <v>1.0549999999999999</v>
      </c>
      <c r="HZ58" s="55">
        <v>117.52800000000001</v>
      </c>
      <c r="IA58" s="55">
        <v>55.920999999999999</v>
      </c>
      <c r="IB58" s="55">
        <v>46.918999999999997</v>
      </c>
      <c r="IC58" s="55">
        <v>61.607999999999997</v>
      </c>
      <c r="ID58" s="55">
        <v>101.94199999999999</v>
      </c>
      <c r="IE58" s="55">
        <v>46.14</v>
      </c>
      <c r="IF58" s="55">
        <v>39.018000000000001</v>
      </c>
      <c r="IG58" s="55">
        <v>55.802</v>
      </c>
      <c r="IH58" s="55">
        <v>100.087</v>
      </c>
      <c r="II58" s="55">
        <v>45.694000000000003</v>
      </c>
      <c r="IJ58" s="55">
        <v>38.572000000000003</v>
      </c>
      <c r="IK58" s="55">
        <v>54.392000000000003</v>
      </c>
      <c r="IL58" s="55">
        <v>1.855</v>
      </c>
      <c r="IM58" s="55">
        <v>0.44600000000000001</v>
      </c>
      <c r="IN58" s="55">
        <v>0.44600000000000001</v>
      </c>
      <c r="IO58" s="55">
        <v>1.409</v>
      </c>
      <c r="IP58" s="55">
        <v>14.269</v>
      </c>
      <c r="IQ58" s="55">
        <v>9.7799999999999994</v>
      </c>
    </row>
    <row r="59" spans="1:251">
      <c r="A59" s="10">
        <v>43525</v>
      </c>
      <c r="B59" s="55">
        <v>7117.5209999999997</v>
      </c>
      <c r="C59" s="55">
        <v>3247.991</v>
      </c>
      <c r="D59" s="55">
        <v>2651.2919999999999</v>
      </c>
      <c r="E59" s="55">
        <v>3869.5309999999999</v>
      </c>
      <c r="F59" s="55">
        <v>5965.83</v>
      </c>
      <c r="G59" s="55">
        <v>2582.4470000000001</v>
      </c>
      <c r="H59" s="55">
        <v>2128.8969999999999</v>
      </c>
      <c r="I59" s="55">
        <v>3383.3829999999998</v>
      </c>
      <c r="J59" s="55">
        <v>5897.7969999999996</v>
      </c>
      <c r="K59" s="55">
        <v>2568.8490000000002</v>
      </c>
      <c r="L59" s="55">
        <v>2117.2370000000001</v>
      </c>
      <c r="M59" s="55">
        <v>3328.9470000000001</v>
      </c>
      <c r="N59" s="55">
        <v>68.034000000000006</v>
      </c>
      <c r="O59" s="55">
        <v>13.598000000000001</v>
      </c>
      <c r="P59" s="55">
        <v>11.66</v>
      </c>
      <c r="Q59" s="55">
        <v>54.436</v>
      </c>
      <c r="R59" s="55">
        <v>1025.1590000000001</v>
      </c>
      <c r="S59" s="55">
        <v>665.54399999999998</v>
      </c>
      <c r="T59" s="55">
        <v>522.39499999999998</v>
      </c>
      <c r="U59" s="55">
        <v>359.61599999999999</v>
      </c>
      <c r="V59" s="55">
        <v>835.03300000000002</v>
      </c>
      <c r="W59" s="55">
        <v>555.02800000000002</v>
      </c>
      <c r="X59" s="55">
        <v>444.09899999999999</v>
      </c>
      <c r="Y59" s="55">
        <v>280.005</v>
      </c>
      <c r="Z59" s="55">
        <v>190.12700000000001</v>
      </c>
      <c r="AA59" s="55">
        <v>110.51600000000001</v>
      </c>
      <c r="AB59" s="55">
        <v>78.296000000000006</v>
      </c>
      <c r="AC59" s="55">
        <v>79.611000000000004</v>
      </c>
      <c r="AD59" s="55">
        <v>126.532</v>
      </c>
      <c r="AE59" s="55">
        <v>2265.1390000000001</v>
      </c>
      <c r="AF59" s="55">
        <v>1034.0709999999999</v>
      </c>
      <c r="AG59" s="55">
        <v>839.24800000000005</v>
      </c>
      <c r="AH59" s="55">
        <v>1231.068</v>
      </c>
      <c r="AI59" s="55">
        <v>1900.3320000000001</v>
      </c>
      <c r="AJ59" s="55">
        <v>825.048</v>
      </c>
      <c r="AK59" s="55">
        <v>678.05200000000002</v>
      </c>
      <c r="AL59" s="55">
        <v>1075.2840000000001</v>
      </c>
      <c r="AM59" s="55">
        <v>1873.568</v>
      </c>
      <c r="AN59" s="55">
        <v>820.71699999999998</v>
      </c>
      <c r="AO59" s="55">
        <v>674.26400000000001</v>
      </c>
      <c r="AP59" s="55">
        <v>1052.8510000000001</v>
      </c>
      <c r="AQ59" s="55">
        <v>26.763000000000002</v>
      </c>
      <c r="AR59" s="55">
        <v>4.3310000000000004</v>
      </c>
      <c r="AS59" s="55">
        <v>3.7879999999999998</v>
      </c>
      <c r="AT59" s="55">
        <v>22.433</v>
      </c>
      <c r="AU59" s="55">
        <v>319.27199999999999</v>
      </c>
      <c r="AV59" s="55">
        <v>209.023</v>
      </c>
      <c r="AW59" s="55">
        <v>161.197</v>
      </c>
      <c r="AX59" s="55">
        <v>110.248</v>
      </c>
      <c r="AY59" s="55">
        <v>265.16399999999999</v>
      </c>
      <c r="AZ59" s="55">
        <v>177.99199999999999</v>
      </c>
      <c r="BA59" s="55">
        <v>141.63399999999999</v>
      </c>
      <c r="BB59" s="55">
        <v>87.171999999999997</v>
      </c>
      <c r="BC59" s="55">
        <v>54.107999999999997</v>
      </c>
      <c r="BD59" s="55">
        <v>31.032</v>
      </c>
      <c r="BE59" s="55">
        <v>19.562999999999999</v>
      </c>
      <c r="BF59" s="55">
        <v>23.076000000000001</v>
      </c>
      <c r="BG59" s="55">
        <v>45.536000000000001</v>
      </c>
      <c r="BH59" s="55">
        <v>1834.99</v>
      </c>
      <c r="BI59" s="55">
        <v>850.20600000000002</v>
      </c>
      <c r="BJ59" s="55">
        <v>679.86099999999999</v>
      </c>
      <c r="BK59" s="55">
        <v>984.78399999999999</v>
      </c>
      <c r="BL59" s="55">
        <v>1555.3710000000001</v>
      </c>
      <c r="BM59" s="55">
        <v>695.40700000000004</v>
      </c>
      <c r="BN59" s="55">
        <v>565.12599999999998</v>
      </c>
      <c r="BO59" s="55">
        <v>859.96400000000006</v>
      </c>
      <c r="BP59" s="55">
        <v>1541.2280000000001</v>
      </c>
      <c r="BQ59" s="55">
        <v>692.75199999999995</v>
      </c>
      <c r="BR59" s="55">
        <v>562.80100000000004</v>
      </c>
      <c r="BS59" s="55">
        <v>848.47699999999998</v>
      </c>
      <c r="BT59" s="55">
        <v>14.143000000000001</v>
      </c>
      <c r="BU59" s="55">
        <v>2.6549999999999998</v>
      </c>
      <c r="BV59" s="55">
        <v>2.3250000000000002</v>
      </c>
      <c r="BW59" s="55">
        <v>11.488</v>
      </c>
      <c r="BX59" s="55">
        <v>245.37899999999999</v>
      </c>
      <c r="BY59" s="55">
        <v>154.79900000000001</v>
      </c>
      <c r="BZ59" s="55">
        <v>114.735</v>
      </c>
      <c r="CA59" s="55">
        <v>90.58</v>
      </c>
      <c r="CB59" s="55">
        <v>201.41499999999999</v>
      </c>
      <c r="CC59" s="55">
        <v>131.441</v>
      </c>
      <c r="CD59" s="55">
        <v>100.468</v>
      </c>
      <c r="CE59" s="55">
        <v>69.974000000000004</v>
      </c>
      <c r="CF59" s="55">
        <v>43.965000000000003</v>
      </c>
      <c r="CG59" s="55">
        <v>23.358000000000001</v>
      </c>
      <c r="CH59" s="55">
        <v>14.266999999999999</v>
      </c>
      <c r="CI59" s="55">
        <v>20.606000000000002</v>
      </c>
      <c r="CJ59" s="55">
        <v>34.24</v>
      </c>
      <c r="CK59" s="55">
        <v>1442.3879999999999</v>
      </c>
      <c r="CL59" s="55">
        <v>646.24199999999996</v>
      </c>
      <c r="CM59" s="55">
        <v>541.96600000000001</v>
      </c>
      <c r="CN59" s="55">
        <v>796.14599999999996</v>
      </c>
      <c r="CO59" s="55">
        <v>1198.4079999999999</v>
      </c>
      <c r="CP59" s="55">
        <v>502.995</v>
      </c>
      <c r="CQ59" s="55">
        <v>422.38900000000001</v>
      </c>
      <c r="CR59" s="55">
        <v>695.41300000000001</v>
      </c>
      <c r="CS59" s="55">
        <v>1185.4280000000001</v>
      </c>
      <c r="CT59" s="55">
        <v>498.87900000000002</v>
      </c>
      <c r="CU59" s="55">
        <v>418.70100000000002</v>
      </c>
      <c r="CV59" s="55">
        <v>686.55</v>
      </c>
      <c r="CW59" s="55">
        <v>12.98</v>
      </c>
      <c r="CX59" s="55">
        <v>4.1159999999999997</v>
      </c>
      <c r="CY59" s="55">
        <v>3.6880000000000002</v>
      </c>
      <c r="CZ59" s="55">
        <v>8.8629999999999995</v>
      </c>
      <c r="DA59" s="55">
        <v>218.71700000000001</v>
      </c>
      <c r="DB59" s="55">
        <v>143.24700000000001</v>
      </c>
      <c r="DC59" s="55">
        <v>119.577</v>
      </c>
      <c r="DD59" s="55">
        <v>75.47</v>
      </c>
      <c r="DE59" s="55">
        <v>174.791</v>
      </c>
      <c r="DF59" s="55">
        <v>115.024</v>
      </c>
      <c r="DG59" s="55">
        <v>95.953000000000003</v>
      </c>
      <c r="DH59" s="55">
        <v>59.765999999999998</v>
      </c>
      <c r="DI59" s="55">
        <v>43.926000000000002</v>
      </c>
      <c r="DJ59" s="55">
        <v>28.222999999999999</v>
      </c>
      <c r="DK59" s="55">
        <v>23.623000000000001</v>
      </c>
      <c r="DL59" s="55">
        <v>15.704000000000001</v>
      </c>
      <c r="DM59" s="55">
        <v>25.263000000000002</v>
      </c>
      <c r="DN59" s="55">
        <v>497.59100000000001</v>
      </c>
      <c r="DO59" s="55">
        <v>218.405</v>
      </c>
      <c r="DP59" s="55">
        <v>175.30199999999999</v>
      </c>
      <c r="DQ59" s="55">
        <v>279.18599999999998</v>
      </c>
      <c r="DR59" s="55">
        <v>408.74400000000003</v>
      </c>
      <c r="DS59" s="55">
        <v>163.79400000000001</v>
      </c>
      <c r="DT59" s="55">
        <v>131.875</v>
      </c>
      <c r="DU59" s="55">
        <v>244.95</v>
      </c>
      <c r="DV59" s="55">
        <v>405.137</v>
      </c>
      <c r="DW59" s="55">
        <v>163.19</v>
      </c>
      <c r="DX59" s="55">
        <v>131.65100000000001</v>
      </c>
      <c r="DY59" s="55">
        <v>241.946</v>
      </c>
      <c r="DZ59" s="55">
        <v>3.6070000000000002</v>
      </c>
      <c r="EA59" s="55">
        <v>0.60299999999999998</v>
      </c>
      <c r="EB59" s="55">
        <v>0.224</v>
      </c>
      <c r="EC59" s="55">
        <v>3.004</v>
      </c>
      <c r="ED59" s="55">
        <v>83.665999999999997</v>
      </c>
      <c r="EE59" s="55">
        <v>54.610999999999997</v>
      </c>
      <c r="EF59" s="55">
        <v>43.427</v>
      </c>
      <c r="EG59" s="55">
        <v>29.055</v>
      </c>
      <c r="EH59" s="55">
        <v>68.954999999999998</v>
      </c>
      <c r="EI59" s="55">
        <v>47.290999999999997</v>
      </c>
      <c r="EJ59" s="55">
        <v>38.234999999999999</v>
      </c>
      <c r="EK59" s="55">
        <v>21.664000000000001</v>
      </c>
      <c r="EL59" s="55">
        <v>14.711</v>
      </c>
      <c r="EM59" s="55">
        <v>7.32</v>
      </c>
      <c r="EN59" s="55">
        <v>5.1909999999999998</v>
      </c>
      <c r="EO59" s="55">
        <v>7.391</v>
      </c>
      <c r="EP59" s="55">
        <v>5.181</v>
      </c>
      <c r="EQ59" s="55">
        <v>744.29300000000001</v>
      </c>
      <c r="ER59" s="55">
        <v>350.54199999999997</v>
      </c>
      <c r="ES59" s="55">
        <v>288.59899999999999</v>
      </c>
      <c r="ET59" s="55">
        <v>393.75099999999998</v>
      </c>
      <c r="EU59" s="55">
        <v>627.34299999999996</v>
      </c>
      <c r="EV59" s="55">
        <v>283.63400000000001</v>
      </c>
      <c r="EW59" s="55">
        <v>235.14699999999999</v>
      </c>
      <c r="EX59" s="55">
        <v>343.709</v>
      </c>
      <c r="EY59" s="55">
        <v>620.58399999999995</v>
      </c>
      <c r="EZ59" s="55">
        <v>282.50700000000001</v>
      </c>
      <c r="FA59" s="55">
        <v>234.27699999999999</v>
      </c>
      <c r="FB59" s="55">
        <v>338.077</v>
      </c>
      <c r="FC59" s="55">
        <v>6.7590000000000003</v>
      </c>
      <c r="FD59" s="55">
        <v>1.127</v>
      </c>
      <c r="FE59" s="55">
        <v>0.87</v>
      </c>
      <c r="FF59" s="55">
        <v>5.6319999999999997</v>
      </c>
      <c r="FG59" s="55">
        <v>105.125</v>
      </c>
      <c r="FH59" s="55">
        <v>66.909000000000006</v>
      </c>
      <c r="FI59" s="55">
        <v>53.451999999999998</v>
      </c>
      <c r="FJ59" s="55">
        <v>38.216999999999999</v>
      </c>
      <c r="FK59" s="55">
        <v>83.587999999999994</v>
      </c>
      <c r="FL59" s="55">
        <v>54.280999999999999</v>
      </c>
      <c r="FM59" s="55">
        <v>43.722999999999999</v>
      </c>
      <c r="FN59" s="55">
        <v>29.308</v>
      </c>
      <c r="FO59" s="55">
        <v>21.536999999999999</v>
      </c>
      <c r="FP59" s="55">
        <v>12.628</v>
      </c>
      <c r="FQ59" s="55">
        <v>9.7289999999999992</v>
      </c>
      <c r="FR59" s="55">
        <v>8.9090000000000007</v>
      </c>
      <c r="FS59" s="55">
        <v>11.824</v>
      </c>
      <c r="FT59" s="55">
        <v>154.49199999999999</v>
      </c>
      <c r="FU59" s="55">
        <v>64.037000000000006</v>
      </c>
      <c r="FV59" s="55">
        <v>52.996000000000002</v>
      </c>
      <c r="FW59" s="55">
        <v>90.454999999999998</v>
      </c>
      <c r="FX59" s="55">
        <v>125.137</v>
      </c>
      <c r="FY59" s="55">
        <v>45.667999999999999</v>
      </c>
      <c r="FZ59" s="55">
        <v>38.301000000000002</v>
      </c>
      <c r="GA59" s="55">
        <v>79.468999999999994</v>
      </c>
      <c r="GB59" s="55">
        <v>123.169</v>
      </c>
      <c r="GC59" s="55">
        <v>45.228999999999999</v>
      </c>
      <c r="GD59" s="55">
        <v>37.862000000000002</v>
      </c>
      <c r="GE59" s="55">
        <v>77.94</v>
      </c>
      <c r="GF59" s="55">
        <v>1.968</v>
      </c>
      <c r="GG59" s="55">
        <v>0.439</v>
      </c>
      <c r="GH59" s="55">
        <v>0.439</v>
      </c>
      <c r="GI59" s="55">
        <v>1.5289999999999999</v>
      </c>
      <c r="GJ59" s="55">
        <v>26.812000000000001</v>
      </c>
      <c r="GK59" s="55">
        <v>18.369</v>
      </c>
      <c r="GL59" s="55">
        <v>14.695</v>
      </c>
      <c r="GM59" s="55">
        <v>8.4429999999999996</v>
      </c>
      <c r="GN59" s="55">
        <v>20.635999999999999</v>
      </c>
      <c r="GO59" s="55">
        <v>14.275</v>
      </c>
      <c r="GP59" s="55">
        <v>11.967000000000001</v>
      </c>
      <c r="GQ59" s="55">
        <v>6.36</v>
      </c>
      <c r="GR59" s="55">
        <v>6.1769999999999996</v>
      </c>
      <c r="GS59" s="55">
        <v>4.0940000000000003</v>
      </c>
      <c r="GT59" s="55">
        <v>2.7280000000000002</v>
      </c>
      <c r="GU59" s="55">
        <v>2.0830000000000002</v>
      </c>
      <c r="GV59" s="55">
        <v>2.5430000000000001</v>
      </c>
      <c r="GW59" s="55">
        <v>59.466999999999999</v>
      </c>
      <c r="GX59" s="55">
        <v>28.844999999999999</v>
      </c>
      <c r="GY59" s="55">
        <v>25.927</v>
      </c>
      <c r="GZ59" s="55">
        <v>30.622</v>
      </c>
      <c r="HA59" s="55">
        <v>51.015999999999998</v>
      </c>
      <c r="HB59" s="55">
        <v>23.437999999999999</v>
      </c>
      <c r="HC59" s="55">
        <v>21.452999999999999</v>
      </c>
      <c r="HD59" s="55">
        <v>27.579000000000001</v>
      </c>
      <c r="HE59" s="55">
        <v>50.648000000000003</v>
      </c>
      <c r="HF59" s="55">
        <v>23.28</v>
      </c>
      <c r="HG59" s="55">
        <v>21.295000000000002</v>
      </c>
      <c r="HH59" s="55">
        <v>27.367999999999999</v>
      </c>
      <c r="HI59" s="55">
        <v>0.36799999999999999</v>
      </c>
      <c r="HJ59" s="55">
        <v>0.158</v>
      </c>
      <c r="HK59" s="55">
        <v>0.158</v>
      </c>
      <c r="HL59" s="55">
        <v>0.21099999999999999</v>
      </c>
      <c r="HM59" s="55">
        <v>7.4320000000000004</v>
      </c>
      <c r="HN59" s="55">
        <v>5.4080000000000004</v>
      </c>
      <c r="HO59" s="55">
        <v>4.4749999999999996</v>
      </c>
      <c r="HP59" s="55">
        <v>2.0249999999999999</v>
      </c>
      <c r="HQ59" s="55">
        <v>5.3840000000000003</v>
      </c>
      <c r="HR59" s="55">
        <v>3.911</v>
      </c>
      <c r="HS59" s="55">
        <v>3.282</v>
      </c>
      <c r="HT59" s="55">
        <v>1.4730000000000001</v>
      </c>
      <c r="HU59" s="55">
        <v>2.048</v>
      </c>
      <c r="HV59" s="55">
        <v>1.4970000000000001</v>
      </c>
      <c r="HW59" s="55">
        <v>1.1930000000000001</v>
      </c>
      <c r="HX59" s="55">
        <v>0.55200000000000005</v>
      </c>
      <c r="HY59" s="55">
        <v>1.018</v>
      </c>
      <c r="HZ59" s="55">
        <v>119.161</v>
      </c>
      <c r="IA59" s="55">
        <v>55.642000000000003</v>
      </c>
      <c r="IB59" s="55">
        <v>47.392000000000003</v>
      </c>
      <c r="IC59" s="55">
        <v>63.518999999999998</v>
      </c>
      <c r="ID59" s="55">
        <v>99.478999999999999</v>
      </c>
      <c r="IE59" s="55">
        <v>42.465000000000003</v>
      </c>
      <c r="IF59" s="55">
        <v>36.555</v>
      </c>
      <c r="IG59" s="55">
        <v>57.014000000000003</v>
      </c>
      <c r="IH59" s="55">
        <v>98.034000000000006</v>
      </c>
      <c r="II59" s="55">
        <v>42.295999999999999</v>
      </c>
      <c r="IJ59" s="55">
        <v>36.384999999999998</v>
      </c>
      <c r="IK59" s="55">
        <v>55.738</v>
      </c>
      <c r="IL59" s="55">
        <v>1.446</v>
      </c>
      <c r="IM59" s="55">
        <v>0.16900000000000001</v>
      </c>
      <c r="IN59" s="55">
        <v>0.16900000000000001</v>
      </c>
      <c r="IO59" s="55">
        <v>1.276</v>
      </c>
      <c r="IP59" s="55">
        <v>18.754999999999999</v>
      </c>
      <c r="IQ59" s="55">
        <v>13.177</v>
      </c>
    </row>
    <row r="60" spans="1:251">
      <c r="A60" s="10">
        <v>43617</v>
      </c>
      <c r="B60" s="55">
        <v>7121.6570000000002</v>
      </c>
      <c r="C60" s="55">
        <v>3257.0990000000002</v>
      </c>
      <c r="D60" s="55">
        <v>2665.3879999999999</v>
      </c>
      <c r="E60" s="55">
        <v>3864.558</v>
      </c>
      <c r="F60" s="55">
        <v>5948.8280000000004</v>
      </c>
      <c r="G60" s="55">
        <v>2596.9180000000001</v>
      </c>
      <c r="H60" s="55">
        <v>2147.893</v>
      </c>
      <c r="I60" s="55">
        <v>3351.9090000000001</v>
      </c>
      <c r="J60" s="55">
        <v>5875.1850000000004</v>
      </c>
      <c r="K60" s="55">
        <v>2581.2950000000001</v>
      </c>
      <c r="L60" s="55">
        <v>2135.1329999999998</v>
      </c>
      <c r="M60" s="55">
        <v>3293.89</v>
      </c>
      <c r="N60" s="55">
        <v>73.643000000000001</v>
      </c>
      <c r="O60" s="55">
        <v>15.624000000000001</v>
      </c>
      <c r="P60" s="55">
        <v>12.760999999999999</v>
      </c>
      <c r="Q60" s="55">
        <v>58.018999999999998</v>
      </c>
      <c r="R60" s="55">
        <v>1042.06</v>
      </c>
      <c r="S60" s="55">
        <v>660.18100000000004</v>
      </c>
      <c r="T60" s="55">
        <v>517.495</v>
      </c>
      <c r="U60" s="55">
        <v>381.87900000000002</v>
      </c>
      <c r="V60" s="55">
        <v>860.31399999999996</v>
      </c>
      <c r="W60" s="55">
        <v>558.92899999999997</v>
      </c>
      <c r="X60" s="55">
        <v>446.60899999999998</v>
      </c>
      <c r="Y60" s="55">
        <v>301.38499999999999</v>
      </c>
      <c r="Z60" s="55">
        <v>181.74600000000001</v>
      </c>
      <c r="AA60" s="55">
        <v>101.252</v>
      </c>
      <c r="AB60" s="55">
        <v>70.885999999999996</v>
      </c>
      <c r="AC60" s="55">
        <v>80.494</v>
      </c>
      <c r="AD60" s="55">
        <v>130.77000000000001</v>
      </c>
      <c r="AE60" s="55">
        <v>2266.5390000000002</v>
      </c>
      <c r="AF60" s="55">
        <v>1029.606</v>
      </c>
      <c r="AG60" s="55">
        <v>843.13300000000004</v>
      </c>
      <c r="AH60" s="55">
        <v>1236.933</v>
      </c>
      <c r="AI60" s="55">
        <v>1897.2190000000001</v>
      </c>
      <c r="AJ60" s="55">
        <v>825.91399999999999</v>
      </c>
      <c r="AK60" s="55">
        <v>679.42</v>
      </c>
      <c r="AL60" s="55">
        <v>1071.3050000000001</v>
      </c>
      <c r="AM60" s="55">
        <v>1868.68</v>
      </c>
      <c r="AN60" s="55">
        <v>822.29499999999996</v>
      </c>
      <c r="AO60" s="55">
        <v>676.80200000000002</v>
      </c>
      <c r="AP60" s="55">
        <v>1046.386</v>
      </c>
      <c r="AQ60" s="55">
        <v>28.538</v>
      </c>
      <c r="AR60" s="55">
        <v>3.6190000000000002</v>
      </c>
      <c r="AS60" s="55">
        <v>2.6179999999999999</v>
      </c>
      <c r="AT60" s="55">
        <v>24.919</v>
      </c>
      <c r="AU60" s="55">
        <v>324.44799999999998</v>
      </c>
      <c r="AV60" s="55">
        <v>203.69200000000001</v>
      </c>
      <c r="AW60" s="55">
        <v>163.71299999999999</v>
      </c>
      <c r="AX60" s="55">
        <v>120.756</v>
      </c>
      <c r="AY60" s="55">
        <v>271.61599999999999</v>
      </c>
      <c r="AZ60" s="55">
        <v>174.19800000000001</v>
      </c>
      <c r="BA60" s="55">
        <v>143.80500000000001</v>
      </c>
      <c r="BB60" s="55">
        <v>97.418000000000006</v>
      </c>
      <c r="BC60" s="55">
        <v>52.832999999999998</v>
      </c>
      <c r="BD60" s="55">
        <v>29.495000000000001</v>
      </c>
      <c r="BE60" s="55">
        <v>19.908000000000001</v>
      </c>
      <c r="BF60" s="55">
        <v>23.338000000000001</v>
      </c>
      <c r="BG60" s="55">
        <v>44.872</v>
      </c>
      <c r="BH60" s="55">
        <v>1830.9359999999999</v>
      </c>
      <c r="BI60" s="55">
        <v>851.23599999999999</v>
      </c>
      <c r="BJ60" s="55">
        <v>683.96199999999999</v>
      </c>
      <c r="BK60" s="55">
        <v>979.7</v>
      </c>
      <c r="BL60" s="55">
        <v>1543.9659999999999</v>
      </c>
      <c r="BM60" s="55">
        <v>692.8</v>
      </c>
      <c r="BN60" s="55">
        <v>568.24</v>
      </c>
      <c r="BO60" s="55">
        <v>851.16600000000005</v>
      </c>
      <c r="BP60" s="55">
        <v>1527.3409999999999</v>
      </c>
      <c r="BQ60" s="55">
        <v>689.78899999999999</v>
      </c>
      <c r="BR60" s="55">
        <v>565.74900000000002</v>
      </c>
      <c r="BS60" s="55">
        <v>837.55200000000002</v>
      </c>
      <c r="BT60" s="55">
        <v>16.625</v>
      </c>
      <c r="BU60" s="55">
        <v>3.0110000000000001</v>
      </c>
      <c r="BV60" s="55">
        <v>2.4910000000000001</v>
      </c>
      <c r="BW60" s="55">
        <v>13.614000000000001</v>
      </c>
      <c r="BX60" s="55">
        <v>256.70499999999998</v>
      </c>
      <c r="BY60" s="55">
        <v>158.43600000000001</v>
      </c>
      <c r="BZ60" s="55">
        <v>115.723</v>
      </c>
      <c r="CA60" s="55">
        <v>98.27</v>
      </c>
      <c r="CB60" s="55">
        <v>216.61799999999999</v>
      </c>
      <c r="CC60" s="55">
        <v>139.81399999999999</v>
      </c>
      <c r="CD60" s="55">
        <v>103.366</v>
      </c>
      <c r="CE60" s="55">
        <v>76.804000000000002</v>
      </c>
      <c r="CF60" s="55">
        <v>40.087000000000003</v>
      </c>
      <c r="CG60" s="55">
        <v>18.622</v>
      </c>
      <c r="CH60" s="55">
        <v>12.356999999999999</v>
      </c>
      <c r="CI60" s="55">
        <v>21.466000000000001</v>
      </c>
      <c r="CJ60" s="55">
        <v>30.263999999999999</v>
      </c>
      <c r="CK60" s="55">
        <v>1445.0160000000001</v>
      </c>
      <c r="CL60" s="55">
        <v>652.71500000000003</v>
      </c>
      <c r="CM60" s="55">
        <v>545.51700000000005</v>
      </c>
      <c r="CN60" s="55">
        <v>792.30100000000004</v>
      </c>
      <c r="CO60" s="55">
        <v>1189.2139999999999</v>
      </c>
      <c r="CP60" s="55">
        <v>508.52</v>
      </c>
      <c r="CQ60" s="55">
        <v>426.24200000000002</v>
      </c>
      <c r="CR60" s="55">
        <v>680.69399999999996</v>
      </c>
      <c r="CS60" s="55">
        <v>1173.961</v>
      </c>
      <c r="CT60" s="55">
        <v>501.65199999999999</v>
      </c>
      <c r="CU60" s="55">
        <v>420.71600000000001</v>
      </c>
      <c r="CV60" s="55">
        <v>672.30899999999997</v>
      </c>
      <c r="CW60" s="55">
        <v>15.252000000000001</v>
      </c>
      <c r="CX60" s="55">
        <v>6.8680000000000003</v>
      </c>
      <c r="CY60" s="55">
        <v>5.5259999999999998</v>
      </c>
      <c r="CZ60" s="55">
        <v>8.3840000000000003</v>
      </c>
      <c r="DA60" s="55">
        <v>225.42</v>
      </c>
      <c r="DB60" s="55">
        <v>144.19499999999999</v>
      </c>
      <c r="DC60" s="55">
        <v>119.27500000000001</v>
      </c>
      <c r="DD60" s="55">
        <v>81.224999999999994</v>
      </c>
      <c r="DE60" s="55">
        <v>177.66</v>
      </c>
      <c r="DF60" s="55">
        <v>116.751</v>
      </c>
      <c r="DG60" s="55">
        <v>99.031999999999996</v>
      </c>
      <c r="DH60" s="55">
        <v>60.908999999999999</v>
      </c>
      <c r="DI60" s="55">
        <v>47.761000000000003</v>
      </c>
      <c r="DJ60" s="55">
        <v>27.443999999999999</v>
      </c>
      <c r="DK60" s="55">
        <v>20.244</v>
      </c>
      <c r="DL60" s="55">
        <v>20.317</v>
      </c>
      <c r="DM60" s="55">
        <v>30.382000000000001</v>
      </c>
      <c r="DN60" s="55">
        <v>498.69799999999998</v>
      </c>
      <c r="DO60" s="55">
        <v>221.06200000000001</v>
      </c>
      <c r="DP60" s="55">
        <v>175.773</v>
      </c>
      <c r="DQ60" s="55">
        <v>277.63600000000002</v>
      </c>
      <c r="DR60" s="55">
        <v>411.238</v>
      </c>
      <c r="DS60" s="55">
        <v>170.97300000000001</v>
      </c>
      <c r="DT60" s="55">
        <v>137.31</v>
      </c>
      <c r="DU60" s="55">
        <v>240.26499999999999</v>
      </c>
      <c r="DV60" s="55">
        <v>408.88799999999998</v>
      </c>
      <c r="DW60" s="55">
        <v>170.75399999999999</v>
      </c>
      <c r="DX60" s="55">
        <v>137.09100000000001</v>
      </c>
      <c r="DY60" s="55">
        <v>238.13399999999999</v>
      </c>
      <c r="DZ60" s="55">
        <v>2.35</v>
      </c>
      <c r="EA60" s="55">
        <v>0.219</v>
      </c>
      <c r="EB60" s="55">
        <v>0.219</v>
      </c>
      <c r="EC60" s="55">
        <v>2.1309999999999998</v>
      </c>
      <c r="ED60" s="55">
        <v>78.364999999999995</v>
      </c>
      <c r="EE60" s="55">
        <v>50.088999999999999</v>
      </c>
      <c r="EF60" s="55">
        <v>38.463000000000001</v>
      </c>
      <c r="EG60" s="55">
        <v>28.277000000000001</v>
      </c>
      <c r="EH60" s="55">
        <v>65.251000000000005</v>
      </c>
      <c r="EI60" s="55">
        <v>43.186999999999998</v>
      </c>
      <c r="EJ60" s="55">
        <v>33.404000000000003</v>
      </c>
      <c r="EK60" s="55">
        <v>22.064</v>
      </c>
      <c r="EL60" s="55">
        <v>13.114000000000001</v>
      </c>
      <c r="EM60" s="55">
        <v>6.9020000000000001</v>
      </c>
      <c r="EN60" s="55">
        <v>5.0590000000000002</v>
      </c>
      <c r="EO60" s="55">
        <v>6.2119999999999997</v>
      </c>
      <c r="EP60" s="55">
        <v>9.0950000000000006</v>
      </c>
      <c r="EQ60" s="55">
        <v>750.06100000000004</v>
      </c>
      <c r="ER60" s="55">
        <v>355.19900000000001</v>
      </c>
      <c r="ES60" s="55">
        <v>290.68400000000003</v>
      </c>
      <c r="ET60" s="55">
        <v>394.86200000000002</v>
      </c>
      <c r="EU60" s="55">
        <v>629.505</v>
      </c>
      <c r="EV60" s="55">
        <v>285.09500000000003</v>
      </c>
      <c r="EW60" s="55">
        <v>237.398</v>
      </c>
      <c r="EX60" s="55">
        <v>344.41</v>
      </c>
      <c r="EY60" s="55">
        <v>623.15499999999997</v>
      </c>
      <c r="EZ60" s="55">
        <v>283.80900000000003</v>
      </c>
      <c r="FA60" s="55">
        <v>236.113</v>
      </c>
      <c r="FB60" s="55">
        <v>339.346</v>
      </c>
      <c r="FC60" s="55">
        <v>6.35</v>
      </c>
      <c r="FD60" s="55">
        <v>1.286</v>
      </c>
      <c r="FE60" s="55">
        <v>1.286</v>
      </c>
      <c r="FF60" s="55">
        <v>5.0640000000000001</v>
      </c>
      <c r="FG60" s="55">
        <v>108.65900000000001</v>
      </c>
      <c r="FH60" s="55">
        <v>70.103999999999999</v>
      </c>
      <c r="FI60" s="55">
        <v>53.286000000000001</v>
      </c>
      <c r="FJ60" s="55">
        <v>38.555</v>
      </c>
      <c r="FK60" s="55">
        <v>91.207999999999998</v>
      </c>
      <c r="FL60" s="55">
        <v>57.831000000000003</v>
      </c>
      <c r="FM60" s="55">
        <v>45.454999999999998</v>
      </c>
      <c r="FN60" s="55">
        <v>33.377000000000002</v>
      </c>
      <c r="FO60" s="55">
        <v>17.452000000000002</v>
      </c>
      <c r="FP60" s="55">
        <v>12.273999999999999</v>
      </c>
      <c r="FQ60" s="55">
        <v>7.8310000000000004</v>
      </c>
      <c r="FR60" s="55">
        <v>5.1779999999999999</v>
      </c>
      <c r="FS60" s="55">
        <v>11.897</v>
      </c>
      <c r="FT60" s="55">
        <v>151.93299999999999</v>
      </c>
      <c r="FU60" s="55">
        <v>63.283999999999999</v>
      </c>
      <c r="FV60" s="55">
        <v>53.173000000000002</v>
      </c>
      <c r="FW60" s="55">
        <v>88.649000000000001</v>
      </c>
      <c r="FX60" s="55">
        <v>124.129</v>
      </c>
      <c r="FY60" s="55">
        <v>45.923000000000002</v>
      </c>
      <c r="FZ60" s="55">
        <v>39.67</v>
      </c>
      <c r="GA60" s="55">
        <v>78.206000000000003</v>
      </c>
      <c r="GB60" s="55">
        <v>121.73099999999999</v>
      </c>
      <c r="GC60" s="55">
        <v>45.613999999999997</v>
      </c>
      <c r="GD60" s="55">
        <v>39.360999999999997</v>
      </c>
      <c r="GE60" s="55">
        <v>76.117000000000004</v>
      </c>
      <c r="GF60" s="55">
        <v>2.3980000000000001</v>
      </c>
      <c r="GG60" s="55">
        <v>0.309</v>
      </c>
      <c r="GH60" s="55">
        <v>0.309</v>
      </c>
      <c r="GI60" s="55">
        <v>2.089</v>
      </c>
      <c r="GJ60" s="55">
        <v>24.995000000000001</v>
      </c>
      <c r="GK60" s="55">
        <v>17.361000000000001</v>
      </c>
      <c r="GL60" s="55">
        <v>13.502000000000001</v>
      </c>
      <c r="GM60" s="55">
        <v>7.6340000000000003</v>
      </c>
      <c r="GN60" s="55">
        <v>20.161999999999999</v>
      </c>
      <c r="GO60" s="55">
        <v>14.1</v>
      </c>
      <c r="GP60" s="55">
        <v>10.752000000000001</v>
      </c>
      <c r="GQ60" s="55">
        <v>6.0620000000000003</v>
      </c>
      <c r="GR60" s="55">
        <v>4.8330000000000002</v>
      </c>
      <c r="GS60" s="55">
        <v>3.2610000000000001</v>
      </c>
      <c r="GT60" s="55">
        <v>2.75</v>
      </c>
      <c r="GU60" s="55">
        <v>1.5720000000000001</v>
      </c>
      <c r="GV60" s="55">
        <v>2.8090000000000002</v>
      </c>
      <c r="GW60" s="55">
        <v>59.323999999999998</v>
      </c>
      <c r="GX60" s="55">
        <v>28.782</v>
      </c>
      <c r="GY60" s="55">
        <v>25.72</v>
      </c>
      <c r="GZ60" s="55">
        <v>30.542000000000002</v>
      </c>
      <c r="HA60" s="55">
        <v>51.572000000000003</v>
      </c>
      <c r="HB60" s="55">
        <v>24.068000000000001</v>
      </c>
      <c r="HC60" s="55">
        <v>21.856000000000002</v>
      </c>
      <c r="HD60" s="55">
        <v>27.504000000000001</v>
      </c>
      <c r="HE60" s="55">
        <v>50.930999999999997</v>
      </c>
      <c r="HF60" s="55">
        <v>23.754999999999999</v>
      </c>
      <c r="HG60" s="55">
        <v>21.542999999999999</v>
      </c>
      <c r="HH60" s="55">
        <v>27.175999999999998</v>
      </c>
      <c r="HI60" s="55">
        <v>0.64200000000000002</v>
      </c>
      <c r="HJ60" s="55">
        <v>0.313</v>
      </c>
      <c r="HK60" s="55">
        <v>0.313</v>
      </c>
      <c r="HL60" s="55">
        <v>0.32900000000000001</v>
      </c>
      <c r="HM60" s="55">
        <v>6.8239999999999998</v>
      </c>
      <c r="HN60" s="55">
        <v>4.7140000000000004</v>
      </c>
      <c r="HO60" s="55">
        <v>3.8639999999999999</v>
      </c>
      <c r="HP60" s="55">
        <v>2.11</v>
      </c>
      <c r="HQ60" s="55">
        <v>5.1189999999999998</v>
      </c>
      <c r="HR60" s="55">
        <v>3.7530000000000001</v>
      </c>
      <c r="HS60" s="55">
        <v>3.1880000000000002</v>
      </c>
      <c r="HT60" s="55">
        <v>1.365</v>
      </c>
      <c r="HU60" s="55">
        <v>1.7050000000000001</v>
      </c>
      <c r="HV60" s="55">
        <v>0.96</v>
      </c>
      <c r="HW60" s="55">
        <v>0.67600000000000005</v>
      </c>
      <c r="HX60" s="55">
        <v>0.745</v>
      </c>
      <c r="HY60" s="55">
        <v>0.92700000000000005</v>
      </c>
      <c r="HZ60" s="55">
        <v>119.151</v>
      </c>
      <c r="IA60" s="55">
        <v>55.216000000000001</v>
      </c>
      <c r="IB60" s="55">
        <v>47.424999999999997</v>
      </c>
      <c r="IC60" s="55">
        <v>63.935000000000002</v>
      </c>
      <c r="ID60" s="55">
        <v>101.985</v>
      </c>
      <c r="IE60" s="55">
        <v>43.625</v>
      </c>
      <c r="IF60" s="55">
        <v>37.756999999999998</v>
      </c>
      <c r="IG60" s="55">
        <v>58.36</v>
      </c>
      <c r="IH60" s="55">
        <v>100.496</v>
      </c>
      <c r="II60" s="55">
        <v>43.625</v>
      </c>
      <c r="IJ60" s="55">
        <v>37.756999999999998</v>
      </c>
      <c r="IK60" s="55">
        <v>56.871000000000002</v>
      </c>
      <c r="IL60" s="55">
        <v>1.4890000000000001</v>
      </c>
      <c r="IM60" s="55">
        <v>0</v>
      </c>
      <c r="IN60" s="55">
        <v>0</v>
      </c>
      <c r="IO60" s="55">
        <v>1.4890000000000001</v>
      </c>
      <c r="IP60" s="55">
        <v>16.641999999999999</v>
      </c>
      <c r="IQ60" s="55">
        <v>11.59</v>
      </c>
    </row>
    <row r="61" spans="1:251">
      <c r="A61" s="10">
        <v>43709</v>
      </c>
      <c r="B61" s="55">
        <v>7165.2330000000002</v>
      </c>
      <c r="C61" s="55">
        <v>3262.2330000000002</v>
      </c>
      <c r="D61" s="55">
        <v>2669.181</v>
      </c>
      <c r="E61" s="55">
        <v>3903</v>
      </c>
      <c r="F61" s="55">
        <v>5982.2669999999998</v>
      </c>
      <c r="G61" s="55">
        <v>2594.884</v>
      </c>
      <c r="H61" s="55">
        <v>2143.6329999999998</v>
      </c>
      <c r="I61" s="55">
        <v>3387.3829999999998</v>
      </c>
      <c r="J61" s="55">
        <v>5908.0379999999996</v>
      </c>
      <c r="K61" s="55">
        <v>2583.848</v>
      </c>
      <c r="L61" s="55">
        <v>2133.6610000000001</v>
      </c>
      <c r="M61" s="55">
        <v>3324.19</v>
      </c>
      <c r="N61" s="55">
        <v>74.228999999999999</v>
      </c>
      <c r="O61" s="55">
        <v>11.036</v>
      </c>
      <c r="P61" s="55">
        <v>9.9719999999999995</v>
      </c>
      <c r="Q61" s="55">
        <v>63.192999999999998</v>
      </c>
      <c r="R61" s="55">
        <v>1061.7070000000001</v>
      </c>
      <c r="S61" s="55">
        <v>667.34900000000005</v>
      </c>
      <c r="T61" s="55">
        <v>525.54700000000003</v>
      </c>
      <c r="U61" s="55">
        <v>394.358</v>
      </c>
      <c r="V61" s="55">
        <v>856.20699999999999</v>
      </c>
      <c r="W61" s="55">
        <v>559.97</v>
      </c>
      <c r="X61" s="55">
        <v>452.22</v>
      </c>
      <c r="Y61" s="55">
        <v>296.23700000000002</v>
      </c>
      <c r="Z61" s="55">
        <v>205.5</v>
      </c>
      <c r="AA61" s="55">
        <v>107.379</v>
      </c>
      <c r="AB61" s="55">
        <v>73.326999999999998</v>
      </c>
      <c r="AC61" s="55">
        <v>98.120999999999995</v>
      </c>
      <c r="AD61" s="55">
        <v>121.259</v>
      </c>
      <c r="AE61" s="55">
        <v>2276.6309999999999</v>
      </c>
      <c r="AF61" s="55">
        <v>1034.165</v>
      </c>
      <c r="AG61" s="55">
        <v>846.03399999999999</v>
      </c>
      <c r="AH61" s="55">
        <v>1242.4670000000001</v>
      </c>
      <c r="AI61" s="55">
        <v>1898.652</v>
      </c>
      <c r="AJ61" s="55">
        <v>820.83699999999999</v>
      </c>
      <c r="AK61" s="55">
        <v>678.02800000000002</v>
      </c>
      <c r="AL61" s="55">
        <v>1077.8150000000001</v>
      </c>
      <c r="AM61" s="55">
        <v>1866.7750000000001</v>
      </c>
      <c r="AN61" s="55">
        <v>817.25900000000001</v>
      </c>
      <c r="AO61" s="55">
        <v>674.45</v>
      </c>
      <c r="AP61" s="55">
        <v>1049.5170000000001</v>
      </c>
      <c r="AQ61" s="55">
        <v>31.876000000000001</v>
      </c>
      <c r="AR61" s="55">
        <v>3.5779999999999998</v>
      </c>
      <c r="AS61" s="55">
        <v>3.5779999999999998</v>
      </c>
      <c r="AT61" s="55">
        <v>28.297999999999998</v>
      </c>
      <c r="AU61" s="55">
        <v>337.34699999999998</v>
      </c>
      <c r="AV61" s="55">
        <v>213.328</v>
      </c>
      <c r="AW61" s="55">
        <v>168.006</v>
      </c>
      <c r="AX61" s="55">
        <v>124.01900000000001</v>
      </c>
      <c r="AY61" s="55">
        <v>272.49099999999999</v>
      </c>
      <c r="AZ61" s="55">
        <v>178.405</v>
      </c>
      <c r="BA61" s="55">
        <v>145.054</v>
      </c>
      <c r="BB61" s="55">
        <v>94.085999999999999</v>
      </c>
      <c r="BC61" s="55">
        <v>64.855000000000004</v>
      </c>
      <c r="BD61" s="55">
        <v>34.923000000000002</v>
      </c>
      <c r="BE61" s="55">
        <v>22.952999999999999</v>
      </c>
      <c r="BF61" s="55">
        <v>29.931999999999999</v>
      </c>
      <c r="BG61" s="55">
        <v>40.633000000000003</v>
      </c>
      <c r="BH61" s="55">
        <v>1858.655</v>
      </c>
      <c r="BI61" s="55">
        <v>866.60299999999995</v>
      </c>
      <c r="BJ61" s="55">
        <v>685.88499999999999</v>
      </c>
      <c r="BK61" s="55">
        <v>992.05200000000002</v>
      </c>
      <c r="BL61" s="55">
        <v>1562.6980000000001</v>
      </c>
      <c r="BM61" s="55">
        <v>706.31200000000001</v>
      </c>
      <c r="BN61" s="55">
        <v>570.47199999999998</v>
      </c>
      <c r="BO61" s="55">
        <v>856.38499999999999</v>
      </c>
      <c r="BP61" s="55">
        <v>1545.164</v>
      </c>
      <c r="BQ61" s="55">
        <v>704.81299999999999</v>
      </c>
      <c r="BR61" s="55">
        <v>568.97299999999996</v>
      </c>
      <c r="BS61" s="55">
        <v>840.351</v>
      </c>
      <c r="BT61" s="55">
        <v>17.533999999999999</v>
      </c>
      <c r="BU61" s="55">
        <v>1.4990000000000001</v>
      </c>
      <c r="BV61" s="55">
        <v>1.4990000000000001</v>
      </c>
      <c r="BW61" s="55">
        <v>16.035</v>
      </c>
      <c r="BX61" s="55">
        <v>261.649</v>
      </c>
      <c r="BY61" s="55">
        <v>160.291</v>
      </c>
      <c r="BZ61" s="55">
        <v>115.41200000000001</v>
      </c>
      <c r="CA61" s="55">
        <v>101.35899999999999</v>
      </c>
      <c r="CB61" s="55">
        <v>209.249</v>
      </c>
      <c r="CC61" s="55">
        <v>135.28100000000001</v>
      </c>
      <c r="CD61" s="55">
        <v>99.617999999999995</v>
      </c>
      <c r="CE61" s="55">
        <v>73.968000000000004</v>
      </c>
      <c r="CF61" s="55">
        <v>52.4</v>
      </c>
      <c r="CG61" s="55">
        <v>25.01</v>
      </c>
      <c r="CH61" s="55">
        <v>15.795</v>
      </c>
      <c r="CI61" s="55">
        <v>27.390999999999998</v>
      </c>
      <c r="CJ61" s="55">
        <v>34.308</v>
      </c>
      <c r="CK61" s="55">
        <v>1446.002</v>
      </c>
      <c r="CL61" s="55">
        <v>648.18399999999997</v>
      </c>
      <c r="CM61" s="55">
        <v>544.85799999999995</v>
      </c>
      <c r="CN61" s="55">
        <v>797.81899999999996</v>
      </c>
      <c r="CO61" s="55">
        <v>1195.1130000000001</v>
      </c>
      <c r="CP61" s="55">
        <v>505.91800000000001</v>
      </c>
      <c r="CQ61" s="55">
        <v>423.37799999999999</v>
      </c>
      <c r="CR61" s="55">
        <v>689.19399999999996</v>
      </c>
      <c r="CS61" s="55">
        <v>1183.192</v>
      </c>
      <c r="CT61" s="55">
        <v>501.67500000000001</v>
      </c>
      <c r="CU61" s="55">
        <v>420.2</v>
      </c>
      <c r="CV61" s="55">
        <v>681.51700000000005</v>
      </c>
      <c r="CW61" s="55">
        <v>11.920999999999999</v>
      </c>
      <c r="CX61" s="55">
        <v>4.2430000000000003</v>
      </c>
      <c r="CY61" s="55">
        <v>3.1789999999999998</v>
      </c>
      <c r="CZ61" s="55">
        <v>7.6779999999999999</v>
      </c>
      <c r="DA61" s="55">
        <v>226.83699999999999</v>
      </c>
      <c r="DB61" s="55">
        <v>142.26599999999999</v>
      </c>
      <c r="DC61" s="55">
        <v>121.48</v>
      </c>
      <c r="DD61" s="55">
        <v>84.570999999999998</v>
      </c>
      <c r="DE61" s="55">
        <v>182.89400000000001</v>
      </c>
      <c r="DF61" s="55">
        <v>120.102</v>
      </c>
      <c r="DG61" s="55">
        <v>104.407</v>
      </c>
      <c r="DH61" s="55">
        <v>62.792000000000002</v>
      </c>
      <c r="DI61" s="55">
        <v>43.942</v>
      </c>
      <c r="DJ61" s="55">
        <v>22.163</v>
      </c>
      <c r="DK61" s="55">
        <v>17.073</v>
      </c>
      <c r="DL61" s="55">
        <v>21.779</v>
      </c>
      <c r="DM61" s="55">
        <v>24.053000000000001</v>
      </c>
      <c r="DN61" s="55">
        <v>499.13600000000002</v>
      </c>
      <c r="DO61" s="55">
        <v>218.84299999999999</v>
      </c>
      <c r="DP61" s="55">
        <v>175.828</v>
      </c>
      <c r="DQ61" s="55">
        <v>280.29300000000001</v>
      </c>
      <c r="DR61" s="55">
        <v>410.72300000000001</v>
      </c>
      <c r="DS61" s="55">
        <v>169.09200000000001</v>
      </c>
      <c r="DT61" s="55">
        <v>137.52799999999999</v>
      </c>
      <c r="DU61" s="55">
        <v>241.631</v>
      </c>
      <c r="DV61" s="55">
        <v>407.21</v>
      </c>
      <c r="DW61" s="55">
        <v>169.09200000000001</v>
      </c>
      <c r="DX61" s="55">
        <v>137.52799999999999</v>
      </c>
      <c r="DY61" s="55">
        <v>238.11799999999999</v>
      </c>
      <c r="DZ61" s="55">
        <v>3.5129999999999999</v>
      </c>
      <c r="EA61" s="55">
        <v>0</v>
      </c>
      <c r="EB61" s="55">
        <v>0</v>
      </c>
      <c r="EC61" s="55">
        <v>3.5129999999999999</v>
      </c>
      <c r="ED61" s="55">
        <v>80.757000000000005</v>
      </c>
      <c r="EE61" s="55">
        <v>49.750999999999998</v>
      </c>
      <c r="EF61" s="55">
        <v>38.299999999999997</v>
      </c>
      <c r="EG61" s="55">
        <v>31.006</v>
      </c>
      <c r="EH61" s="55">
        <v>63.807000000000002</v>
      </c>
      <c r="EI61" s="55">
        <v>41.927999999999997</v>
      </c>
      <c r="EJ61" s="55">
        <v>32.749000000000002</v>
      </c>
      <c r="EK61" s="55">
        <v>21.879000000000001</v>
      </c>
      <c r="EL61" s="55">
        <v>16.95</v>
      </c>
      <c r="EM61" s="55">
        <v>7.8230000000000004</v>
      </c>
      <c r="EN61" s="55">
        <v>5.5510000000000002</v>
      </c>
      <c r="EO61" s="55">
        <v>9.1270000000000007</v>
      </c>
      <c r="EP61" s="55">
        <v>7.6559999999999997</v>
      </c>
      <c r="EQ61" s="55">
        <v>753.846</v>
      </c>
      <c r="ER61" s="55">
        <v>345.95699999999999</v>
      </c>
      <c r="ES61" s="55">
        <v>290.36</v>
      </c>
      <c r="ET61" s="55">
        <v>407.88900000000001</v>
      </c>
      <c r="EU61" s="55">
        <v>639.28899999999999</v>
      </c>
      <c r="EV61" s="55">
        <v>279.435</v>
      </c>
      <c r="EW61" s="55">
        <v>236.697</v>
      </c>
      <c r="EX61" s="55">
        <v>359.85399999999998</v>
      </c>
      <c r="EY61" s="55">
        <v>633.39800000000002</v>
      </c>
      <c r="EZ61" s="55">
        <v>278.10599999999999</v>
      </c>
      <c r="FA61" s="55">
        <v>235.36799999999999</v>
      </c>
      <c r="FB61" s="55">
        <v>355.291</v>
      </c>
      <c r="FC61" s="55">
        <v>5.891</v>
      </c>
      <c r="FD61" s="55">
        <v>1.3280000000000001</v>
      </c>
      <c r="FE61" s="55">
        <v>1.3280000000000001</v>
      </c>
      <c r="FF61" s="55">
        <v>4.5629999999999997</v>
      </c>
      <c r="FG61" s="55">
        <v>103.92700000000001</v>
      </c>
      <c r="FH61" s="55">
        <v>66.522000000000006</v>
      </c>
      <c r="FI61" s="55">
        <v>53.662999999999997</v>
      </c>
      <c r="FJ61" s="55">
        <v>37.405000000000001</v>
      </c>
      <c r="FK61" s="55">
        <v>87.04</v>
      </c>
      <c r="FL61" s="55">
        <v>55.94</v>
      </c>
      <c r="FM61" s="55">
        <v>46.645000000000003</v>
      </c>
      <c r="FN61" s="55">
        <v>31.1</v>
      </c>
      <c r="FO61" s="55">
        <v>16.888000000000002</v>
      </c>
      <c r="FP61" s="55">
        <v>10.582000000000001</v>
      </c>
      <c r="FQ61" s="55">
        <v>7.0179999999999998</v>
      </c>
      <c r="FR61" s="55">
        <v>6.3049999999999997</v>
      </c>
      <c r="FS61" s="55">
        <v>10.63</v>
      </c>
      <c r="FT61" s="55">
        <v>153.80699999999999</v>
      </c>
      <c r="FU61" s="55">
        <v>62.887</v>
      </c>
      <c r="FV61" s="55">
        <v>53.247999999999998</v>
      </c>
      <c r="FW61" s="55">
        <v>90.92</v>
      </c>
      <c r="FX61" s="55">
        <v>125.852</v>
      </c>
      <c r="FY61" s="55">
        <v>45.604999999999997</v>
      </c>
      <c r="FZ61" s="55">
        <v>39.231000000000002</v>
      </c>
      <c r="GA61" s="55">
        <v>80.248000000000005</v>
      </c>
      <c r="GB61" s="55">
        <v>124.271</v>
      </c>
      <c r="GC61" s="55">
        <v>45.534999999999997</v>
      </c>
      <c r="GD61" s="55">
        <v>39.161000000000001</v>
      </c>
      <c r="GE61" s="55">
        <v>78.736000000000004</v>
      </c>
      <c r="GF61" s="55">
        <v>1.581</v>
      </c>
      <c r="GG61" s="55">
        <v>7.0000000000000007E-2</v>
      </c>
      <c r="GH61" s="55">
        <v>7.0000000000000007E-2</v>
      </c>
      <c r="GI61" s="55">
        <v>1.512</v>
      </c>
      <c r="GJ61" s="55">
        <v>25.510999999999999</v>
      </c>
      <c r="GK61" s="55">
        <v>17.282</v>
      </c>
      <c r="GL61" s="55">
        <v>14.016999999999999</v>
      </c>
      <c r="GM61" s="55">
        <v>8.2289999999999992</v>
      </c>
      <c r="GN61" s="55">
        <v>20.03</v>
      </c>
      <c r="GO61" s="55">
        <v>13.359</v>
      </c>
      <c r="GP61" s="55">
        <v>10.944000000000001</v>
      </c>
      <c r="GQ61" s="55">
        <v>6.6710000000000003</v>
      </c>
      <c r="GR61" s="55">
        <v>5.48</v>
      </c>
      <c r="GS61" s="55">
        <v>3.923</v>
      </c>
      <c r="GT61" s="55">
        <v>3.073</v>
      </c>
      <c r="GU61" s="55">
        <v>1.5569999999999999</v>
      </c>
      <c r="GV61" s="55">
        <v>2.444</v>
      </c>
      <c r="GW61" s="55">
        <v>58.314999999999998</v>
      </c>
      <c r="GX61" s="55">
        <v>28.74</v>
      </c>
      <c r="GY61" s="55">
        <v>25.109000000000002</v>
      </c>
      <c r="GZ61" s="55">
        <v>29.574999999999999</v>
      </c>
      <c r="HA61" s="55">
        <v>50.237000000000002</v>
      </c>
      <c r="HB61" s="55">
        <v>23.776</v>
      </c>
      <c r="HC61" s="55">
        <v>21.082999999999998</v>
      </c>
      <c r="HD61" s="55">
        <v>26.460999999999999</v>
      </c>
      <c r="HE61" s="55">
        <v>49.625</v>
      </c>
      <c r="HF61" s="55">
        <v>23.457999999999998</v>
      </c>
      <c r="HG61" s="55">
        <v>20.765000000000001</v>
      </c>
      <c r="HH61" s="55">
        <v>26.167000000000002</v>
      </c>
      <c r="HI61" s="55">
        <v>0.61199999999999999</v>
      </c>
      <c r="HJ61" s="55">
        <v>0.318</v>
      </c>
      <c r="HK61" s="55">
        <v>0.318</v>
      </c>
      <c r="HL61" s="55">
        <v>0.29399999999999998</v>
      </c>
      <c r="HM61" s="55">
        <v>7.5039999999999996</v>
      </c>
      <c r="HN61" s="55">
        <v>4.9640000000000004</v>
      </c>
      <c r="HO61" s="55">
        <v>4.0259999999999998</v>
      </c>
      <c r="HP61" s="55">
        <v>2.54</v>
      </c>
      <c r="HQ61" s="55">
        <v>5.7069999999999999</v>
      </c>
      <c r="HR61" s="55">
        <v>3.9649999999999999</v>
      </c>
      <c r="HS61" s="55">
        <v>3.4169999999999998</v>
      </c>
      <c r="HT61" s="55">
        <v>1.742</v>
      </c>
      <c r="HU61" s="55">
        <v>1.7969999999999999</v>
      </c>
      <c r="HV61" s="55">
        <v>1</v>
      </c>
      <c r="HW61" s="55">
        <v>0.60899999999999999</v>
      </c>
      <c r="HX61" s="55">
        <v>0.79800000000000004</v>
      </c>
      <c r="HY61" s="55">
        <v>0.57399999999999995</v>
      </c>
      <c r="HZ61" s="55">
        <v>118.84099999999999</v>
      </c>
      <c r="IA61" s="55">
        <v>56.856000000000002</v>
      </c>
      <c r="IB61" s="55">
        <v>47.86</v>
      </c>
      <c r="IC61" s="55">
        <v>61.984999999999999</v>
      </c>
      <c r="ID61" s="55">
        <v>99.704999999999998</v>
      </c>
      <c r="IE61" s="55">
        <v>43.91</v>
      </c>
      <c r="IF61" s="55">
        <v>37.216999999999999</v>
      </c>
      <c r="IG61" s="55">
        <v>55.795000000000002</v>
      </c>
      <c r="IH61" s="55">
        <v>98.403999999999996</v>
      </c>
      <c r="II61" s="55">
        <v>43.91</v>
      </c>
      <c r="IJ61" s="55">
        <v>37.216999999999999</v>
      </c>
      <c r="IK61" s="55">
        <v>54.494</v>
      </c>
      <c r="IL61" s="55">
        <v>1.3009999999999999</v>
      </c>
      <c r="IM61" s="55">
        <v>0</v>
      </c>
      <c r="IN61" s="55">
        <v>0</v>
      </c>
      <c r="IO61" s="55">
        <v>1.3009999999999999</v>
      </c>
      <c r="IP61" s="55">
        <v>18.175999999999998</v>
      </c>
      <c r="IQ61" s="55">
        <v>12.946</v>
      </c>
    </row>
    <row r="62" spans="1:251">
      <c r="A62" s="10">
        <v>43800</v>
      </c>
      <c r="B62" s="55">
        <v>7185.5169999999998</v>
      </c>
      <c r="C62" s="55">
        <v>3257.14</v>
      </c>
      <c r="D62" s="55">
        <v>2673.0059999999999</v>
      </c>
      <c r="E62" s="55">
        <v>3928.3760000000002</v>
      </c>
      <c r="F62" s="55">
        <v>6013.4650000000001</v>
      </c>
      <c r="G62" s="55">
        <v>2575.8919999999998</v>
      </c>
      <c r="H62" s="55">
        <v>2134.9569999999999</v>
      </c>
      <c r="I62" s="55">
        <v>3437.5729999999999</v>
      </c>
      <c r="J62" s="55">
        <v>5939.2870000000003</v>
      </c>
      <c r="K62" s="55">
        <v>2567.701</v>
      </c>
      <c r="L62" s="55">
        <v>2127.5320000000002</v>
      </c>
      <c r="M62" s="55">
        <v>3371.5859999999998</v>
      </c>
      <c r="N62" s="55">
        <v>74.177999999999997</v>
      </c>
      <c r="O62" s="55">
        <v>8.1910000000000007</v>
      </c>
      <c r="P62" s="55">
        <v>7.4240000000000004</v>
      </c>
      <c r="Q62" s="55">
        <v>65.986999999999995</v>
      </c>
      <c r="R62" s="55">
        <v>1074.999</v>
      </c>
      <c r="S62" s="55">
        <v>681.24800000000005</v>
      </c>
      <c r="T62" s="55">
        <v>538.04899999999998</v>
      </c>
      <c r="U62" s="55">
        <v>393.75</v>
      </c>
      <c r="V62" s="55">
        <v>864.90200000000004</v>
      </c>
      <c r="W62" s="55">
        <v>568.69399999999996</v>
      </c>
      <c r="X62" s="55">
        <v>457.25599999999997</v>
      </c>
      <c r="Y62" s="55">
        <v>296.20800000000003</v>
      </c>
      <c r="Z62" s="55">
        <v>210.09700000000001</v>
      </c>
      <c r="AA62" s="55">
        <v>112.554</v>
      </c>
      <c r="AB62" s="55">
        <v>80.793000000000006</v>
      </c>
      <c r="AC62" s="55">
        <v>97.543000000000006</v>
      </c>
      <c r="AD62" s="55">
        <v>97.052999999999997</v>
      </c>
      <c r="AE62" s="55">
        <v>2284.9949999999999</v>
      </c>
      <c r="AF62" s="55">
        <v>1028.8320000000001</v>
      </c>
      <c r="AG62" s="55">
        <v>844.00900000000001</v>
      </c>
      <c r="AH62" s="55">
        <v>1256.163</v>
      </c>
      <c r="AI62" s="55">
        <v>1898.962</v>
      </c>
      <c r="AJ62" s="55">
        <v>809.77599999999995</v>
      </c>
      <c r="AK62" s="55">
        <v>674.68700000000001</v>
      </c>
      <c r="AL62" s="55">
        <v>1089.1859999999999</v>
      </c>
      <c r="AM62" s="55">
        <v>1871.231</v>
      </c>
      <c r="AN62" s="55">
        <v>807.09799999999996</v>
      </c>
      <c r="AO62" s="55">
        <v>672.00900000000001</v>
      </c>
      <c r="AP62" s="55">
        <v>1064.133</v>
      </c>
      <c r="AQ62" s="55">
        <v>27.731999999999999</v>
      </c>
      <c r="AR62" s="55">
        <v>2.6779999999999999</v>
      </c>
      <c r="AS62" s="55">
        <v>2.6779999999999999</v>
      </c>
      <c r="AT62" s="55">
        <v>25.053000000000001</v>
      </c>
      <c r="AU62" s="55">
        <v>352.88799999999998</v>
      </c>
      <c r="AV62" s="55">
        <v>219.05600000000001</v>
      </c>
      <c r="AW62" s="55">
        <v>169.322</v>
      </c>
      <c r="AX62" s="55">
        <v>133.83199999999999</v>
      </c>
      <c r="AY62" s="55">
        <v>290.64800000000002</v>
      </c>
      <c r="AZ62" s="55">
        <v>184.923</v>
      </c>
      <c r="BA62" s="55">
        <v>146.84200000000001</v>
      </c>
      <c r="BB62" s="55">
        <v>105.72499999999999</v>
      </c>
      <c r="BC62" s="55">
        <v>62.24</v>
      </c>
      <c r="BD62" s="55">
        <v>34.131999999999998</v>
      </c>
      <c r="BE62" s="55">
        <v>22.478999999999999</v>
      </c>
      <c r="BF62" s="55">
        <v>28.108000000000001</v>
      </c>
      <c r="BG62" s="55">
        <v>33.143999999999998</v>
      </c>
      <c r="BH62" s="55">
        <v>1853.9549999999999</v>
      </c>
      <c r="BI62" s="55">
        <v>859.476</v>
      </c>
      <c r="BJ62" s="55">
        <v>687.53499999999997</v>
      </c>
      <c r="BK62" s="55">
        <v>994.47799999999995</v>
      </c>
      <c r="BL62" s="55">
        <v>1565.5</v>
      </c>
      <c r="BM62" s="55">
        <v>694.58500000000004</v>
      </c>
      <c r="BN62" s="55">
        <v>565.48599999999999</v>
      </c>
      <c r="BO62" s="55">
        <v>870.91499999999996</v>
      </c>
      <c r="BP62" s="55">
        <v>1547.7380000000001</v>
      </c>
      <c r="BQ62" s="55">
        <v>693.41099999999994</v>
      </c>
      <c r="BR62" s="55">
        <v>564.31200000000001</v>
      </c>
      <c r="BS62" s="55">
        <v>854.32799999999997</v>
      </c>
      <c r="BT62" s="55">
        <v>17.762</v>
      </c>
      <c r="BU62" s="55">
        <v>1.1739999999999999</v>
      </c>
      <c r="BV62" s="55">
        <v>1.1739999999999999</v>
      </c>
      <c r="BW62" s="55">
        <v>16.588000000000001</v>
      </c>
      <c r="BX62" s="55">
        <v>262.67500000000001</v>
      </c>
      <c r="BY62" s="55">
        <v>164.892</v>
      </c>
      <c r="BZ62" s="55">
        <v>122.048</v>
      </c>
      <c r="CA62" s="55">
        <v>97.783000000000001</v>
      </c>
      <c r="CB62" s="55">
        <v>210.98</v>
      </c>
      <c r="CC62" s="55">
        <v>140.739</v>
      </c>
      <c r="CD62" s="55">
        <v>106.178</v>
      </c>
      <c r="CE62" s="55">
        <v>70.241</v>
      </c>
      <c r="CF62" s="55">
        <v>51.695</v>
      </c>
      <c r="CG62" s="55">
        <v>24.152000000000001</v>
      </c>
      <c r="CH62" s="55">
        <v>15.87</v>
      </c>
      <c r="CI62" s="55">
        <v>27.542000000000002</v>
      </c>
      <c r="CJ62" s="55">
        <v>25.78</v>
      </c>
      <c r="CK62" s="55">
        <v>1462.386</v>
      </c>
      <c r="CL62" s="55">
        <v>652.17499999999995</v>
      </c>
      <c r="CM62" s="55">
        <v>546.06799999999998</v>
      </c>
      <c r="CN62" s="55">
        <v>810.21100000000001</v>
      </c>
      <c r="CO62" s="55">
        <v>1213.779</v>
      </c>
      <c r="CP62" s="55">
        <v>499.43299999999999</v>
      </c>
      <c r="CQ62" s="55">
        <v>418.60700000000003</v>
      </c>
      <c r="CR62" s="55">
        <v>714.346</v>
      </c>
      <c r="CS62" s="55">
        <v>1198.702</v>
      </c>
      <c r="CT62" s="55">
        <v>496.65300000000002</v>
      </c>
      <c r="CU62" s="55">
        <v>416.59399999999999</v>
      </c>
      <c r="CV62" s="55">
        <v>702.04899999999998</v>
      </c>
      <c r="CW62" s="55">
        <v>15.077</v>
      </c>
      <c r="CX62" s="55">
        <v>2.78</v>
      </c>
      <c r="CY62" s="55">
        <v>2.0129999999999999</v>
      </c>
      <c r="CZ62" s="55">
        <v>12.297000000000001</v>
      </c>
      <c r="DA62" s="55">
        <v>231.06399999999999</v>
      </c>
      <c r="DB62" s="55">
        <v>152.74199999999999</v>
      </c>
      <c r="DC62" s="55">
        <v>127.461</v>
      </c>
      <c r="DD62" s="55">
        <v>78.322000000000003</v>
      </c>
      <c r="DE62" s="55">
        <v>180.73599999999999</v>
      </c>
      <c r="DF62" s="55">
        <v>122.76600000000001</v>
      </c>
      <c r="DG62" s="55">
        <v>104.342</v>
      </c>
      <c r="DH62" s="55">
        <v>57.97</v>
      </c>
      <c r="DI62" s="55">
        <v>50.328000000000003</v>
      </c>
      <c r="DJ62" s="55">
        <v>29.975999999999999</v>
      </c>
      <c r="DK62" s="55">
        <v>23.119</v>
      </c>
      <c r="DL62" s="55">
        <v>20.352</v>
      </c>
      <c r="DM62" s="55">
        <v>17.542999999999999</v>
      </c>
      <c r="DN62" s="55">
        <v>500.22199999999998</v>
      </c>
      <c r="DO62" s="55">
        <v>217.874</v>
      </c>
      <c r="DP62" s="55">
        <v>176.24299999999999</v>
      </c>
      <c r="DQ62" s="55">
        <v>282.34800000000001</v>
      </c>
      <c r="DR62" s="55">
        <v>414.32400000000001</v>
      </c>
      <c r="DS62" s="55">
        <v>169.089</v>
      </c>
      <c r="DT62" s="55">
        <v>137.11699999999999</v>
      </c>
      <c r="DU62" s="55">
        <v>245.23400000000001</v>
      </c>
      <c r="DV62" s="55">
        <v>409.21600000000001</v>
      </c>
      <c r="DW62" s="55">
        <v>168.679</v>
      </c>
      <c r="DX62" s="55">
        <v>136.70699999999999</v>
      </c>
      <c r="DY62" s="55">
        <v>240.53700000000001</v>
      </c>
      <c r="DZ62" s="55">
        <v>5.1079999999999997</v>
      </c>
      <c r="EA62" s="55">
        <v>0.41099999999999998</v>
      </c>
      <c r="EB62" s="55">
        <v>0.41099999999999998</v>
      </c>
      <c r="EC62" s="55">
        <v>4.6970000000000001</v>
      </c>
      <c r="ED62" s="55">
        <v>79.070999999999998</v>
      </c>
      <c r="EE62" s="55">
        <v>48.784999999999997</v>
      </c>
      <c r="EF62" s="55">
        <v>39.125999999999998</v>
      </c>
      <c r="EG62" s="55">
        <v>30.286000000000001</v>
      </c>
      <c r="EH62" s="55">
        <v>62.588999999999999</v>
      </c>
      <c r="EI62" s="55">
        <v>41.192</v>
      </c>
      <c r="EJ62" s="55">
        <v>32.741</v>
      </c>
      <c r="EK62" s="55">
        <v>21.398</v>
      </c>
      <c r="EL62" s="55">
        <v>16.481000000000002</v>
      </c>
      <c r="EM62" s="55">
        <v>7.593</v>
      </c>
      <c r="EN62" s="55">
        <v>6.3849999999999998</v>
      </c>
      <c r="EO62" s="55">
        <v>8.8889999999999993</v>
      </c>
      <c r="EP62" s="55">
        <v>6.827</v>
      </c>
      <c r="EQ62" s="55">
        <v>751.94299999999998</v>
      </c>
      <c r="ER62" s="55">
        <v>346.548</v>
      </c>
      <c r="ES62" s="55">
        <v>292.00700000000001</v>
      </c>
      <c r="ET62" s="55">
        <v>405.39499999999998</v>
      </c>
      <c r="EU62" s="55">
        <v>642.47799999999995</v>
      </c>
      <c r="EV62" s="55">
        <v>285.02</v>
      </c>
      <c r="EW62" s="55">
        <v>239.52199999999999</v>
      </c>
      <c r="EX62" s="55">
        <v>357.45800000000003</v>
      </c>
      <c r="EY62" s="55">
        <v>636.65300000000002</v>
      </c>
      <c r="EZ62" s="55">
        <v>284.08300000000003</v>
      </c>
      <c r="FA62" s="55">
        <v>238.584</v>
      </c>
      <c r="FB62" s="55">
        <v>352.56900000000002</v>
      </c>
      <c r="FC62" s="55">
        <v>5.8259999999999996</v>
      </c>
      <c r="FD62" s="55">
        <v>0.93700000000000006</v>
      </c>
      <c r="FE62" s="55">
        <v>0.93700000000000006</v>
      </c>
      <c r="FF62" s="55">
        <v>4.8890000000000002</v>
      </c>
      <c r="FG62" s="55">
        <v>99.167000000000002</v>
      </c>
      <c r="FH62" s="55">
        <v>61.527999999999999</v>
      </c>
      <c r="FI62" s="55">
        <v>52.484999999999999</v>
      </c>
      <c r="FJ62" s="55">
        <v>37.639000000000003</v>
      </c>
      <c r="FK62" s="55">
        <v>80.569000000000003</v>
      </c>
      <c r="FL62" s="55">
        <v>52.045999999999999</v>
      </c>
      <c r="FM62" s="55">
        <v>44.756999999999998</v>
      </c>
      <c r="FN62" s="55">
        <v>28.521999999999998</v>
      </c>
      <c r="FO62" s="55">
        <v>18.597999999999999</v>
      </c>
      <c r="FP62" s="55">
        <v>9.4809999999999999</v>
      </c>
      <c r="FQ62" s="55">
        <v>7.7270000000000003</v>
      </c>
      <c r="FR62" s="55">
        <v>9.1170000000000009</v>
      </c>
      <c r="FS62" s="55">
        <v>10.298</v>
      </c>
      <c r="FT62" s="55">
        <v>154.82900000000001</v>
      </c>
      <c r="FU62" s="55">
        <v>64.328999999999994</v>
      </c>
      <c r="FV62" s="55">
        <v>53.432000000000002</v>
      </c>
      <c r="FW62" s="55">
        <v>90.5</v>
      </c>
      <c r="FX62" s="55">
        <v>127.035</v>
      </c>
      <c r="FY62" s="55">
        <v>46.432000000000002</v>
      </c>
      <c r="FZ62" s="55">
        <v>39.183</v>
      </c>
      <c r="GA62" s="55">
        <v>80.602999999999994</v>
      </c>
      <c r="GB62" s="55">
        <v>125.758</v>
      </c>
      <c r="GC62" s="55">
        <v>46.35</v>
      </c>
      <c r="GD62" s="55">
        <v>39.100999999999999</v>
      </c>
      <c r="GE62" s="55">
        <v>79.409000000000006</v>
      </c>
      <c r="GF62" s="55">
        <v>1.2769999999999999</v>
      </c>
      <c r="GG62" s="55">
        <v>8.2000000000000003E-2</v>
      </c>
      <c r="GH62" s="55">
        <v>8.2000000000000003E-2</v>
      </c>
      <c r="GI62" s="55">
        <v>1.194</v>
      </c>
      <c r="GJ62" s="55">
        <v>25.919</v>
      </c>
      <c r="GK62" s="55">
        <v>17.896999999999998</v>
      </c>
      <c r="GL62" s="55">
        <v>14.247999999999999</v>
      </c>
      <c r="GM62" s="55">
        <v>8.0210000000000008</v>
      </c>
      <c r="GN62" s="55">
        <v>21.064</v>
      </c>
      <c r="GO62" s="55">
        <v>14.214</v>
      </c>
      <c r="GP62" s="55">
        <v>11.661</v>
      </c>
      <c r="GQ62" s="55">
        <v>6.85</v>
      </c>
      <c r="GR62" s="55">
        <v>4.8550000000000004</v>
      </c>
      <c r="GS62" s="55">
        <v>3.6829999999999998</v>
      </c>
      <c r="GT62" s="55">
        <v>2.5870000000000002</v>
      </c>
      <c r="GU62" s="55">
        <v>1.1719999999999999</v>
      </c>
      <c r="GV62" s="55">
        <v>1.8759999999999999</v>
      </c>
      <c r="GW62" s="55">
        <v>59.046999999999997</v>
      </c>
      <c r="GX62" s="55">
        <v>29.312999999999999</v>
      </c>
      <c r="GY62" s="55">
        <v>25.795999999999999</v>
      </c>
      <c r="GZ62" s="55">
        <v>29.734000000000002</v>
      </c>
      <c r="HA62" s="55">
        <v>51.73</v>
      </c>
      <c r="HB62" s="55">
        <v>24.584</v>
      </c>
      <c r="HC62" s="55">
        <v>21.556000000000001</v>
      </c>
      <c r="HD62" s="55">
        <v>27.145</v>
      </c>
      <c r="HE62" s="55">
        <v>51.561999999999998</v>
      </c>
      <c r="HF62" s="55">
        <v>24.456</v>
      </c>
      <c r="HG62" s="55">
        <v>21.428000000000001</v>
      </c>
      <c r="HH62" s="55">
        <v>27.106999999999999</v>
      </c>
      <c r="HI62" s="55">
        <v>0.16700000000000001</v>
      </c>
      <c r="HJ62" s="55">
        <v>0.129</v>
      </c>
      <c r="HK62" s="55">
        <v>0.129</v>
      </c>
      <c r="HL62" s="55">
        <v>3.9E-2</v>
      </c>
      <c r="HM62" s="55">
        <v>6.57</v>
      </c>
      <c r="HN62" s="55">
        <v>4.7279999999999998</v>
      </c>
      <c r="HO62" s="55">
        <v>4.24</v>
      </c>
      <c r="HP62" s="55">
        <v>1.8420000000000001</v>
      </c>
      <c r="HQ62" s="55">
        <v>5.4870000000000001</v>
      </c>
      <c r="HR62" s="55">
        <v>4.085</v>
      </c>
      <c r="HS62" s="55">
        <v>3.6960000000000002</v>
      </c>
      <c r="HT62" s="55">
        <v>1.4019999999999999</v>
      </c>
      <c r="HU62" s="55">
        <v>1.083</v>
      </c>
      <c r="HV62" s="55">
        <v>0.64300000000000002</v>
      </c>
      <c r="HW62" s="55">
        <v>0.54400000000000004</v>
      </c>
      <c r="HX62" s="55">
        <v>0.44</v>
      </c>
      <c r="HY62" s="55">
        <v>0.747</v>
      </c>
      <c r="HZ62" s="55">
        <v>118.14</v>
      </c>
      <c r="IA62" s="55">
        <v>58.593000000000004</v>
      </c>
      <c r="IB62" s="55">
        <v>47.917000000000002</v>
      </c>
      <c r="IC62" s="55">
        <v>59.546999999999997</v>
      </c>
      <c r="ID62" s="55">
        <v>99.656999999999996</v>
      </c>
      <c r="IE62" s="55">
        <v>46.972000000000001</v>
      </c>
      <c r="IF62" s="55">
        <v>38.798000000000002</v>
      </c>
      <c r="IG62" s="55">
        <v>52.685000000000002</v>
      </c>
      <c r="IH62" s="55">
        <v>98.427000000000007</v>
      </c>
      <c r="II62" s="55">
        <v>46.972000000000001</v>
      </c>
      <c r="IJ62" s="55">
        <v>38.798000000000002</v>
      </c>
      <c r="IK62" s="55">
        <v>51.454999999999998</v>
      </c>
      <c r="IL62" s="55">
        <v>1.23</v>
      </c>
      <c r="IM62" s="55">
        <v>0</v>
      </c>
      <c r="IN62" s="55">
        <v>0</v>
      </c>
      <c r="IO62" s="55">
        <v>1.23</v>
      </c>
      <c r="IP62" s="55">
        <v>17.645</v>
      </c>
      <c r="IQ62" s="55">
        <v>11.621</v>
      </c>
    </row>
    <row r="63" spans="1:251">
      <c r="A63" s="10">
        <v>43891</v>
      </c>
      <c r="B63" s="55">
        <v>7219.04</v>
      </c>
      <c r="C63" s="55">
        <v>3272.1109999999999</v>
      </c>
      <c r="D63" s="55">
        <v>2682.6370000000002</v>
      </c>
      <c r="E63" s="55">
        <v>3946.9290000000001</v>
      </c>
      <c r="F63" s="55">
        <v>6092.5379999999996</v>
      </c>
      <c r="G63" s="55">
        <v>2614.2739999999999</v>
      </c>
      <c r="H63" s="55">
        <v>2157.1619999999998</v>
      </c>
      <c r="I63" s="55">
        <v>3478.2640000000001</v>
      </c>
      <c r="J63" s="55">
        <v>6018.5640000000003</v>
      </c>
      <c r="K63" s="55">
        <v>2602.4229999999998</v>
      </c>
      <c r="L63" s="55">
        <v>2146.86</v>
      </c>
      <c r="M63" s="55">
        <v>3416.1410000000001</v>
      </c>
      <c r="N63" s="55">
        <v>73.974000000000004</v>
      </c>
      <c r="O63" s="55">
        <v>11.851000000000001</v>
      </c>
      <c r="P63" s="55">
        <v>10.302</v>
      </c>
      <c r="Q63" s="55">
        <v>62.122999999999998</v>
      </c>
      <c r="R63" s="55">
        <v>1020.245</v>
      </c>
      <c r="S63" s="55">
        <v>657.83799999999997</v>
      </c>
      <c r="T63" s="55">
        <v>525.47500000000002</v>
      </c>
      <c r="U63" s="55">
        <v>362.40800000000002</v>
      </c>
      <c r="V63" s="55">
        <v>825.31200000000001</v>
      </c>
      <c r="W63" s="55">
        <v>547.88300000000004</v>
      </c>
      <c r="X63" s="55">
        <v>446.07600000000002</v>
      </c>
      <c r="Y63" s="55">
        <v>277.428</v>
      </c>
      <c r="Z63" s="55">
        <v>194.934</v>
      </c>
      <c r="AA63" s="55">
        <v>109.95399999999999</v>
      </c>
      <c r="AB63" s="55">
        <v>79.399000000000001</v>
      </c>
      <c r="AC63" s="55">
        <v>84.978999999999999</v>
      </c>
      <c r="AD63" s="55">
        <v>106.25700000000001</v>
      </c>
      <c r="AE63" s="55">
        <v>2293.3629999999998</v>
      </c>
      <c r="AF63" s="55">
        <v>1034.3109999999999</v>
      </c>
      <c r="AG63" s="55">
        <v>848.67899999999997</v>
      </c>
      <c r="AH63" s="55">
        <v>1259.0519999999999</v>
      </c>
      <c r="AI63" s="55">
        <v>1928.9690000000001</v>
      </c>
      <c r="AJ63" s="55">
        <v>822.92700000000002</v>
      </c>
      <c r="AK63" s="55">
        <v>681.19600000000003</v>
      </c>
      <c r="AL63" s="55">
        <v>1106.0429999999999</v>
      </c>
      <c r="AM63" s="55">
        <v>1908.723</v>
      </c>
      <c r="AN63" s="55">
        <v>819.71900000000005</v>
      </c>
      <c r="AO63" s="55">
        <v>678.59799999999996</v>
      </c>
      <c r="AP63" s="55">
        <v>1089.0039999999999</v>
      </c>
      <c r="AQ63" s="55">
        <v>20.245999999999999</v>
      </c>
      <c r="AR63" s="55">
        <v>3.2080000000000002</v>
      </c>
      <c r="AS63" s="55">
        <v>2.5979999999999999</v>
      </c>
      <c r="AT63" s="55">
        <v>17.039000000000001</v>
      </c>
      <c r="AU63" s="55">
        <v>330.36700000000002</v>
      </c>
      <c r="AV63" s="55">
        <v>211.38399999999999</v>
      </c>
      <c r="AW63" s="55">
        <v>167.483</v>
      </c>
      <c r="AX63" s="55">
        <v>118.983</v>
      </c>
      <c r="AY63" s="55">
        <v>276.82600000000002</v>
      </c>
      <c r="AZ63" s="55">
        <v>183.54599999999999</v>
      </c>
      <c r="BA63" s="55">
        <v>149.636</v>
      </c>
      <c r="BB63" s="55">
        <v>93.28</v>
      </c>
      <c r="BC63" s="55">
        <v>53.540999999999997</v>
      </c>
      <c r="BD63" s="55">
        <v>27.837</v>
      </c>
      <c r="BE63" s="55">
        <v>17.847999999999999</v>
      </c>
      <c r="BF63" s="55">
        <v>25.702999999999999</v>
      </c>
      <c r="BG63" s="55">
        <v>34.027000000000001</v>
      </c>
      <c r="BH63" s="55">
        <v>1859.019</v>
      </c>
      <c r="BI63" s="55">
        <v>864.00300000000004</v>
      </c>
      <c r="BJ63" s="55">
        <v>690.05899999999997</v>
      </c>
      <c r="BK63" s="55">
        <v>995.01599999999996</v>
      </c>
      <c r="BL63" s="55">
        <v>1582.509</v>
      </c>
      <c r="BM63" s="55">
        <v>711.26700000000005</v>
      </c>
      <c r="BN63" s="55">
        <v>571.39</v>
      </c>
      <c r="BO63" s="55">
        <v>871.24199999999996</v>
      </c>
      <c r="BP63" s="55">
        <v>1563.35</v>
      </c>
      <c r="BQ63" s="55">
        <v>708.15499999999997</v>
      </c>
      <c r="BR63" s="55">
        <v>568.72500000000002</v>
      </c>
      <c r="BS63" s="55">
        <v>855.19500000000005</v>
      </c>
      <c r="BT63" s="55">
        <v>19.158999999999999</v>
      </c>
      <c r="BU63" s="55">
        <v>3.1120000000000001</v>
      </c>
      <c r="BV63" s="55">
        <v>2.6659999999999999</v>
      </c>
      <c r="BW63" s="55">
        <v>16.047000000000001</v>
      </c>
      <c r="BX63" s="55">
        <v>247.54</v>
      </c>
      <c r="BY63" s="55">
        <v>152.73500000000001</v>
      </c>
      <c r="BZ63" s="55">
        <v>118.669</v>
      </c>
      <c r="CA63" s="55">
        <v>94.805000000000007</v>
      </c>
      <c r="CB63" s="55">
        <v>198.078</v>
      </c>
      <c r="CC63" s="55">
        <v>125.8</v>
      </c>
      <c r="CD63" s="55">
        <v>100.572</v>
      </c>
      <c r="CE63" s="55">
        <v>72.278000000000006</v>
      </c>
      <c r="CF63" s="55">
        <v>49.462000000000003</v>
      </c>
      <c r="CG63" s="55">
        <v>26.936</v>
      </c>
      <c r="CH63" s="55">
        <v>18.097000000000001</v>
      </c>
      <c r="CI63" s="55">
        <v>22.527000000000001</v>
      </c>
      <c r="CJ63" s="55">
        <v>28.969000000000001</v>
      </c>
      <c r="CK63" s="55">
        <v>1464.56</v>
      </c>
      <c r="CL63" s="55">
        <v>653.61199999999997</v>
      </c>
      <c r="CM63" s="55">
        <v>547.15700000000004</v>
      </c>
      <c r="CN63" s="55">
        <v>810.94799999999998</v>
      </c>
      <c r="CO63" s="55">
        <v>1233.3979999999999</v>
      </c>
      <c r="CP63" s="55">
        <v>512.43499999999995</v>
      </c>
      <c r="CQ63" s="55">
        <v>430.81700000000001</v>
      </c>
      <c r="CR63" s="55">
        <v>720.96299999999997</v>
      </c>
      <c r="CS63" s="55">
        <v>1217.461</v>
      </c>
      <c r="CT63" s="55">
        <v>509.399</v>
      </c>
      <c r="CU63" s="55">
        <v>427.78199999999998</v>
      </c>
      <c r="CV63" s="55">
        <v>708.06200000000001</v>
      </c>
      <c r="CW63" s="55">
        <v>15.936999999999999</v>
      </c>
      <c r="CX63" s="55">
        <v>3.036</v>
      </c>
      <c r="CY63" s="55">
        <v>3.036</v>
      </c>
      <c r="CZ63" s="55">
        <v>12.901</v>
      </c>
      <c r="DA63" s="55">
        <v>209.65700000000001</v>
      </c>
      <c r="DB63" s="55">
        <v>141.17699999999999</v>
      </c>
      <c r="DC63" s="55">
        <v>116.339</v>
      </c>
      <c r="DD63" s="55">
        <v>68.48</v>
      </c>
      <c r="DE63" s="55">
        <v>163.56299999999999</v>
      </c>
      <c r="DF63" s="55">
        <v>112.90900000000001</v>
      </c>
      <c r="DG63" s="55">
        <v>93.091999999999999</v>
      </c>
      <c r="DH63" s="55">
        <v>50.655000000000001</v>
      </c>
      <c r="DI63" s="55">
        <v>46.094000000000001</v>
      </c>
      <c r="DJ63" s="55">
        <v>28.268000000000001</v>
      </c>
      <c r="DK63" s="55">
        <v>23.248000000000001</v>
      </c>
      <c r="DL63" s="55">
        <v>17.824999999999999</v>
      </c>
      <c r="DM63" s="55">
        <v>21.504000000000001</v>
      </c>
      <c r="DN63" s="55">
        <v>505.16399999999999</v>
      </c>
      <c r="DO63" s="55">
        <v>214.26900000000001</v>
      </c>
      <c r="DP63" s="55">
        <v>176.02600000000001</v>
      </c>
      <c r="DQ63" s="55">
        <v>290.89499999999998</v>
      </c>
      <c r="DR63" s="55">
        <v>418.42500000000001</v>
      </c>
      <c r="DS63" s="55">
        <v>161.86600000000001</v>
      </c>
      <c r="DT63" s="55">
        <v>134.874</v>
      </c>
      <c r="DU63" s="55">
        <v>256.55900000000003</v>
      </c>
      <c r="DV63" s="55">
        <v>412.26900000000001</v>
      </c>
      <c r="DW63" s="55">
        <v>160.75899999999999</v>
      </c>
      <c r="DX63" s="55">
        <v>134.26</v>
      </c>
      <c r="DY63" s="55">
        <v>251.50899999999999</v>
      </c>
      <c r="DZ63" s="55">
        <v>6.157</v>
      </c>
      <c r="EA63" s="55">
        <v>1.107</v>
      </c>
      <c r="EB63" s="55">
        <v>0.61399999999999999</v>
      </c>
      <c r="EC63" s="55">
        <v>5.05</v>
      </c>
      <c r="ED63" s="55">
        <v>80.677999999999997</v>
      </c>
      <c r="EE63" s="55">
        <v>52.402999999999999</v>
      </c>
      <c r="EF63" s="55">
        <v>41.152000000000001</v>
      </c>
      <c r="EG63" s="55">
        <v>28.274999999999999</v>
      </c>
      <c r="EH63" s="55">
        <v>63.012</v>
      </c>
      <c r="EI63" s="55">
        <v>41.283000000000001</v>
      </c>
      <c r="EJ63" s="55">
        <v>32.738</v>
      </c>
      <c r="EK63" s="55">
        <v>21.73</v>
      </c>
      <c r="EL63" s="55">
        <v>17.666</v>
      </c>
      <c r="EM63" s="55">
        <v>11.12</v>
      </c>
      <c r="EN63" s="55">
        <v>8.4139999999999997</v>
      </c>
      <c r="EO63" s="55">
        <v>6.5460000000000003</v>
      </c>
      <c r="EP63" s="55">
        <v>6.0609999999999999</v>
      </c>
      <c r="EQ63" s="55">
        <v>761.92200000000003</v>
      </c>
      <c r="ER63" s="55">
        <v>350.88099999999997</v>
      </c>
      <c r="ES63" s="55">
        <v>292.73899999999998</v>
      </c>
      <c r="ET63" s="55">
        <v>411.041</v>
      </c>
      <c r="EU63" s="55">
        <v>654.24800000000005</v>
      </c>
      <c r="EV63" s="55">
        <v>287.64699999999999</v>
      </c>
      <c r="EW63" s="55">
        <v>240.27199999999999</v>
      </c>
      <c r="EX63" s="55">
        <v>366.6</v>
      </c>
      <c r="EY63" s="55">
        <v>644.97799999999995</v>
      </c>
      <c r="EZ63" s="55">
        <v>286.68200000000002</v>
      </c>
      <c r="FA63" s="55">
        <v>239.30699999999999</v>
      </c>
      <c r="FB63" s="55">
        <v>358.29599999999999</v>
      </c>
      <c r="FC63" s="55">
        <v>9.27</v>
      </c>
      <c r="FD63" s="55">
        <v>0.96599999999999997</v>
      </c>
      <c r="FE63" s="55">
        <v>0.96599999999999997</v>
      </c>
      <c r="FF63" s="55">
        <v>8.3040000000000003</v>
      </c>
      <c r="FG63" s="55">
        <v>97.375</v>
      </c>
      <c r="FH63" s="55">
        <v>63.234000000000002</v>
      </c>
      <c r="FI63" s="55">
        <v>52.466000000000001</v>
      </c>
      <c r="FJ63" s="55">
        <v>34.140999999999998</v>
      </c>
      <c r="FK63" s="55">
        <v>79.507999999999996</v>
      </c>
      <c r="FL63" s="55">
        <v>54.45</v>
      </c>
      <c r="FM63" s="55">
        <v>45.353000000000002</v>
      </c>
      <c r="FN63" s="55">
        <v>25.058</v>
      </c>
      <c r="FO63" s="55">
        <v>17.867000000000001</v>
      </c>
      <c r="FP63" s="55">
        <v>8.7840000000000007</v>
      </c>
      <c r="FQ63" s="55">
        <v>7.1130000000000004</v>
      </c>
      <c r="FR63" s="55">
        <v>9.0830000000000002</v>
      </c>
      <c r="FS63" s="55">
        <v>10.298999999999999</v>
      </c>
      <c r="FT63" s="55">
        <v>156.57300000000001</v>
      </c>
      <c r="FU63" s="55">
        <v>65.12</v>
      </c>
      <c r="FV63" s="55">
        <v>53.417999999999999</v>
      </c>
      <c r="FW63" s="55">
        <v>91.453000000000003</v>
      </c>
      <c r="FX63" s="55">
        <v>126.32899999999999</v>
      </c>
      <c r="FY63" s="55">
        <v>46.936</v>
      </c>
      <c r="FZ63" s="55">
        <v>38.825000000000003</v>
      </c>
      <c r="GA63" s="55">
        <v>79.393000000000001</v>
      </c>
      <c r="GB63" s="55">
        <v>125.151</v>
      </c>
      <c r="GC63" s="55">
        <v>46.869</v>
      </c>
      <c r="GD63" s="55">
        <v>38.758000000000003</v>
      </c>
      <c r="GE63" s="55">
        <v>78.281999999999996</v>
      </c>
      <c r="GF63" s="55">
        <v>1.1779999999999999</v>
      </c>
      <c r="GG63" s="55">
        <v>6.7000000000000004E-2</v>
      </c>
      <c r="GH63" s="55">
        <v>6.7000000000000004E-2</v>
      </c>
      <c r="GI63" s="55">
        <v>1.111</v>
      </c>
      <c r="GJ63" s="55">
        <v>27.266999999999999</v>
      </c>
      <c r="GK63" s="55">
        <v>18.184000000000001</v>
      </c>
      <c r="GL63" s="55">
        <v>14.593</v>
      </c>
      <c r="GM63" s="55">
        <v>9.0830000000000002</v>
      </c>
      <c r="GN63" s="55">
        <v>22.116</v>
      </c>
      <c r="GO63" s="55">
        <v>14.244999999999999</v>
      </c>
      <c r="GP63" s="55">
        <v>11.635999999999999</v>
      </c>
      <c r="GQ63" s="55">
        <v>7.8719999999999999</v>
      </c>
      <c r="GR63" s="55">
        <v>5.1509999999999998</v>
      </c>
      <c r="GS63" s="55">
        <v>3.9390000000000001</v>
      </c>
      <c r="GT63" s="55">
        <v>2.9569999999999999</v>
      </c>
      <c r="GU63" s="55">
        <v>1.2110000000000001</v>
      </c>
      <c r="GV63" s="55">
        <v>2.9769999999999999</v>
      </c>
      <c r="GW63" s="55">
        <v>58.845999999999997</v>
      </c>
      <c r="GX63" s="55">
        <v>30.593</v>
      </c>
      <c r="GY63" s="55">
        <v>26.181000000000001</v>
      </c>
      <c r="GZ63" s="55">
        <v>28.254000000000001</v>
      </c>
      <c r="HA63" s="55">
        <v>49.348999999999997</v>
      </c>
      <c r="HB63" s="55">
        <v>24.638999999999999</v>
      </c>
      <c r="HC63" s="55">
        <v>21.370999999999999</v>
      </c>
      <c r="HD63" s="55">
        <v>24.71</v>
      </c>
      <c r="HE63" s="55">
        <v>48.994</v>
      </c>
      <c r="HF63" s="55">
        <v>24.283999999999999</v>
      </c>
      <c r="HG63" s="55">
        <v>21.015999999999998</v>
      </c>
      <c r="HH63" s="55">
        <v>24.71</v>
      </c>
      <c r="HI63" s="55">
        <v>0.35499999999999998</v>
      </c>
      <c r="HJ63" s="55">
        <v>0.35499999999999998</v>
      </c>
      <c r="HK63" s="55">
        <v>0.35499999999999998</v>
      </c>
      <c r="HL63" s="55">
        <v>0</v>
      </c>
      <c r="HM63" s="55">
        <v>8.4730000000000008</v>
      </c>
      <c r="HN63" s="55">
        <v>5.9539999999999997</v>
      </c>
      <c r="HO63" s="55">
        <v>4.8099999999999996</v>
      </c>
      <c r="HP63" s="55">
        <v>2.5190000000000001</v>
      </c>
      <c r="HQ63" s="55">
        <v>6.9480000000000004</v>
      </c>
      <c r="HR63" s="55">
        <v>4.9180000000000001</v>
      </c>
      <c r="HS63" s="55">
        <v>4.1539999999999999</v>
      </c>
      <c r="HT63" s="55">
        <v>2.0299999999999998</v>
      </c>
      <c r="HU63" s="55">
        <v>1.5249999999999999</v>
      </c>
      <c r="HV63" s="55">
        <v>1.036</v>
      </c>
      <c r="HW63" s="55">
        <v>0.65600000000000003</v>
      </c>
      <c r="HX63" s="55">
        <v>0.48899999999999999</v>
      </c>
      <c r="HY63" s="55">
        <v>1.0249999999999999</v>
      </c>
      <c r="HZ63" s="55">
        <v>119.593</v>
      </c>
      <c r="IA63" s="55">
        <v>59.323</v>
      </c>
      <c r="IB63" s="55">
        <v>48.378</v>
      </c>
      <c r="IC63" s="55">
        <v>60.27</v>
      </c>
      <c r="ID63" s="55">
        <v>99.311000000000007</v>
      </c>
      <c r="IE63" s="55">
        <v>46.555999999999997</v>
      </c>
      <c r="IF63" s="55">
        <v>38.415999999999997</v>
      </c>
      <c r="IG63" s="55">
        <v>52.755000000000003</v>
      </c>
      <c r="IH63" s="55">
        <v>97.638999999999996</v>
      </c>
      <c r="II63" s="55">
        <v>46.555999999999997</v>
      </c>
      <c r="IJ63" s="55">
        <v>38.415999999999997</v>
      </c>
      <c r="IK63" s="55">
        <v>51.082999999999998</v>
      </c>
      <c r="IL63" s="55">
        <v>1.6719999999999999</v>
      </c>
      <c r="IM63" s="55">
        <v>0</v>
      </c>
      <c r="IN63" s="55">
        <v>0</v>
      </c>
      <c r="IO63" s="55">
        <v>1.6719999999999999</v>
      </c>
      <c r="IP63" s="55">
        <v>18.888000000000002</v>
      </c>
      <c r="IQ63" s="55">
        <v>12.766999999999999</v>
      </c>
    </row>
    <row r="64" spans="1:251">
      <c r="A64" s="10">
        <v>43983</v>
      </c>
      <c r="B64" s="55">
        <v>7241.1239999999998</v>
      </c>
      <c r="C64" s="55">
        <v>3297.1080000000002</v>
      </c>
      <c r="D64" s="55">
        <v>2674.4789999999998</v>
      </c>
      <c r="E64" s="55">
        <v>3944.0160000000001</v>
      </c>
      <c r="F64" s="55">
        <v>6118.7430000000004</v>
      </c>
      <c r="G64" s="55">
        <v>2641.5819999999999</v>
      </c>
      <c r="H64" s="55">
        <v>2163.7979999999998</v>
      </c>
      <c r="I64" s="55">
        <v>3477.1610000000001</v>
      </c>
      <c r="J64" s="55">
        <v>6035.4009999999998</v>
      </c>
      <c r="K64" s="55">
        <v>2627.1329999999998</v>
      </c>
      <c r="L64" s="55">
        <v>2150.585</v>
      </c>
      <c r="M64" s="55">
        <v>3408.2689999999998</v>
      </c>
      <c r="N64" s="55">
        <v>83.341999999999999</v>
      </c>
      <c r="O64" s="55">
        <v>14.449</v>
      </c>
      <c r="P64" s="55">
        <v>13.212999999999999</v>
      </c>
      <c r="Q64" s="55">
        <v>68.893000000000001</v>
      </c>
      <c r="R64" s="55">
        <v>1013.532</v>
      </c>
      <c r="S64" s="55">
        <v>655.52599999999995</v>
      </c>
      <c r="T64" s="55">
        <v>510.68200000000002</v>
      </c>
      <c r="U64" s="55">
        <v>358.00599999999997</v>
      </c>
      <c r="V64" s="55">
        <v>804.88</v>
      </c>
      <c r="W64" s="55">
        <v>534.98699999999997</v>
      </c>
      <c r="X64" s="55">
        <v>422.68900000000002</v>
      </c>
      <c r="Y64" s="55">
        <v>269.89299999999997</v>
      </c>
      <c r="Z64" s="55">
        <v>208.65199999999999</v>
      </c>
      <c r="AA64" s="55">
        <v>120.539</v>
      </c>
      <c r="AB64" s="55">
        <v>87.992999999999995</v>
      </c>
      <c r="AC64" s="55">
        <v>88.113</v>
      </c>
      <c r="AD64" s="55">
        <v>108.848</v>
      </c>
      <c r="AE64" s="55">
        <v>2302.21</v>
      </c>
      <c r="AF64" s="55">
        <v>1053.088</v>
      </c>
      <c r="AG64" s="55">
        <v>848.97299999999996</v>
      </c>
      <c r="AH64" s="55">
        <v>1249.1210000000001</v>
      </c>
      <c r="AI64" s="55">
        <v>1941.0440000000001</v>
      </c>
      <c r="AJ64" s="55">
        <v>847.75199999999995</v>
      </c>
      <c r="AK64" s="55">
        <v>692.01400000000001</v>
      </c>
      <c r="AL64" s="55">
        <v>1093.2919999999999</v>
      </c>
      <c r="AM64" s="55">
        <v>1911.819</v>
      </c>
      <c r="AN64" s="55">
        <v>844.00099999999998</v>
      </c>
      <c r="AO64" s="55">
        <v>688.851</v>
      </c>
      <c r="AP64" s="55">
        <v>1067.818</v>
      </c>
      <c r="AQ64" s="55">
        <v>29.225000000000001</v>
      </c>
      <c r="AR64" s="55">
        <v>3.7509999999999999</v>
      </c>
      <c r="AS64" s="55">
        <v>3.1629999999999998</v>
      </c>
      <c r="AT64" s="55">
        <v>25.474</v>
      </c>
      <c r="AU64" s="55">
        <v>325.15699999999998</v>
      </c>
      <c r="AV64" s="55">
        <v>205.33699999999999</v>
      </c>
      <c r="AW64" s="55">
        <v>156.96</v>
      </c>
      <c r="AX64" s="55">
        <v>119.82</v>
      </c>
      <c r="AY64" s="55">
        <v>260.072</v>
      </c>
      <c r="AZ64" s="55">
        <v>168.49700000000001</v>
      </c>
      <c r="BA64" s="55">
        <v>132.05600000000001</v>
      </c>
      <c r="BB64" s="55">
        <v>91.575999999999993</v>
      </c>
      <c r="BC64" s="55">
        <v>65.084000000000003</v>
      </c>
      <c r="BD64" s="55">
        <v>36.840000000000003</v>
      </c>
      <c r="BE64" s="55">
        <v>24.904</v>
      </c>
      <c r="BF64" s="55">
        <v>28.244</v>
      </c>
      <c r="BG64" s="55">
        <v>36.009</v>
      </c>
      <c r="BH64" s="55">
        <v>1870.921</v>
      </c>
      <c r="BI64" s="55">
        <v>865.7</v>
      </c>
      <c r="BJ64" s="55">
        <v>687.67200000000003</v>
      </c>
      <c r="BK64" s="55">
        <v>1005.221</v>
      </c>
      <c r="BL64" s="55">
        <v>1591.6510000000001</v>
      </c>
      <c r="BM64" s="55">
        <v>709.70699999999999</v>
      </c>
      <c r="BN64" s="55">
        <v>569.16</v>
      </c>
      <c r="BO64" s="55">
        <v>881.94500000000005</v>
      </c>
      <c r="BP64" s="55">
        <v>1570.982</v>
      </c>
      <c r="BQ64" s="55">
        <v>705.89099999999996</v>
      </c>
      <c r="BR64" s="55">
        <v>565.80200000000002</v>
      </c>
      <c r="BS64" s="55">
        <v>865.09100000000001</v>
      </c>
      <c r="BT64" s="55">
        <v>20.669</v>
      </c>
      <c r="BU64" s="55">
        <v>3.8159999999999998</v>
      </c>
      <c r="BV64" s="55">
        <v>3.3580000000000001</v>
      </c>
      <c r="BW64" s="55">
        <v>16.853999999999999</v>
      </c>
      <c r="BX64" s="55">
        <v>250.61500000000001</v>
      </c>
      <c r="BY64" s="55">
        <v>155.99299999999999</v>
      </c>
      <c r="BZ64" s="55">
        <v>118.512</v>
      </c>
      <c r="CA64" s="55">
        <v>94.622</v>
      </c>
      <c r="CB64" s="55">
        <v>199.62100000000001</v>
      </c>
      <c r="CC64" s="55">
        <v>127.687</v>
      </c>
      <c r="CD64" s="55">
        <v>98.244</v>
      </c>
      <c r="CE64" s="55">
        <v>71.933000000000007</v>
      </c>
      <c r="CF64" s="55">
        <v>50.994</v>
      </c>
      <c r="CG64" s="55">
        <v>28.306000000000001</v>
      </c>
      <c r="CH64" s="55">
        <v>20.268000000000001</v>
      </c>
      <c r="CI64" s="55">
        <v>22.689</v>
      </c>
      <c r="CJ64" s="55">
        <v>28.655000000000001</v>
      </c>
      <c r="CK64" s="55">
        <v>1473.325</v>
      </c>
      <c r="CL64" s="55">
        <v>655.23900000000003</v>
      </c>
      <c r="CM64" s="55">
        <v>543.00599999999997</v>
      </c>
      <c r="CN64" s="55">
        <v>818.08699999999999</v>
      </c>
      <c r="CO64" s="55">
        <v>1242.105</v>
      </c>
      <c r="CP64" s="55">
        <v>515.149</v>
      </c>
      <c r="CQ64" s="55">
        <v>430.94799999999998</v>
      </c>
      <c r="CR64" s="55">
        <v>726.95699999999999</v>
      </c>
      <c r="CS64" s="55">
        <v>1227.2449999999999</v>
      </c>
      <c r="CT64" s="55">
        <v>512.15899999999999</v>
      </c>
      <c r="CU64" s="55">
        <v>427.95800000000003</v>
      </c>
      <c r="CV64" s="55">
        <v>715.08600000000001</v>
      </c>
      <c r="CW64" s="55">
        <v>14.86</v>
      </c>
      <c r="CX64" s="55">
        <v>2.99</v>
      </c>
      <c r="CY64" s="55">
        <v>2.99</v>
      </c>
      <c r="CZ64" s="55">
        <v>11.87</v>
      </c>
      <c r="DA64" s="55">
        <v>207.608</v>
      </c>
      <c r="DB64" s="55">
        <v>140.09</v>
      </c>
      <c r="DC64" s="55">
        <v>112.059</v>
      </c>
      <c r="DD64" s="55">
        <v>67.518000000000001</v>
      </c>
      <c r="DE64" s="55">
        <v>158.822</v>
      </c>
      <c r="DF64" s="55">
        <v>110.047</v>
      </c>
      <c r="DG64" s="55">
        <v>88.009</v>
      </c>
      <c r="DH64" s="55">
        <v>48.774000000000001</v>
      </c>
      <c r="DI64" s="55">
        <v>48.786000000000001</v>
      </c>
      <c r="DJ64" s="55">
        <v>30.042999999999999</v>
      </c>
      <c r="DK64" s="55">
        <v>24.05</v>
      </c>
      <c r="DL64" s="55">
        <v>18.742999999999999</v>
      </c>
      <c r="DM64" s="55">
        <v>23.611999999999998</v>
      </c>
      <c r="DN64" s="55">
        <v>507.81700000000001</v>
      </c>
      <c r="DO64" s="55">
        <v>217.851</v>
      </c>
      <c r="DP64" s="55">
        <v>175.54499999999999</v>
      </c>
      <c r="DQ64" s="55">
        <v>289.96699999999998</v>
      </c>
      <c r="DR64" s="55">
        <v>421.50700000000001</v>
      </c>
      <c r="DS64" s="55">
        <v>165.898</v>
      </c>
      <c r="DT64" s="55">
        <v>134.18299999999999</v>
      </c>
      <c r="DU64" s="55">
        <v>255.60900000000001</v>
      </c>
      <c r="DV64" s="55">
        <v>416.14499999999998</v>
      </c>
      <c r="DW64" s="55">
        <v>165.328</v>
      </c>
      <c r="DX64" s="55">
        <v>133.614</v>
      </c>
      <c r="DY64" s="55">
        <v>250.81700000000001</v>
      </c>
      <c r="DZ64" s="55">
        <v>5.3620000000000001</v>
      </c>
      <c r="EA64" s="55">
        <v>0.56999999999999995</v>
      </c>
      <c r="EB64" s="55">
        <v>0.56999999999999995</v>
      </c>
      <c r="EC64" s="55">
        <v>4.7919999999999998</v>
      </c>
      <c r="ED64" s="55">
        <v>78.239999999999995</v>
      </c>
      <c r="EE64" s="55">
        <v>51.953000000000003</v>
      </c>
      <c r="EF64" s="55">
        <v>41.362000000000002</v>
      </c>
      <c r="EG64" s="55">
        <v>26.286999999999999</v>
      </c>
      <c r="EH64" s="55">
        <v>61.493000000000002</v>
      </c>
      <c r="EI64" s="55">
        <v>41.898000000000003</v>
      </c>
      <c r="EJ64" s="55">
        <v>33.837000000000003</v>
      </c>
      <c r="EK64" s="55">
        <v>19.594999999999999</v>
      </c>
      <c r="EL64" s="55">
        <v>16.747</v>
      </c>
      <c r="EM64" s="55">
        <v>10.054</v>
      </c>
      <c r="EN64" s="55">
        <v>7.524</v>
      </c>
      <c r="EO64" s="55">
        <v>6.6929999999999996</v>
      </c>
      <c r="EP64" s="55">
        <v>8.07</v>
      </c>
      <c r="EQ64" s="55">
        <v>756.53899999999999</v>
      </c>
      <c r="ER64" s="55">
        <v>351.25400000000002</v>
      </c>
      <c r="ES64" s="55">
        <v>292.75599999999997</v>
      </c>
      <c r="ET64" s="55">
        <v>405.28500000000003</v>
      </c>
      <c r="EU64" s="55">
        <v>649.322</v>
      </c>
      <c r="EV64" s="55">
        <v>283.02300000000002</v>
      </c>
      <c r="EW64" s="55">
        <v>237.37</v>
      </c>
      <c r="EX64" s="55">
        <v>366.29899999999998</v>
      </c>
      <c r="EY64" s="55">
        <v>639.43799999999999</v>
      </c>
      <c r="EZ64" s="55">
        <v>280.49400000000003</v>
      </c>
      <c r="FA64" s="55">
        <v>234.84100000000001</v>
      </c>
      <c r="FB64" s="55">
        <v>358.94299999999998</v>
      </c>
      <c r="FC64" s="55">
        <v>9.8849999999999998</v>
      </c>
      <c r="FD64" s="55">
        <v>2.5289999999999999</v>
      </c>
      <c r="FE64" s="55">
        <v>2.5289999999999999</v>
      </c>
      <c r="FF64" s="55">
        <v>7.3559999999999999</v>
      </c>
      <c r="FG64" s="55">
        <v>99.828000000000003</v>
      </c>
      <c r="FH64" s="55">
        <v>68.23</v>
      </c>
      <c r="FI64" s="55">
        <v>55.384999999999998</v>
      </c>
      <c r="FJ64" s="55">
        <v>31.597999999999999</v>
      </c>
      <c r="FK64" s="55">
        <v>84.093000000000004</v>
      </c>
      <c r="FL64" s="55">
        <v>59.908999999999999</v>
      </c>
      <c r="FM64" s="55">
        <v>49.081000000000003</v>
      </c>
      <c r="FN64" s="55">
        <v>24.184000000000001</v>
      </c>
      <c r="FO64" s="55">
        <v>15.736000000000001</v>
      </c>
      <c r="FP64" s="55">
        <v>8.3209999999999997</v>
      </c>
      <c r="FQ64" s="55">
        <v>6.3040000000000003</v>
      </c>
      <c r="FR64" s="55">
        <v>7.4139999999999997</v>
      </c>
      <c r="FS64" s="55">
        <v>7.3879999999999999</v>
      </c>
      <c r="FT64" s="55">
        <v>155.756</v>
      </c>
      <c r="FU64" s="55">
        <v>66.266999999999996</v>
      </c>
      <c r="FV64" s="55">
        <v>53.206000000000003</v>
      </c>
      <c r="FW64" s="55">
        <v>89.489000000000004</v>
      </c>
      <c r="FX64" s="55">
        <v>124.685</v>
      </c>
      <c r="FY64" s="55">
        <v>48.290999999999997</v>
      </c>
      <c r="FZ64" s="55">
        <v>39.667000000000002</v>
      </c>
      <c r="GA64" s="55">
        <v>76.394000000000005</v>
      </c>
      <c r="GB64" s="55">
        <v>123.389</v>
      </c>
      <c r="GC64" s="55">
        <v>47.921999999999997</v>
      </c>
      <c r="GD64" s="55">
        <v>39.488</v>
      </c>
      <c r="GE64" s="55">
        <v>75.466999999999999</v>
      </c>
      <c r="GF64" s="55">
        <v>1.296</v>
      </c>
      <c r="GG64" s="55">
        <v>0.36899999999999999</v>
      </c>
      <c r="GH64" s="55">
        <v>0.17899999999999999</v>
      </c>
      <c r="GI64" s="55">
        <v>0.92700000000000005</v>
      </c>
      <c r="GJ64" s="55">
        <v>28.587</v>
      </c>
      <c r="GK64" s="55">
        <v>17.975999999999999</v>
      </c>
      <c r="GL64" s="55">
        <v>13.539</v>
      </c>
      <c r="GM64" s="55">
        <v>10.611000000000001</v>
      </c>
      <c r="GN64" s="55">
        <v>21.66</v>
      </c>
      <c r="GO64" s="55">
        <v>13.692</v>
      </c>
      <c r="GP64" s="55">
        <v>10.946999999999999</v>
      </c>
      <c r="GQ64" s="55">
        <v>7.968</v>
      </c>
      <c r="GR64" s="55">
        <v>6.9269999999999996</v>
      </c>
      <c r="GS64" s="55">
        <v>4.2839999999999998</v>
      </c>
      <c r="GT64" s="55">
        <v>2.5920000000000001</v>
      </c>
      <c r="GU64" s="55">
        <v>2.6429999999999998</v>
      </c>
      <c r="GV64" s="55">
        <v>2.484</v>
      </c>
      <c r="GW64" s="55">
        <v>57.988999999999997</v>
      </c>
      <c r="GX64" s="55">
        <v>28.417000000000002</v>
      </c>
      <c r="GY64" s="55">
        <v>24.792999999999999</v>
      </c>
      <c r="GZ64" s="55">
        <v>29.571999999999999</v>
      </c>
      <c r="HA64" s="55">
        <v>50.113999999999997</v>
      </c>
      <c r="HB64" s="55">
        <v>23.65</v>
      </c>
      <c r="HC64" s="55">
        <v>20.809000000000001</v>
      </c>
      <c r="HD64" s="55">
        <v>26.463999999999999</v>
      </c>
      <c r="HE64" s="55">
        <v>49.661999999999999</v>
      </c>
      <c r="HF64" s="55">
        <v>23.448</v>
      </c>
      <c r="HG64" s="55">
        <v>20.606999999999999</v>
      </c>
      <c r="HH64" s="55">
        <v>26.213999999999999</v>
      </c>
      <c r="HI64" s="55">
        <v>0.45200000000000001</v>
      </c>
      <c r="HJ64" s="55">
        <v>0.20200000000000001</v>
      </c>
      <c r="HK64" s="55">
        <v>0.20200000000000001</v>
      </c>
      <c r="HL64" s="55">
        <v>0.249</v>
      </c>
      <c r="HM64" s="55">
        <v>6.53</v>
      </c>
      <c r="HN64" s="55">
        <v>4.7670000000000003</v>
      </c>
      <c r="HO64" s="55">
        <v>3.984</v>
      </c>
      <c r="HP64" s="55">
        <v>1.7629999999999999</v>
      </c>
      <c r="HQ64" s="55">
        <v>5.0869999999999997</v>
      </c>
      <c r="HR64" s="55">
        <v>3.681</v>
      </c>
      <c r="HS64" s="55">
        <v>3.2389999999999999</v>
      </c>
      <c r="HT64" s="55">
        <v>1.405</v>
      </c>
      <c r="HU64" s="55">
        <v>1.444</v>
      </c>
      <c r="HV64" s="55">
        <v>1.0860000000000001</v>
      </c>
      <c r="HW64" s="55">
        <v>0.745</v>
      </c>
      <c r="HX64" s="55">
        <v>0.35799999999999998</v>
      </c>
      <c r="HY64" s="55">
        <v>1.345</v>
      </c>
      <c r="HZ64" s="55">
        <v>116.566</v>
      </c>
      <c r="IA64" s="55">
        <v>59.292000000000002</v>
      </c>
      <c r="IB64" s="55">
        <v>48.527999999999999</v>
      </c>
      <c r="IC64" s="55">
        <v>57.274000000000001</v>
      </c>
      <c r="ID64" s="55">
        <v>98.313999999999993</v>
      </c>
      <c r="IE64" s="55">
        <v>48.112000000000002</v>
      </c>
      <c r="IF64" s="55">
        <v>39.646999999999998</v>
      </c>
      <c r="IG64" s="55">
        <v>50.201999999999998</v>
      </c>
      <c r="IH64" s="55">
        <v>96.721999999999994</v>
      </c>
      <c r="II64" s="55">
        <v>47.89</v>
      </c>
      <c r="IJ64" s="55">
        <v>39.423999999999999</v>
      </c>
      <c r="IK64" s="55">
        <v>48.832000000000001</v>
      </c>
      <c r="IL64" s="55">
        <v>1.5920000000000001</v>
      </c>
      <c r="IM64" s="55">
        <v>0.222</v>
      </c>
      <c r="IN64" s="55">
        <v>0.222</v>
      </c>
      <c r="IO64" s="55">
        <v>1.37</v>
      </c>
      <c r="IP64" s="55">
        <v>16.966999999999999</v>
      </c>
      <c r="IQ64" s="55">
        <v>11.18</v>
      </c>
    </row>
    <row r="65" spans="1:251">
      <c r="A65" s="10">
        <v>44075</v>
      </c>
      <c r="B65" s="55">
        <v>7237.9650000000001</v>
      </c>
      <c r="C65" s="55">
        <v>3299.527</v>
      </c>
      <c r="D65" s="55">
        <v>2669.4349999999999</v>
      </c>
      <c r="E65" s="55">
        <v>3938.4389999999999</v>
      </c>
      <c r="F65" s="55">
        <v>6073.9440000000004</v>
      </c>
      <c r="G65" s="55">
        <v>2640.52</v>
      </c>
      <c r="H65" s="55">
        <v>2156.8009999999999</v>
      </c>
      <c r="I65" s="55">
        <v>3433.424</v>
      </c>
      <c r="J65" s="55">
        <v>5987.6109999999999</v>
      </c>
      <c r="K65" s="55">
        <v>2622.6410000000001</v>
      </c>
      <c r="L65" s="55">
        <v>2140.2440000000001</v>
      </c>
      <c r="M65" s="55">
        <v>3364.97</v>
      </c>
      <c r="N65" s="55">
        <v>86.332999999999998</v>
      </c>
      <c r="O65" s="55">
        <v>17.878</v>
      </c>
      <c r="P65" s="55">
        <v>16.556999999999999</v>
      </c>
      <c r="Q65" s="55">
        <v>68.453999999999994</v>
      </c>
      <c r="R65" s="55">
        <v>1050.047</v>
      </c>
      <c r="S65" s="55">
        <v>659.00699999999995</v>
      </c>
      <c r="T65" s="55">
        <v>512.63300000000004</v>
      </c>
      <c r="U65" s="55">
        <v>391.04</v>
      </c>
      <c r="V65" s="55">
        <v>839.76800000000003</v>
      </c>
      <c r="W65" s="55">
        <v>537.63599999999997</v>
      </c>
      <c r="X65" s="55">
        <v>424.73399999999998</v>
      </c>
      <c r="Y65" s="55">
        <v>302.13200000000001</v>
      </c>
      <c r="Z65" s="55">
        <v>210.27799999999999</v>
      </c>
      <c r="AA65" s="55">
        <v>121.371</v>
      </c>
      <c r="AB65" s="55">
        <v>87.9</v>
      </c>
      <c r="AC65" s="55">
        <v>88.908000000000001</v>
      </c>
      <c r="AD65" s="55">
        <v>113.97499999999999</v>
      </c>
      <c r="AE65" s="55">
        <v>2301.1750000000002</v>
      </c>
      <c r="AF65" s="55">
        <v>1054.021</v>
      </c>
      <c r="AG65" s="55">
        <v>845.952</v>
      </c>
      <c r="AH65" s="55">
        <v>1247.154</v>
      </c>
      <c r="AI65" s="55">
        <v>1936.741</v>
      </c>
      <c r="AJ65" s="55">
        <v>859.77200000000005</v>
      </c>
      <c r="AK65" s="55">
        <v>696.51099999999997</v>
      </c>
      <c r="AL65" s="55">
        <v>1076.9690000000001</v>
      </c>
      <c r="AM65" s="55">
        <v>1912.5809999999999</v>
      </c>
      <c r="AN65" s="55">
        <v>855.096</v>
      </c>
      <c r="AO65" s="55">
        <v>691.83500000000004</v>
      </c>
      <c r="AP65" s="55">
        <v>1057.4849999999999</v>
      </c>
      <c r="AQ65" s="55">
        <v>24.16</v>
      </c>
      <c r="AR65" s="55">
        <v>4.6760000000000002</v>
      </c>
      <c r="AS65" s="55">
        <v>4.6760000000000002</v>
      </c>
      <c r="AT65" s="55">
        <v>19.484000000000002</v>
      </c>
      <c r="AU65" s="55">
        <v>331.37700000000001</v>
      </c>
      <c r="AV65" s="55">
        <v>194.25</v>
      </c>
      <c r="AW65" s="55">
        <v>149.441</v>
      </c>
      <c r="AX65" s="55">
        <v>137.12799999999999</v>
      </c>
      <c r="AY65" s="55">
        <v>260.697</v>
      </c>
      <c r="AZ65" s="55">
        <v>156.62299999999999</v>
      </c>
      <c r="BA65" s="55">
        <v>121.45399999999999</v>
      </c>
      <c r="BB65" s="55">
        <v>104.07299999999999</v>
      </c>
      <c r="BC65" s="55">
        <v>70.680999999999997</v>
      </c>
      <c r="BD65" s="55">
        <v>37.625999999999998</v>
      </c>
      <c r="BE65" s="55">
        <v>27.986999999999998</v>
      </c>
      <c r="BF65" s="55">
        <v>33.055</v>
      </c>
      <c r="BG65" s="55">
        <v>33.057000000000002</v>
      </c>
      <c r="BH65" s="55">
        <v>1874.3330000000001</v>
      </c>
      <c r="BI65" s="55">
        <v>861.90899999999999</v>
      </c>
      <c r="BJ65" s="55">
        <v>684.31399999999996</v>
      </c>
      <c r="BK65" s="55">
        <v>1012.424</v>
      </c>
      <c r="BL65" s="55">
        <v>1595.81</v>
      </c>
      <c r="BM65" s="55">
        <v>714.5</v>
      </c>
      <c r="BN65" s="55">
        <v>572.07799999999997</v>
      </c>
      <c r="BO65" s="55">
        <v>881.31</v>
      </c>
      <c r="BP65" s="55">
        <v>1569.605</v>
      </c>
      <c r="BQ65" s="55">
        <v>709.73</v>
      </c>
      <c r="BR65" s="55">
        <v>567.72900000000004</v>
      </c>
      <c r="BS65" s="55">
        <v>859.87599999999998</v>
      </c>
      <c r="BT65" s="55">
        <v>26.204999999999998</v>
      </c>
      <c r="BU65" s="55">
        <v>4.7699999999999996</v>
      </c>
      <c r="BV65" s="55">
        <v>4.3490000000000002</v>
      </c>
      <c r="BW65" s="55">
        <v>21.434999999999999</v>
      </c>
      <c r="BX65" s="55">
        <v>248.48</v>
      </c>
      <c r="BY65" s="55">
        <v>147.40899999999999</v>
      </c>
      <c r="BZ65" s="55">
        <v>112.23699999999999</v>
      </c>
      <c r="CA65" s="55">
        <v>101.071</v>
      </c>
      <c r="CB65" s="55">
        <v>200.46</v>
      </c>
      <c r="CC65" s="55">
        <v>121.15900000000001</v>
      </c>
      <c r="CD65" s="55">
        <v>94.878</v>
      </c>
      <c r="CE65" s="55">
        <v>79.301000000000002</v>
      </c>
      <c r="CF65" s="55">
        <v>48.02</v>
      </c>
      <c r="CG65" s="55">
        <v>26.25</v>
      </c>
      <c r="CH65" s="55">
        <v>17.359000000000002</v>
      </c>
      <c r="CI65" s="55">
        <v>21.77</v>
      </c>
      <c r="CJ65" s="55">
        <v>30.042999999999999</v>
      </c>
      <c r="CK65" s="55">
        <v>1470.7539999999999</v>
      </c>
      <c r="CL65" s="55">
        <v>662.87599999999998</v>
      </c>
      <c r="CM65" s="55">
        <v>544.84299999999996</v>
      </c>
      <c r="CN65" s="55">
        <v>807.87699999999995</v>
      </c>
      <c r="CO65" s="55">
        <v>1212.087</v>
      </c>
      <c r="CP65" s="55">
        <v>504.80900000000003</v>
      </c>
      <c r="CQ65" s="55">
        <v>420.649</v>
      </c>
      <c r="CR65" s="55">
        <v>707.27800000000002</v>
      </c>
      <c r="CS65" s="55">
        <v>1191.67</v>
      </c>
      <c r="CT65" s="55">
        <v>498.92700000000002</v>
      </c>
      <c r="CU65" s="55">
        <v>415.38900000000001</v>
      </c>
      <c r="CV65" s="55">
        <v>692.74300000000005</v>
      </c>
      <c r="CW65" s="55">
        <v>20.416</v>
      </c>
      <c r="CX65" s="55">
        <v>5.8810000000000002</v>
      </c>
      <c r="CY65" s="55">
        <v>5.26</v>
      </c>
      <c r="CZ65" s="55">
        <v>14.535</v>
      </c>
      <c r="DA65" s="55">
        <v>233.84299999999999</v>
      </c>
      <c r="DB65" s="55">
        <v>158.06800000000001</v>
      </c>
      <c r="DC65" s="55">
        <v>124.19499999999999</v>
      </c>
      <c r="DD65" s="55">
        <v>75.775000000000006</v>
      </c>
      <c r="DE65" s="55">
        <v>184.43100000000001</v>
      </c>
      <c r="DF65" s="55">
        <v>126.6</v>
      </c>
      <c r="DG65" s="55">
        <v>100.029</v>
      </c>
      <c r="DH65" s="55">
        <v>57.831000000000003</v>
      </c>
      <c r="DI65" s="55">
        <v>49.411999999999999</v>
      </c>
      <c r="DJ65" s="55">
        <v>31.468</v>
      </c>
      <c r="DK65" s="55">
        <v>24.164999999999999</v>
      </c>
      <c r="DL65" s="55">
        <v>17.943999999999999</v>
      </c>
      <c r="DM65" s="55">
        <v>24.824000000000002</v>
      </c>
      <c r="DN65" s="55">
        <v>507.40300000000002</v>
      </c>
      <c r="DO65" s="55">
        <v>215.44</v>
      </c>
      <c r="DP65" s="55">
        <v>175.75899999999999</v>
      </c>
      <c r="DQ65" s="55">
        <v>291.96199999999999</v>
      </c>
      <c r="DR65" s="55">
        <v>422.11900000000003</v>
      </c>
      <c r="DS65" s="55">
        <v>163.40100000000001</v>
      </c>
      <c r="DT65" s="55">
        <v>135.41800000000001</v>
      </c>
      <c r="DU65" s="55">
        <v>258.71800000000002</v>
      </c>
      <c r="DV65" s="55">
        <v>417.34300000000002</v>
      </c>
      <c r="DW65" s="55">
        <v>162.73500000000001</v>
      </c>
      <c r="DX65" s="55">
        <v>134.751</v>
      </c>
      <c r="DY65" s="55">
        <v>254.608</v>
      </c>
      <c r="DZ65" s="55">
        <v>4.7759999999999998</v>
      </c>
      <c r="EA65" s="55">
        <v>0.66700000000000004</v>
      </c>
      <c r="EB65" s="55">
        <v>0.66700000000000004</v>
      </c>
      <c r="EC65" s="55">
        <v>4.109</v>
      </c>
      <c r="ED65" s="55">
        <v>76.066999999999993</v>
      </c>
      <c r="EE65" s="55">
        <v>52.039000000000001</v>
      </c>
      <c r="EF65" s="55">
        <v>40.341000000000001</v>
      </c>
      <c r="EG65" s="55">
        <v>24.027999999999999</v>
      </c>
      <c r="EH65" s="55">
        <v>62.289000000000001</v>
      </c>
      <c r="EI65" s="55">
        <v>43.207999999999998</v>
      </c>
      <c r="EJ65" s="55">
        <v>34.418999999999997</v>
      </c>
      <c r="EK65" s="55">
        <v>19.081</v>
      </c>
      <c r="EL65" s="55">
        <v>13.778</v>
      </c>
      <c r="EM65" s="55">
        <v>8.83</v>
      </c>
      <c r="EN65" s="55">
        <v>5.9210000000000003</v>
      </c>
      <c r="EO65" s="55">
        <v>4.9480000000000004</v>
      </c>
      <c r="EP65" s="55">
        <v>9.2159999999999993</v>
      </c>
      <c r="EQ65" s="55">
        <v>752.52800000000002</v>
      </c>
      <c r="ER65" s="55">
        <v>354.40800000000002</v>
      </c>
      <c r="ES65" s="55">
        <v>292.69600000000003</v>
      </c>
      <c r="ET65" s="55">
        <v>398.12</v>
      </c>
      <c r="EU65" s="55">
        <v>632.28499999999997</v>
      </c>
      <c r="EV65" s="55">
        <v>282.46800000000002</v>
      </c>
      <c r="EW65" s="55">
        <v>235.43</v>
      </c>
      <c r="EX65" s="55">
        <v>349.81700000000001</v>
      </c>
      <c r="EY65" s="55">
        <v>627.22400000000005</v>
      </c>
      <c r="EZ65" s="55">
        <v>281.428</v>
      </c>
      <c r="FA65" s="55">
        <v>234.39</v>
      </c>
      <c r="FB65" s="55">
        <v>345.79700000000003</v>
      </c>
      <c r="FC65" s="55">
        <v>5.0599999999999996</v>
      </c>
      <c r="FD65" s="55">
        <v>1.04</v>
      </c>
      <c r="FE65" s="55">
        <v>1.04</v>
      </c>
      <c r="FF65" s="55">
        <v>4.0199999999999996</v>
      </c>
      <c r="FG65" s="55">
        <v>108.49</v>
      </c>
      <c r="FH65" s="55">
        <v>71.94</v>
      </c>
      <c r="FI65" s="55">
        <v>57.265999999999998</v>
      </c>
      <c r="FJ65" s="55">
        <v>36.549999999999997</v>
      </c>
      <c r="FK65" s="55">
        <v>91.915999999999997</v>
      </c>
      <c r="FL65" s="55">
        <v>62.713000000000001</v>
      </c>
      <c r="FM65" s="55">
        <v>50.802</v>
      </c>
      <c r="FN65" s="55">
        <v>29.202999999999999</v>
      </c>
      <c r="FO65" s="55">
        <v>16.574000000000002</v>
      </c>
      <c r="FP65" s="55">
        <v>9.2270000000000003</v>
      </c>
      <c r="FQ65" s="55">
        <v>6.4640000000000004</v>
      </c>
      <c r="FR65" s="55">
        <v>7.3470000000000004</v>
      </c>
      <c r="FS65" s="55">
        <v>11.753</v>
      </c>
      <c r="FT65" s="55">
        <v>155.95099999999999</v>
      </c>
      <c r="FU65" s="55">
        <v>64.224000000000004</v>
      </c>
      <c r="FV65" s="55">
        <v>52.878</v>
      </c>
      <c r="FW65" s="55">
        <v>91.727999999999994</v>
      </c>
      <c r="FX65" s="55">
        <v>125.819</v>
      </c>
      <c r="FY65" s="55">
        <v>45.962000000000003</v>
      </c>
      <c r="FZ65" s="55">
        <v>37.701000000000001</v>
      </c>
      <c r="GA65" s="55">
        <v>79.856999999999999</v>
      </c>
      <c r="GB65" s="55">
        <v>123.65900000000001</v>
      </c>
      <c r="GC65" s="55">
        <v>45.603999999999999</v>
      </c>
      <c r="GD65" s="55">
        <v>37.621000000000002</v>
      </c>
      <c r="GE65" s="55">
        <v>78.055000000000007</v>
      </c>
      <c r="GF65" s="55">
        <v>2.161</v>
      </c>
      <c r="GG65" s="55">
        <v>0.35799999999999998</v>
      </c>
      <c r="GH65" s="55">
        <v>0.08</v>
      </c>
      <c r="GI65" s="55">
        <v>1.802</v>
      </c>
      <c r="GJ65" s="55">
        <v>27.895</v>
      </c>
      <c r="GK65" s="55">
        <v>18.262</v>
      </c>
      <c r="GL65" s="55">
        <v>15.177</v>
      </c>
      <c r="GM65" s="55">
        <v>9.6340000000000003</v>
      </c>
      <c r="GN65" s="55">
        <v>21.414000000000001</v>
      </c>
      <c r="GO65" s="55">
        <v>14.57</v>
      </c>
      <c r="GP65" s="55">
        <v>12.75</v>
      </c>
      <c r="GQ65" s="55">
        <v>6.8449999999999998</v>
      </c>
      <c r="GR65" s="55">
        <v>6.4809999999999999</v>
      </c>
      <c r="GS65" s="55">
        <v>3.6920000000000002</v>
      </c>
      <c r="GT65" s="55">
        <v>2.427</v>
      </c>
      <c r="GU65" s="55">
        <v>2.7890000000000001</v>
      </c>
      <c r="GV65" s="55">
        <v>2.2370000000000001</v>
      </c>
      <c r="GW65" s="55">
        <v>58.170999999999999</v>
      </c>
      <c r="GX65" s="55">
        <v>28.148</v>
      </c>
      <c r="GY65" s="55">
        <v>24.581</v>
      </c>
      <c r="GZ65" s="55">
        <v>30.023</v>
      </c>
      <c r="HA65" s="55">
        <v>51.09</v>
      </c>
      <c r="HB65" s="55">
        <v>23.260999999999999</v>
      </c>
      <c r="HC65" s="55">
        <v>20.495999999999999</v>
      </c>
      <c r="HD65" s="55">
        <v>27.829000000000001</v>
      </c>
      <c r="HE65" s="55">
        <v>49.924999999999997</v>
      </c>
      <c r="HF65" s="55">
        <v>23.001999999999999</v>
      </c>
      <c r="HG65" s="55">
        <v>20.236999999999998</v>
      </c>
      <c r="HH65" s="55">
        <v>26.922999999999998</v>
      </c>
      <c r="HI65" s="55">
        <v>1.165</v>
      </c>
      <c r="HJ65" s="55">
        <v>0.25900000000000001</v>
      </c>
      <c r="HK65" s="55">
        <v>0.25900000000000001</v>
      </c>
      <c r="HL65" s="55">
        <v>0.90500000000000003</v>
      </c>
      <c r="HM65" s="55">
        <v>6.45</v>
      </c>
      <c r="HN65" s="55">
        <v>4.8869999999999996</v>
      </c>
      <c r="HO65" s="55">
        <v>4.085</v>
      </c>
      <c r="HP65" s="55">
        <v>1.5629999999999999</v>
      </c>
      <c r="HQ65" s="55">
        <v>4.7060000000000004</v>
      </c>
      <c r="HR65" s="55">
        <v>3.4470000000000001</v>
      </c>
      <c r="HS65" s="55">
        <v>2.93</v>
      </c>
      <c r="HT65" s="55">
        <v>1.26</v>
      </c>
      <c r="HU65" s="55">
        <v>1.744</v>
      </c>
      <c r="HV65" s="55">
        <v>1.44</v>
      </c>
      <c r="HW65" s="55">
        <v>1.155</v>
      </c>
      <c r="HX65" s="55">
        <v>0.30399999999999999</v>
      </c>
      <c r="HY65" s="55">
        <v>0.63100000000000001</v>
      </c>
      <c r="HZ65" s="55">
        <v>117.651</v>
      </c>
      <c r="IA65" s="55">
        <v>58.5</v>
      </c>
      <c r="IB65" s="55">
        <v>48.41</v>
      </c>
      <c r="IC65" s="55">
        <v>59.151000000000003</v>
      </c>
      <c r="ID65" s="55">
        <v>97.992999999999995</v>
      </c>
      <c r="IE65" s="55">
        <v>46.347000000000001</v>
      </c>
      <c r="IF65" s="55">
        <v>38.518999999999998</v>
      </c>
      <c r="IG65" s="55">
        <v>51.646999999999998</v>
      </c>
      <c r="IH65" s="55">
        <v>95.603999999999999</v>
      </c>
      <c r="II65" s="55">
        <v>46.121000000000002</v>
      </c>
      <c r="IJ65" s="55">
        <v>38.292999999999999</v>
      </c>
      <c r="IK65" s="55">
        <v>49.482999999999997</v>
      </c>
      <c r="IL65" s="55">
        <v>2.3889999999999998</v>
      </c>
      <c r="IM65" s="55">
        <v>0.22600000000000001</v>
      </c>
      <c r="IN65" s="55">
        <v>0.22600000000000001</v>
      </c>
      <c r="IO65" s="55">
        <v>2.1629999999999998</v>
      </c>
      <c r="IP65" s="55">
        <v>17.443999999999999</v>
      </c>
      <c r="IQ65" s="55">
        <v>12.154</v>
      </c>
    </row>
    <row r="66" spans="1:251">
      <c r="A66" s="10">
        <v>44166</v>
      </c>
      <c r="B66" s="55">
        <v>7262.0730000000003</v>
      </c>
      <c r="C66" s="55">
        <v>3306.6840000000002</v>
      </c>
      <c r="D66" s="55">
        <v>2676.6880000000001</v>
      </c>
      <c r="E66" s="55">
        <v>3955.3890000000001</v>
      </c>
      <c r="F66" s="55">
        <v>6088.7420000000002</v>
      </c>
      <c r="G66" s="55">
        <v>2647.5839999999998</v>
      </c>
      <c r="H66" s="55">
        <v>2163.8110000000001</v>
      </c>
      <c r="I66" s="55">
        <v>3441.1590000000001</v>
      </c>
      <c r="J66" s="55">
        <v>6001.9679999999998</v>
      </c>
      <c r="K66" s="55">
        <v>2623.578</v>
      </c>
      <c r="L66" s="55">
        <v>2142.491</v>
      </c>
      <c r="M66" s="55">
        <v>3378.39</v>
      </c>
      <c r="N66" s="55">
        <v>86.774000000000001</v>
      </c>
      <c r="O66" s="55">
        <v>24.004999999999999</v>
      </c>
      <c r="P66" s="55">
        <v>21.32</v>
      </c>
      <c r="Q66" s="55">
        <v>62.768000000000001</v>
      </c>
      <c r="R66" s="55">
        <v>1062.982</v>
      </c>
      <c r="S66" s="55">
        <v>659.1</v>
      </c>
      <c r="T66" s="55">
        <v>512.87699999999995</v>
      </c>
      <c r="U66" s="55">
        <v>403.88099999999997</v>
      </c>
      <c r="V66" s="55">
        <v>847.65</v>
      </c>
      <c r="W66" s="55">
        <v>541.29700000000003</v>
      </c>
      <c r="X66" s="55">
        <v>427.89400000000001</v>
      </c>
      <c r="Y66" s="55">
        <v>306.35300000000001</v>
      </c>
      <c r="Z66" s="55">
        <v>215.33199999999999</v>
      </c>
      <c r="AA66" s="55">
        <v>117.804</v>
      </c>
      <c r="AB66" s="55">
        <v>84.983000000000004</v>
      </c>
      <c r="AC66" s="55">
        <v>97.528000000000006</v>
      </c>
      <c r="AD66" s="55">
        <v>110.349</v>
      </c>
      <c r="AE66" s="55">
        <v>2307.35</v>
      </c>
      <c r="AF66" s="55">
        <v>1059.8710000000001</v>
      </c>
      <c r="AG66" s="55">
        <v>847.12400000000002</v>
      </c>
      <c r="AH66" s="55">
        <v>1247.479</v>
      </c>
      <c r="AI66" s="55">
        <v>1941.828</v>
      </c>
      <c r="AJ66" s="55">
        <v>862.20899999999995</v>
      </c>
      <c r="AK66" s="55">
        <v>694.60699999999997</v>
      </c>
      <c r="AL66" s="55">
        <v>1079.6189999999999</v>
      </c>
      <c r="AM66" s="55">
        <v>1913.9949999999999</v>
      </c>
      <c r="AN66" s="55">
        <v>853.62</v>
      </c>
      <c r="AO66" s="55">
        <v>687.08500000000004</v>
      </c>
      <c r="AP66" s="55">
        <v>1060.375</v>
      </c>
      <c r="AQ66" s="55">
        <v>27.834</v>
      </c>
      <c r="AR66" s="55">
        <v>8.5890000000000004</v>
      </c>
      <c r="AS66" s="55">
        <v>7.5209999999999999</v>
      </c>
      <c r="AT66" s="55">
        <v>19.245000000000001</v>
      </c>
      <c r="AU66" s="55">
        <v>339.09100000000001</v>
      </c>
      <c r="AV66" s="55">
        <v>197.66200000000001</v>
      </c>
      <c r="AW66" s="55">
        <v>152.517</v>
      </c>
      <c r="AX66" s="55">
        <v>141.429</v>
      </c>
      <c r="AY66" s="55">
        <v>267.505</v>
      </c>
      <c r="AZ66" s="55">
        <v>160.565</v>
      </c>
      <c r="BA66" s="55">
        <v>124.54900000000001</v>
      </c>
      <c r="BB66" s="55">
        <v>106.941</v>
      </c>
      <c r="BC66" s="55">
        <v>71.585999999999999</v>
      </c>
      <c r="BD66" s="55">
        <v>37.097999999999999</v>
      </c>
      <c r="BE66" s="55">
        <v>27.968</v>
      </c>
      <c r="BF66" s="55">
        <v>34.488</v>
      </c>
      <c r="BG66" s="55">
        <v>26.431000000000001</v>
      </c>
      <c r="BH66" s="55">
        <v>1874.174</v>
      </c>
      <c r="BI66" s="55">
        <v>861.87400000000002</v>
      </c>
      <c r="BJ66" s="55">
        <v>683.57500000000005</v>
      </c>
      <c r="BK66" s="55">
        <v>1012.3</v>
      </c>
      <c r="BL66" s="55">
        <v>1588.0319999999999</v>
      </c>
      <c r="BM66" s="55">
        <v>704.51199999999994</v>
      </c>
      <c r="BN66" s="55">
        <v>570.46799999999996</v>
      </c>
      <c r="BO66" s="55">
        <v>883.52</v>
      </c>
      <c r="BP66" s="55">
        <v>1562.7360000000001</v>
      </c>
      <c r="BQ66" s="55">
        <v>698.87599999999998</v>
      </c>
      <c r="BR66" s="55">
        <v>565.30399999999997</v>
      </c>
      <c r="BS66" s="55">
        <v>863.86</v>
      </c>
      <c r="BT66" s="55">
        <v>25.295999999999999</v>
      </c>
      <c r="BU66" s="55">
        <v>5.6349999999999998</v>
      </c>
      <c r="BV66" s="55">
        <v>5.1639999999999997</v>
      </c>
      <c r="BW66" s="55">
        <v>19.66</v>
      </c>
      <c r="BX66" s="55">
        <v>257.76299999999998</v>
      </c>
      <c r="BY66" s="55">
        <v>157.36199999999999</v>
      </c>
      <c r="BZ66" s="55">
        <v>113.107</v>
      </c>
      <c r="CA66" s="55">
        <v>100.401</v>
      </c>
      <c r="CB66" s="55">
        <v>207.04300000000001</v>
      </c>
      <c r="CC66" s="55">
        <v>128.91900000000001</v>
      </c>
      <c r="CD66" s="55">
        <v>94.402000000000001</v>
      </c>
      <c r="CE66" s="55">
        <v>78.125</v>
      </c>
      <c r="CF66" s="55">
        <v>50.72</v>
      </c>
      <c r="CG66" s="55">
        <v>28.443999999999999</v>
      </c>
      <c r="CH66" s="55">
        <v>18.704999999999998</v>
      </c>
      <c r="CI66" s="55">
        <v>22.276</v>
      </c>
      <c r="CJ66" s="55">
        <v>28.379000000000001</v>
      </c>
      <c r="CK66" s="55">
        <v>1479.4670000000001</v>
      </c>
      <c r="CL66" s="55">
        <v>655.58199999999999</v>
      </c>
      <c r="CM66" s="55">
        <v>548.923</v>
      </c>
      <c r="CN66" s="55">
        <v>823.88499999999999</v>
      </c>
      <c r="CO66" s="55">
        <v>1216.796</v>
      </c>
      <c r="CP66" s="55">
        <v>506.44200000000001</v>
      </c>
      <c r="CQ66" s="55">
        <v>422.75</v>
      </c>
      <c r="CR66" s="55">
        <v>710.35400000000004</v>
      </c>
      <c r="CS66" s="55">
        <v>1199.2529999999999</v>
      </c>
      <c r="CT66" s="55">
        <v>500.37900000000002</v>
      </c>
      <c r="CU66" s="55">
        <v>417.17500000000001</v>
      </c>
      <c r="CV66" s="55">
        <v>698.87400000000002</v>
      </c>
      <c r="CW66" s="55">
        <v>17.542999999999999</v>
      </c>
      <c r="CX66" s="55">
        <v>6.0629999999999997</v>
      </c>
      <c r="CY66" s="55">
        <v>5.5739999999999998</v>
      </c>
      <c r="CZ66" s="55">
        <v>11.48</v>
      </c>
      <c r="DA66" s="55">
        <v>236.464</v>
      </c>
      <c r="DB66" s="55">
        <v>149.13999999999999</v>
      </c>
      <c r="DC66" s="55">
        <v>126.173</v>
      </c>
      <c r="DD66" s="55">
        <v>87.322999999999993</v>
      </c>
      <c r="DE66" s="55">
        <v>190.21</v>
      </c>
      <c r="DF66" s="55">
        <v>124.492</v>
      </c>
      <c r="DG66" s="55">
        <v>108.056</v>
      </c>
      <c r="DH66" s="55">
        <v>65.718000000000004</v>
      </c>
      <c r="DI66" s="55">
        <v>46.253999999999998</v>
      </c>
      <c r="DJ66" s="55">
        <v>24.649000000000001</v>
      </c>
      <c r="DK66" s="55">
        <v>18.117999999999999</v>
      </c>
      <c r="DL66" s="55">
        <v>21.605</v>
      </c>
      <c r="DM66" s="55">
        <v>26.207000000000001</v>
      </c>
      <c r="DN66" s="55">
        <v>506.62099999999998</v>
      </c>
      <c r="DO66" s="55">
        <v>220.08099999999999</v>
      </c>
      <c r="DP66" s="55">
        <v>175.63300000000001</v>
      </c>
      <c r="DQ66" s="55">
        <v>286.54000000000002</v>
      </c>
      <c r="DR66" s="55">
        <v>420.19499999999999</v>
      </c>
      <c r="DS66" s="55">
        <v>169.31299999999999</v>
      </c>
      <c r="DT66" s="55">
        <v>138.16999999999999</v>
      </c>
      <c r="DU66" s="55">
        <v>250.88200000000001</v>
      </c>
      <c r="DV66" s="55">
        <v>416.863</v>
      </c>
      <c r="DW66" s="55">
        <v>168.59200000000001</v>
      </c>
      <c r="DX66" s="55">
        <v>137.44900000000001</v>
      </c>
      <c r="DY66" s="55">
        <v>248.27</v>
      </c>
      <c r="DZ66" s="55">
        <v>3.3330000000000002</v>
      </c>
      <c r="EA66" s="55">
        <v>0.72099999999999997</v>
      </c>
      <c r="EB66" s="55">
        <v>0.72099999999999997</v>
      </c>
      <c r="EC66" s="55">
        <v>2.6120000000000001</v>
      </c>
      <c r="ED66" s="55">
        <v>78.12</v>
      </c>
      <c r="EE66" s="55">
        <v>50.768000000000001</v>
      </c>
      <c r="EF66" s="55">
        <v>37.463000000000001</v>
      </c>
      <c r="EG66" s="55">
        <v>27.353000000000002</v>
      </c>
      <c r="EH66" s="55">
        <v>63.247999999999998</v>
      </c>
      <c r="EI66" s="55">
        <v>43.615000000000002</v>
      </c>
      <c r="EJ66" s="55">
        <v>33.241</v>
      </c>
      <c r="EK66" s="55">
        <v>19.632999999999999</v>
      </c>
      <c r="EL66" s="55">
        <v>14.872</v>
      </c>
      <c r="EM66" s="55">
        <v>7.1529999999999996</v>
      </c>
      <c r="EN66" s="55">
        <v>4.2210000000000001</v>
      </c>
      <c r="EO66" s="55">
        <v>7.7190000000000003</v>
      </c>
      <c r="EP66" s="55">
        <v>8.3049999999999997</v>
      </c>
      <c r="EQ66" s="55">
        <v>757.79700000000003</v>
      </c>
      <c r="ER66" s="55">
        <v>357.733</v>
      </c>
      <c r="ES66" s="55">
        <v>294.53899999999999</v>
      </c>
      <c r="ET66" s="55">
        <v>400.06299999999999</v>
      </c>
      <c r="EU66" s="55">
        <v>637.774</v>
      </c>
      <c r="EV66" s="55">
        <v>287.70499999999998</v>
      </c>
      <c r="EW66" s="55">
        <v>239.494</v>
      </c>
      <c r="EX66" s="55">
        <v>350.06900000000002</v>
      </c>
      <c r="EY66" s="55">
        <v>629.58299999999997</v>
      </c>
      <c r="EZ66" s="55">
        <v>285.55</v>
      </c>
      <c r="FA66" s="55">
        <v>237.66499999999999</v>
      </c>
      <c r="FB66" s="55">
        <v>344.03300000000002</v>
      </c>
      <c r="FC66" s="55">
        <v>8.19</v>
      </c>
      <c r="FD66" s="55">
        <v>2.1549999999999998</v>
      </c>
      <c r="FE66" s="55">
        <v>1.829</v>
      </c>
      <c r="FF66" s="55">
        <v>6.0359999999999996</v>
      </c>
      <c r="FG66" s="55">
        <v>103.56</v>
      </c>
      <c r="FH66" s="55">
        <v>70.028999999999996</v>
      </c>
      <c r="FI66" s="55">
        <v>55.045000000000002</v>
      </c>
      <c r="FJ66" s="55">
        <v>33.530999999999999</v>
      </c>
      <c r="FK66" s="55">
        <v>81.72</v>
      </c>
      <c r="FL66" s="55">
        <v>56.499000000000002</v>
      </c>
      <c r="FM66" s="55">
        <v>43.957000000000001</v>
      </c>
      <c r="FN66" s="55">
        <v>25.221</v>
      </c>
      <c r="FO66" s="55">
        <v>21.84</v>
      </c>
      <c r="FP66" s="55">
        <v>13.53</v>
      </c>
      <c r="FQ66" s="55">
        <v>11.087999999999999</v>
      </c>
      <c r="FR66" s="55">
        <v>8.31</v>
      </c>
      <c r="FS66" s="55">
        <v>16.463000000000001</v>
      </c>
      <c r="FT66" s="55">
        <v>157.44200000000001</v>
      </c>
      <c r="FU66" s="55">
        <v>63.966000000000001</v>
      </c>
      <c r="FV66" s="55">
        <v>53.043999999999997</v>
      </c>
      <c r="FW66" s="55">
        <v>93.474999999999994</v>
      </c>
      <c r="FX66" s="55">
        <v>127.878</v>
      </c>
      <c r="FY66" s="55">
        <v>45.628999999999998</v>
      </c>
      <c r="FZ66" s="55">
        <v>38.006999999999998</v>
      </c>
      <c r="GA66" s="55">
        <v>82.25</v>
      </c>
      <c r="GB66" s="55">
        <v>126.27500000000001</v>
      </c>
      <c r="GC66" s="55">
        <v>45.223999999999997</v>
      </c>
      <c r="GD66" s="55">
        <v>37.933999999999997</v>
      </c>
      <c r="GE66" s="55">
        <v>81.051000000000002</v>
      </c>
      <c r="GF66" s="55">
        <v>1.6040000000000001</v>
      </c>
      <c r="GG66" s="55">
        <v>0.40500000000000003</v>
      </c>
      <c r="GH66" s="55">
        <v>7.2999999999999995E-2</v>
      </c>
      <c r="GI66" s="55">
        <v>1.1990000000000001</v>
      </c>
      <c r="GJ66" s="55">
        <v>27.31</v>
      </c>
      <c r="GK66" s="55">
        <v>18.337</v>
      </c>
      <c r="GL66" s="55">
        <v>15.036</v>
      </c>
      <c r="GM66" s="55">
        <v>8.9719999999999995</v>
      </c>
      <c r="GN66" s="55">
        <v>21.731000000000002</v>
      </c>
      <c r="GO66" s="55">
        <v>15.151</v>
      </c>
      <c r="GP66" s="55">
        <v>12.904999999999999</v>
      </c>
      <c r="GQ66" s="55">
        <v>6.5789999999999997</v>
      </c>
      <c r="GR66" s="55">
        <v>5.5789999999999997</v>
      </c>
      <c r="GS66" s="55">
        <v>3.1859999999999999</v>
      </c>
      <c r="GT66" s="55">
        <v>2.1320000000000001</v>
      </c>
      <c r="GU66" s="55">
        <v>2.3929999999999998</v>
      </c>
      <c r="GV66" s="55">
        <v>2.254</v>
      </c>
      <c r="GW66" s="55">
        <v>59.643999999999998</v>
      </c>
      <c r="GX66" s="55">
        <v>29.15</v>
      </c>
      <c r="GY66" s="55">
        <v>25.55</v>
      </c>
      <c r="GZ66" s="55">
        <v>30.494</v>
      </c>
      <c r="HA66" s="55">
        <v>52.45</v>
      </c>
      <c r="HB66" s="55">
        <v>24.21</v>
      </c>
      <c r="HC66" s="55">
        <v>21.209</v>
      </c>
      <c r="HD66" s="55">
        <v>28.241</v>
      </c>
      <c r="HE66" s="55">
        <v>51.417999999999999</v>
      </c>
      <c r="HF66" s="55">
        <v>23.876999999999999</v>
      </c>
      <c r="HG66" s="55">
        <v>20.876000000000001</v>
      </c>
      <c r="HH66" s="55">
        <v>27.541</v>
      </c>
      <c r="HI66" s="55">
        <v>1.0329999999999999</v>
      </c>
      <c r="HJ66" s="55">
        <v>0.33300000000000002</v>
      </c>
      <c r="HK66" s="55">
        <v>0.33300000000000002</v>
      </c>
      <c r="HL66" s="55">
        <v>0.69899999999999995</v>
      </c>
      <c r="HM66" s="55">
        <v>6.5750000000000002</v>
      </c>
      <c r="HN66" s="55">
        <v>4.9400000000000004</v>
      </c>
      <c r="HO66" s="55">
        <v>4.3410000000000002</v>
      </c>
      <c r="HP66" s="55">
        <v>1.635</v>
      </c>
      <c r="HQ66" s="55">
        <v>5.0919999999999996</v>
      </c>
      <c r="HR66" s="55">
        <v>3.786</v>
      </c>
      <c r="HS66" s="55">
        <v>3.4329999999999998</v>
      </c>
      <c r="HT66" s="55">
        <v>1.306</v>
      </c>
      <c r="HU66" s="55">
        <v>1.4830000000000001</v>
      </c>
      <c r="HV66" s="55">
        <v>1.1539999999999999</v>
      </c>
      <c r="HW66" s="55">
        <v>0.90800000000000003</v>
      </c>
      <c r="HX66" s="55">
        <v>0.32900000000000001</v>
      </c>
      <c r="HY66" s="55">
        <v>0.61799999999999999</v>
      </c>
      <c r="HZ66" s="55">
        <v>119.57899999999999</v>
      </c>
      <c r="IA66" s="55">
        <v>58.424999999999997</v>
      </c>
      <c r="IB66" s="55">
        <v>48.301000000000002</v>
      </c>
      <c r="IC66" s="55">
        <v>61.154000000000003</v>
      </c>
      <c r="ID66" s="55">
        <v>103.788</v>
      </c>
      <c r="IE66" s="55">
        <v>47.564999999999998</v>
      </c>
      <c r="IF66" s="55">
        <v>39.106000000000002</v>
      </c>
      <c r="IG66" s="55">
        <v>56.222999999999999</v>
      </c>
      <c r="IH66" s="55">
        <v>101.846</v>
      </c>
      <c r="II66" s="55">
        <v>47.46</v>
      </c>
      <c r="IJ66" s="55">
        <v>39.000999999999998</v>
      </c>
      <c r="IK66" s="55">
        <v>54.386000000000003</v>
      </c>
      <c r="IL66" s="55">
        <v>1.9419999999999999</v>
      </c>
      <c r="IM66" s="55">
        <v>0.105</v>
      </c>
      <c r="IN66" s="55">
        <v>0.105</v>
      </c>
      <c r="IO66" s="55">
        <v>1.837</v>
      </c>
      <c r="IP66" s="55">
        <v>14.099</v>
      </c>
      <c r="IQ66" s="55">
        <v>10.861000000000001</v>
      </c>
    </row>
    <row r="67" spans="1:251">
      <c r="A67" s="10">
        <v>44256</v>
      </c>
      <c r="B67" s="55">
        <v>7259.5060000000003</v>
      </c>
      <c r="C67" s="55">
        <v>3308.8180000000002</v>
      </c>
      <c r="D67" s="55">
        <v>2681.8409999999999</v>
      </c>
      <c r="E67" s="55">
        <v>3950.6880000000001</v>
      </c>
      <c r="F67" s="55">
        <v>6075.7259999999997</v>
      </c>
      <c r="G67" s="55">
        <v>2633.76</v>
      </c>
      <c r="H67" s="55">
        <v>2147.712</v>
      </c>
      <c r="I67" s="55">
        <v>3441.9659999999999</v>
      </c>
      <c r="J67" s="55">
        <v>5984.8549999999996</v>
      </c>
      <c r="K67" s="55">
        <v>2610.6799999999998</v>
      </c>
      <c r="L67" s="55">
        <v>2127.3449999999998</v>
      </c>
      <c r="M67" s="55">
        <v>3374.1750000000002</v>
      </c>
      <c r="N67" s="55">
        <v>90.872</v>
      </c>
      <c r="O67" s="55">
        <v>23.08</v>
      </c>
      <c r="P67" s="55">
        <v>20.367000000000001</v>
      </c>
      <c r="Q67" s="55">
        <v>67.790999999999997</v>
      </c>
      <c r="R67" s="55">
        <v>1076.2170000000001</v>
      </c>
      <c r="S67" s="55">
        <v>675.05799999999999</v>
      </c>
      <c r="T67" s="55">
        <v>534.12900000000002</v>
      </c>
      <c r="U67" s="55">
        <v>401.15899999999999</v>
      </c>
      <c r="V67" s="55">
        <v>870.67600000000004</v>
      </c>
      <c r="W67" s="55">
        <v>566.404</v>
      </c>
      <c r="X67" s="55">
        <v>456.02499999999998</v>
      </c>
      <c r="Y67" s="55">
        <v>304.27199999999999</v>
      </c>
      <c r="Z67" s="55">
        <v>205.541</v>
      </c>
      <c r="AA67" s="55">
        <v>108.655</v>
      </c>
      <c r="AB67" s="55">
        <v>78.103999999999999</v>
      </c>
      <c r="AC67" s="55">
        <v>96.887</v>
      </c>
      <c r="AD67" s="55">
        <v>107.562</v>
      </c>
      <c r="AE67" s="55">
        <v>2311.84</v>
      </c>
      <c r="AF67" s="55">
        <v>1064.885</v>
      </c>
      <c r="AG67" s="55">
        <v>849.923</v>
      </c>
      <c r="AH67" s="55">
        <v>1246.9549999999999</v>
      </c>
      <c r="AI67" s="55">
        <v>1933.576</v>
      </c>
      <c r="AJ67" s="55">
        <v>855.12199999999996</v>
      </c>
      <c r="AK67" s="55">
        <v>682.78200000000004</v>
      </c>
      <c r="AL67" s="55">
        <v>1078.454</v>
      </c>
      <c r="AM67" s="55">
        <v>1903.0889999999999</v>
      </c>
      <c r="AN67" s="55">
        <v>848.48500000000001</v>
      </c>
      <c r="AO67" s="55">
        <v>677.08699999999999</v>
      </c>
      <c r="AP67" s="55">
        <v>1054.604</v>
      </c>
      <c r="AQ67" s="55">
        <v>30.486999999999998</v>
      </c>
      <c r="AR67" s="55">
        <v>6.6369999999999996</v>
      </c>
      <c r="AS67" s="55">
        <v>5.6950000000000003</v>
      </c>
      <c r="AT67" s="55">
        <v>23.85</v>
      </c>
      <c r="AU67" s="55">
        <v>352.34100000000001</v>
      </c>
      <c r="AV67" s="55">
        <v>209.76300000000001</v>
      </c>
      <c r="AW67" s="55">
        <v>167.14099999999999</v>
      </c>
      <c r="AX67" s="55">
        <v>142.578</v>
      </c>
      <c r="AY67" s="55">
        <v>279.61099999999999</v>
      </c>
      <c r="AZ67" s="55">
        <v>176.63200000000001</v>
      </c>
      <c r="BA67" s="55">
        <v>143.37799999999999</v>
      </c>
      <c r="BB67" s="55">
        <v>102.979</v>
      </c>
      <c r="BC67" s="55">
        <v>72.73</v>
      </c>
      <c r="BD67" s="55">
        <v>33.131</v>
      </c>
      <c r="BE67" s="55">
        <v>23.762</v>
      </c>
      <c r="BF67" s="55">
        <v>39.598999999999997</v>
      </c>
      <c r="BG67" s="55">
        <v>25.922999999999998</v>
      </c>
      <c r="BH67" s="55">
        <v>1869.152</v>
      </c>
      <c r="BI67" s="55">
        <v>862.11500000000001</v>
      </c>
      <c r="BJ67" s="55">
        <v>686.33399999999995</v>
      </c>
      <c r="BK67" s="55">
        <v>1007.037</v>
      </c>
      <c r="BL67" s="55">
        <v>1580.181</v>
      </c>
      <c r="BM67" s="55">
        <v>701.52300000000002</v>
      </c>
      <c r="BN67" s="55">
        <v>566.904</v>
      </c>
      <c r="BO67" s="55">
        <v>878.65800000000002</v>
      </c>
      <c r="BP67" s="55">
        <v>1553.0450000000001</v>
      </c>
      <c r="BQ67" s="55">
        <v>693.45500000000004</v>
      </c>
      <c r="BR67" s="55">
        <v>559.99300000000005</v>
      </c>
      <c r="BS67" s="55">
        <v>859.59</v>
      </c>
      <c r="BT67" s="55">
        <v>27.135999999999999</v>
      </c>
      <c r="BU67" s="55">
        <v>8.0679999999999996</v>
      </c>
      <c r="BV67" s="55">
        <v>6.9109999999999996</v>
      </c>
      <c r="BW67" s="55">
        <v>19.068000000000001</v>
      </c>
      <c r="BX67" s="55">
        <v>257.44200000000001</v>
      </c>
      <c r="BY67" s="55">
        <v>160.59200000000001</v>
      </c>
      <c r="BZ67" s="55">
        <v>119.43</v>
      </c>
      <c r="CA67" s="55">
        <v>96.85</v>
      </c>
      <c r="CB67" s="55">
        <v>212.429</v>
      </c>
      <c r="CC67" s="55">
        <v>134.482</v>
      </c>
      <c r="CD67" s="55">
        <v>101.679</v>
      </c>
      <c r="CE67" s="55">
        <v>77.947000000000003</v>
      </c>
      <c r="CF67" s="55">
        <v>45.012999999999998</v>
      </c>
      <c r="CG67" s="55">
        <v>26.11</v>
      </c>
      <c r="CH67" s="55">
        <v>17.751000000000001</v>
      </c>
      <c r="CI67" s="55">
        <v>18.902999999999999</v>
      </c>
      <c r="CJ67" s="55">
        <v>31.53</v>
      </c>
      <c r="CK67" s="55">
        <v>1484.087</v>
      </c>
      <c r="CL67" s="55">
        <v>654.42399999999998</v>
      </c>
      <c r="CM67" s="55">
        <v>549.649</v>
      </c>
      <c r="CN67" s="55">
        <v>829.66300000000001</v>
      </c>
      <c r="CO67" s="55">
        <v>1233.578</v>
      </c>
      <c r="CP67" s="55">
        <v>510.40300000000002</v>
      </c>
      <c r="CQ67" s="55">
        <v>427.81</v>
      </c>
      <c r="CR67" s="55">
        <v>723.17600000000004</v>
      </c>
      <c r="CS67" s="55">
        <v>1219.807</v>
      </c>
      <c r="CT67" s="55">
        <v>506.44</v>
      </c>
      <c r="CU67" s="55">
        <v>423.84699999999998</v>
      </c>
      <c r="CV67" s="55">
        <v>713.36699999999996</v>
      </c>
      <c r="CW67" s="55">
        <v>13.771000000000001</v>
      </c>
      <c r="CX67" s="55">
        <v>3.9630000000000001</v>
      </c>
      <c r="CY67" s="55">
        <v>3.9630000000000001</v>
      </c>
      <c r="CZ67" s="55">
        <v>9.8079999999999998</v>
      </c>
      <c r="DA67" s="55">
        <v>224.947</v>
      </c>
      <c r="DB67" s="55">
        <v>144.02199999999999</v>
      </c>
      <c r="DC67" s="55">
        <v>121.839</v>
      </c>
      <c r="DD67" s="55">
        <v>80.924999999999997</v>
      </c>
      <c r="DE67" s="55">
        <v>184.69900000000001</v>
      </c>
      <c r="DF67" s="55">
        <v>122.226</v>
      </c>
      <c r="DG67" s="55">
        <v>105.381</v>
      </c>
      <c r="DH67" s="55">
        <v>62.472999999999999</v>
      </c>
      <c r="DI67" s="55">
        <v>40.247999999999998</v>
      </c>
      <c r="DJ67" s="55">
        <v>21.795999999999999</v>
      </c>
      <c r="DK67" s="55">
        <v>16.457999999999998</v>
      </c>
      <c r="DL67" s="55">
        <v>18.452000000000002</v>
      </c>
      <c r="DM67" s="55">
        <v>25.562000000000001</v>
      </c>
      <c r="DN67" s="55">
        <v>504.69299999999998</v>
      </c>
      <c r="DO67" s="55">
        <v>219.35499999999999</v>
      </c>
      <c r="DP67" s="55">
        <v>176.03800000000001</v>
      </c>
      <c r="DQ67" s="55">
        <v>285.33800000000002</v>
      </c>
      <c r="DR67" s="55">
        <v>414.07100000000003</v>
      </c>
      <c r="DS67" s="55">
        <v>167.24100000000001</v>
      </c>
      <c r="DT67" s="55">
        <v>138.191</v>
      </c>
      <c r="DU67" s="55">
        <v>246.83</v>
      </c>
      <c r="DV67" s="55">
        <v>409.17500000000001</v>
      </c>
      <c r="DW67" s="55">
        <v>165.881</v>
      </c>
      <c r="DX67" s="55">
        <v>137.09100000000001</v>
      </c>
      <c r="DY67" s="55">
        <v>243.29300000000001</v>
      </c>
      <c r="DZ67" s="55">
        <v>4.8959999999999999</v>
      </c>
      <c r="EA67" s="55">
        <v>1.359</v>
      </c>
      <c r="EB67" s="55">
        <v>1.1000000000000001</v>
      </c>
      <c r="EC67" s="55">
        <v>3.5369999999999999</v>
      </c>
      <c r="ED67" s="55">
        <v>82.284000000000006</v>
      </c>
      <c r="EE67" s="55">
        <v>52.115000000000002</v>
      </c>
      <c r="EF67" s="55">
        <v>37.847000000000001</v>
      </c>
      <c r="EG67" s="55">
        <v>30.17</v>
      </c>
      <c r="EH67" s="55">
        <v>65.725999999999999</v>
      </c>
      <c r="EI67" s="55">
        <v>43.448</v>
      </c>
      <c r="EJ67" s="55">
        <v>33.097000000000001</v>
      </c>
      <c r="EK67" s="55">
        <v>22.277999999999999</v>
      </c>
      <c r="EL67" s="55">
        <v>16.558</v>
      </c>
      <c r="EM67" s="55">
        <v>8.6669999999999998</v>
      </c>
      <c r="EN67" s="55">
        <v>4.75</v>
      </c>
      <c r="EO67" s="55">
        <v>7.8920000000000003</v>
      </c>
      <c r="EP67" s="55">
        <v>8.3379999999999992</v>
      </c>
      <c r="EQ67" s="55">
        <v>752.51</v>
      </c>
      <c r="ER67" s="55">
        <v>354.358</v>
      </c>
      <c r="ES67" s="55">
        <v>291.17399999999998</v>
      </c>
      <c r="ET67" s="55">
        <v>398.15100000000001</v>
      </c>
      <c r="EU67" s="55">
        <v>630.00300000000004</v>
      </c>
      <c r="EV67" s="55">
        <v>280.63799999999998</v>
      </c>
      <c r="EW67" s="55">
        <v>232.245</v>
      </c>
      <c r="EX67" s="55">
        <v>349.36500000000001</v>
      </c>
      <c r="EY67" s="55">
        <v>619.83900000000006</v>
      </c>
      <c r="EZ67" s="55">
        <v>278.274</v>
      </c>
      <c r="FA67" s="55">
        <v>230.15600000000001</v>
      </c>
      <c r="FB67" s="55">
        <v>341.56599999999997</v>
      </c>
      <c r="FC67" s="55">
        <v>10.164</v>
      </c>
      <c r="FD67" s="55">
        <v>2.3650000000000002</v>
      </c>
      <c r="FE67" s="55">
        <v>2.089</v>
      </c>
      <c r="FF67" s="55">
        <v>7.7990000000000004</v>
      </c>
      <c r="FG67" s="55">
        <v>110.22799999999999</v>
      </c>
      <c r="FH67" s="55">
        <v>73.72</v>
      </c>
      <c r="FI67" s="55">
        <v>58.927999999999997</v>
      </c>
      <c r="FJ67" s="55">
        <v>36.506999999999998</v>
      </c>
      <c r="FK67" s="55">
        <v>88.239000000000004</v>
      </c>
      <c r="FL67" s="55">
        <v>60.667999999999999</v>
      </c>
      <c r="FM67" s="55">
        <v>48.113999999999997</v>
      </c>
      <c r="FN67" s="55">
        <v>27.571000000000002</v>
      </c>
      <c r="FO67" s="55">
        <v>21.989000000000001</v>
      </c>
      <c r="FP67" s="55">
        <v>13.053000000000001</v>
      </c>
      <c r="FQ67" s="55">
        <v>10.814</v>
      </c>
      <c r="FR67" s="55">
        <v>8.9359999999999999</v>
      </c>
      <c r="FS67" s="55">
        <v>12.279</v>
      </c>
      <c r="FT67" s="55">
        <v>156.68899999999999</v>
      </c>
      <c r="FU67" s="55">
        <v>64.492999999999995</v>
      </c>
      <c r="FV67" s="55">
        <v>53.261000000000003</v>
      </c>
      <c r="FW67" s="55">
        <v>92.195999999999998</v>
      </c>
      <c r="FX67" s="55">
        <v>128.05799999999999</v>
      </c>
      <c r="FY67" s="55">
        <v>46.231999999999999</v>
      </c>
      <c r="FZ67" s="55">
        <v>38.383000000000003</v>
      </c>
      <c r="GA67" s="55">
        <v>81.825999999999993</v>
      </c>
      <c r="GB67" s="55">
        <v>126.364</v>
      </c>
      <c r="GC67" s="55">
        <v>46.009</v>
      </c>
      <c r="GD67" s="55">
        <v>38.24</v>
      </c>
      <c r="GE67" s="55">
        <v>80.355000000000004</v>
      </c>
      <c r="GF67" s="55">
        <v>1.6930000000000001</v>
      </c>
      <c r="GG67" s="55">
        <v>0.223</v>
      </c>
      <c r="GH67" s="55">
        <v>0.14399999999999999</v>
      </c>
      <c r="GI67" s="55">
        <v>1.4710000000000001</v>
      </c>
      <c r="GJ67" s="55">
        <v>26.965</v>
      </c>
      <c r="GK67" s="55">
        <v>18.260999999999999</v>
      </c>
      <c r="GL67" s="55">
        <v>14.878</v>
      </c>
      <c r="GM67" s="55">
        <v>8.7040000000000006</v>
      </c>
      <c r="GN67" s="55">
        <v>21.51</v>
      </c>
      <c r="GO67" s="55">
        <v>15.102</v>
      </c>
      <c r="GP67" s="55">
        <v>12.509</v>
      </c>
      <c r="GQ67" s="55">
        <v>6.4080000000000004</v>
      </c>
      <c r="GR67" s="55">
        <v>5.4550000000000001</v>
      </c>
      <c r="GS67" s="55">
        <v>3.16</v>
      </c>
      <c r="GT67" s="55">
        <v>2.3690000000000002</v>
      </c>
      <c r="GU67" s="55">
        <v>2.2949999999999999</v>
      </c>
      <c r="GV67" s="55">
        <v>1.667</v>
      </c>
      <c r="GW67" s="55">
        <v>61.023000000000003</v>
      </c>
      <c r="GX67" s="55">
        <v>30.507999999999999</v>
      </c>
      <c r="GY67" s="55">
        <v>26.861999999999998</v>
      </c>
      <c r="GZ67" s="55">
        <v>30.515000000000001</v>
      </c>
      <c r="HA67" s="55">
        <v>52.701000000000001</v>
      </c>
      <c r="HB67" s="55">
        <v>24.884</v>
      </c>
      <c r="HC67" s="55">
        <v>21.913</v>
      </c>
      <c r="HD67" s="55">
        <v>27.817</v>
      </c>
      <c r="HE67" s="55">
        <v>51.826999999999998</v>
      </c>
      <c r="HF67" s="55">
        <v>24.742999999999999</v>
      </c>
      <c r="HG67" s="55">
        <v>21.771000000000001</v>
      </c>
      <c r="HH67" s="55">
        <v>27.084</v>
      </c>
      <c r="HI67" s="55">
        <v>0.875</v>
      </c>
      <c r="HJ67" s="55">
        <v>0.14099999999999999</v>
      </c>
      <c r="HK67" s="55">
        <v>0.14099999999999999</v>
      </c>
      <c r="HL67" s="55">
        <v>0.73299999999999998</v>
      </c>
      <c r="HM67" s="55">
        <v>7.6130000000000004</v>
      </c>
      <c r="HN67" s="55">
        <v>5.6230000000000002</v>
      </c>
      <c r="HO67" s="55">
        <v>4.95</v>
      </c>
      <c r="HP67" s="55">
        <v>1.9890000000000001</v>
      </c>
      <c r="HQ67" s="55">
        <v>6.3719999999999999</v>
      </c>
      <c r="HR67" s="55">
        <v>4.5650000000000004</v>
      </c>
      <c r="HS67" s="55">
        <v>3.972</v>
      </c>
      <c r="HT67" s="55">
        <v>1.8069999999999999</v>
      </c>
      <c r="HU67" s="55">
        <v>1.2410000000000001</v>
      </c>
      <c r="HV67" s="55">
        <v>1.0580000000000001</v>
      </c>
      <c r="HW67" s="55">
        <v>0.97799999999999998</v>
      </c>
      <c r="HX67" s="55">
        <v>0.183</v>
      </c>
      <c r="HY67" s="55">
        <v>0.70899999999999996</v>
      </c>
      <c r="HZ67" s="55">
        <v>119.511</v>
      </c>
      <c r="IA67" s="55">
        <v>58.679000000000002</v>
      </c>
      <c r="IB67" s="55">
        <v>48.600999999999999</v>
      </c>
      <c r="IC67" s="55">
        <v>60.832000000000001</v>
      </c>
      <c r="ID67" s="55">
        <v>103.55800000000001</v>
      </c>
      <c r="IE67" s="55">
        <v>47.716999999999999</v>
      </c>
      <c r="IF67" s="55">
        <v>39.484999999999999</v>
      </c>
      <c r="IG67" s="55">
        <v>55.841000000000001</v>
      </c>
      <c r="IH67" s="55">
        <v>101.708</v>
      </c>
      <c r="II67" s="55">
        <v>47.392000000000003</v>
      </c>
      <c r="IJ67" s="55">
        <v>39.158999999999999</v>
      </c>
      <c r="IK67" s="55">
        <v>54.316000000000003</v>
      </c>
      <c r="IL67" s="55">
        <v>1.85</v>
      </c>
      <c r="IM67" s="55">
        <v>0.32500000000000001</v>
      </c>
      <c r="IN67" s="55">
        <v>0.32500000000000001</v>
      </c>
      <c r="IO67" s="55">
        <v>1.5249999999999999</v>
      </c>
      <c r="IP67" s="55">
        <v>14.398</v>
      </c>
      <c r="IQ67" s="55">
        <v>10.962</v>
      </c>
    </row>
    <row r="68" spans="1:251">
      <c r="A68" s="10">
        <v>44348</v>
      </c>
      <c r="B68" s="55">
        <v>7286.1180000000004</v>
      </c>
      <c r="C68" s="55">
        <v>3309.4670000000001</v>
      </c>
      <c r="D68" s="55">
        <v>2682.607</v>
      </c>
      <c r="E68" s="55">
        <v>3976.6509999999998</v>
      </c>
      <c r="F68" s="55">
        <v>6078.2240000000002</v>
      </c>
      <c r="G68" s="55">
        <v>2658.585</v>
      </c>
      <c r="H68" s="55">
        <v>2165.623</v>
      </c>
      <c r="I68" s="55">
        <v>3419.6390000000001</v>
      </c>
      <c r="J68" s="55">
        <v>5978.5879999999997</v>
      </c>
      <c r="K68" s="55">
        <v>2637.8220000000001</v>
      </c>
      <c r="L68" s="55">
        <v>2146.3870000000002</v>
      </c>
      <c r="M68" s="55">
        <v>3340.7660000000001</v>
      </c>
      <c r="N68" s="55">
        <v>99.635999999999996</v>
      </c>
      <c r="O68" s="55">
        <v>20.763000000000002</v>
      </c>
      <c r="P68" s="55">
        <v>19.236000000000001</v>
      </c>
      <c r="Q68" s="55">
        <v>78.873000000000005</v>
      </c>
      <c r="R68" s="55">
        <v>1097.04</v>
      </c>
      <c r="S68" s="55">
        <v>650.88199999999995</v>
      </c>
      <c r="T68" s="55">
        <v>516.98400000000004</v>
      </c>
      <c r="U68" s="55">
        <v>446.15800000000002</v>
      </c>
      <c r="V68" s="55">
        <v>874.99</v>
      </c>
      <c r="W68" s="55">
        <v>531.726</v>
      </c>
      <c r="X68" s="55">
        <v>434.65</v>
      </c>
      <c r="Y68" s="55">
        <v>343.26400000000001</v>
      </c>
      <c r="Z68" s="55">
        <v>222.05</v>
      </c>
      <c r="AA68" s="55">
        <v>119.15600000000001</v>
      </c>
      <c r="AB68" s="55">
        <v>82.334000000000003</v>
      </c>
      <c r="AC68" s="55">
        <v>102.89400000000001</v>
      </c>
      <c r="AD68" s="55">
        <v>110.854</v>
      </c>
      <c r="AE68" s="55">
        <v>2307.0970000000002</v>
      </c>
      <c r="AF68" s="55">
        <v>1062.6559999999999</v>
      </c>
      <c r="AG68" s="55">
        <v>850.81700000000001</v>
      </c>
      <c r="AH68" s="55">
        <v>1244.441</v>
      </c>
      <c r="AI68" s="55">
        <v>1919.473</v>
      </c>
      <c r="AJ68" s="55">
        <v>863.02599999999995</v>
      </c>
      <c r="AK68" s="55">
        <v>688.79</v>
      </c>
      <c r="AL68" s="55">
        <v>1056.4469999999999</v>
      </c>
      <c r="AM68" s="55">
        <v>1881.97</v>
      </c>
      <c r="AN68" s="55">
        <v>854.69299999999998</v>
      </c>
      <c r="AO68" s="55">
        <v>680.45600000000002</v>
      </c>
      <c r="AP68" s="55">
        <v>1027.278</v>
      </c>
      <c r="AQ68" s="55">
        <v>37.503</v>
      </c>
      <c r="AR68" s="55">
        <v>8.3339999999999996</v>
      </c>
      <c r="AS68" s="55">
        <v>8.3339999999999996</v>
      </c>
      <c r="AT68" s="55">
        <v>29.169</v>
      </c>
      <c r="AU68" s="55">
        <v>352.96199999999999</v>
      </c>
      <c r="AV68" s="55">
        <v>199.62899999999999</v>
      </c>
      <c r="AW68" s="55">
        <v>162.02699999999999</v>
      </c>
      <c r="AX68" s="55">
        <v>153.333</v>
      </c>
      <c r="AY68" s="55">
        <v>280.30500000000001</v>
      </c>
      <c r="AZ68" s="55">
        <v>165.678</v>
      </c>
      <c r="BA68" s="55">
        <v>139.125</v>
      </c>
      <c r="BB68" s="55">
        <v>114.627</v>
      </c>
      <c r="BC68" s="55">
        <v>72.658000000000001</v>
      </c>
      <c r="BD68" s="55">
        <v>33.951000000000001</v>
      </c>
      <c r="BE68" s="55">
        <v>22.902000000000001</v>
      </c>
      <c r="BF68" s="55">
        <v>38.706000000000003</v>
      </c>
      <c r="BG68" s="55">
        <v>34.661000000000001</v>
      </c>
      <c r="BH68" s="55">
        <v>1871.539</v>
      </c>
      <c r="BI68" s="55">
        <v>855.63300000000004</v>
      </c>
      <c r="BJ68" s="55">
        <v>681.625</v>
      </c>
      <c r="BK68" s="55">
        <v>1015.905</v>
      </c>
      <c r="BL68" s="55">
        <v>1588.74</v>
      </c>
      <c r="BM68" s="55">
        <v>702.76900000000001</v>
      </c>
      <c r="BN68" s="55">
        <v>568.91399999999999</v>
      </c>
      <c r="BO68" s="55">
        <v>885.971</v>
      </c>
      <c r="BP68" s="55">
        <v>1562.8579999999999</v>
      </c>
      <c r="BQ68" s="55">
        <v>697.36300000000006</v>
      </c>
      <c r="BR68" s="55">
        <v>564.67600000000004</v>
      </c>
      <c r="BS68" s="55">
        <v>865.495</v>
      </c>
      <c r="BT68" s="55">
        <v>25.881</v>
      </c>
      <c r="BU68" s="55">
        <v>5.4050000000000002</v>
      </c>
      <c r="BV68" s="55">
        <v>4.2380000000000004</v>
      </c>
      <c r="BW68" s="55">
        <v>20.475999999999999</v>
      </c>
      <c r="BX68" s="55">
        <v>254.47200000000001</v>
      </c>
      <c r="BY68" s="55">
        <v>152.864</v>
      </c>
      <c r="BZ68" s="55">
        <v>112.711</v>
      </c>
      <c r="CA68" s="55">
        <v>101.608</v>
      </c>
      <c r="CB68" s="55">
        <v>208.411</v>
      </c>
      <c r="CC68" s="55">
        <v>126.06</v>
      </c>
      <c r="CD68" s="55">
        <v>94.454999999999998</v>
      </c>
      <c r="CE68" s="55">
        <v>82.350999999999999</v>
      </c>
      <c r="CF68" s="55">
        <v>46.061</v>
      </c>
      <c r="CG68" s="55">
        <v>26.805</v>
      </c>
      <c r="CH68" s="55">
        <v>18.256</v>
      </c>
      <c r="CI68" s="55">
        <v>19.256</v>
      </c>
      <c r="CJ68" s="55">
        <v>28.327000000000002</v>
      </c>
      <c r="CK68" s="55">
        <v>1495.954</v>
      </c>
      <c r="CL68" s="55">
        <v>660.03399999999999</v>
      </c>
      <c r="CM68" s="55">
        <v>550.51199999999994</v>
      </c>
      <c r="CN68" s="55">
        <v>835.92100000000005</v>
      </c>
      <c r="CO68" s="55">
        <v>1243.162</v>
      </c>
      <c r="CP68" s="55">
        <v>521.78899999999999</v>
      </c>
      <c r="CQ68" s="55">
        <v>433.80900000000003</v>
      </c>
      <c r="CR68" s="55">
        <v>721.37400000000002</v>
      </c>
      <c r="CS68" s="55">
        <v>1224.8230000000001</v>
      </c>
      <c r="CT68" s="55">
        <v>517.33900000000006</v>
      </c>
      <c r="CU68" s="55">
        <v>429.36</v>
      </c>
      <c r="CV68" s="55">
        <v>707.48299999999995</v>
      </c>
      <c r="CW68" s="55">
        <v>18.34</v>
      </c>
      <c r="CX68" s="55">
        <v>4.4489999999999998</v>
      </c>
      <c r="CY68" s="55">
        <v>4.4489999999999998</v>
      </c>
      <c r="CZ68" s="55">
        <v>13.89</v>
      </c>
      <c r="DA68" s="55">
        <v>228.834</v>
      </c>
      <c r="DB68" s="55">
        <v>138.245</v>
      </c>
      <c r="DC68" s="55">
        <v>116.703</v>
      </c>
      <c r="DD68" s="55">
        <v>90.588999999999999</v>
      </c>
      <c r="DE68" s="55">
        <v>179.27500000000001</v>
      </c>
      <c r="DF68" s="55">
        <v>112.79600000000001</v>
      </c>
      <c r="DG68" s="55">
        <v>97.882999999999996</v>
      </c>
      <c r="DH68" s="55">
        <v>66.478999999999999</v>
      </c>
      <c r="DI68" s="55">
        <v>49.558999999999997</v>
      </c>
      <c r="DJ68" s="55">
        <v>25.449000000000002</v>
      </c>
      <c r="DK68" s="55">
        <v>18.82</v>
      </c>
      <c r="DL68" s="55">
        <v>24.11</v>
      </c>
      <c r="DM68" s="55">
        <v>23.957999999999998</v>
      </c>
      <c r="DN68" s="55">
        <v>507.60300000000001</v>
      </c>
      <c r="DO68" s="55">
        <v>220.04499999999999</v>
      </c>
      <c r="DP68" s="55">
        <v>175.96700000000001</v>
      </c>
      <c r="DQ68" s="55">
        <v>287.55799999999999</v>
      </c>
      <c r="DR68" s="55">
        <v>415.459</v>
      </c>
      <c r="DS68" s="55">
        <v>169.45500000000001</v>
      </c>
      <c r="DT68" s="55">
        <v>138.49700000000001</v>
      </c>
      <c r="DU68" s="55">
        <v>246.00399999999999</v>
      </c>
      <c r="DV68" s="55">
        <v>411.161</v>
      </c>
      <c r="DW68" s="55">
        <v>168.96700000000001</v>
      </c>
      <c r="DX68" s="55">
        <v>138.00899999999999</v>
      </c>
      <c r="DY68" s="55">
        <v>242.19399999999999</v>
      </c>
      <c r="DZ68" s="55">
        <v>4.298</v>
      </c>
      <c r="EA68" s="55">
        <v>0.48799999999999999</v>
      </c>
      <c r="EB68" s="55">
        <v>0.48799999999999999</v>
      </c>
      <c r="EC68" s="55">
        <v>3.81</v>
      </c>
      <c r="ED68" s="55">
        <v>84.344999999999999</v>
      </c>
      <c r="EE68" s="55">
        <v>50.59</v>
      </c>
      <c r="EF68" s="55">
        <v>37.47</v>
      </c>
      <c r="EG68" s="55">
        <v>33.756</v>
      </c>
      <c r="EH68" s="55">
        <v>66.084000000000003</v>
      </c>
      <c r="EI68" s="55">
        <v>41.497999999999998</v>
      </c>
      <c r="EJ68" s="55">
        <v>32.567999999999998</v>
      </c>
      <c r="EK68" s="55">
        <v>24.585999999999999</v>
      </c>
      <c r="EL68" s="55">
        <v>18.260999999999999</v>
      </c>
      <c r="EM68" s="55">
        <v>9.0909999999999993</v>
      </c>
      <c r="EN68" s="55">
        <v>4.9020000000000001</v>
      </c>
      <c r="EO68" s="55">
        <v>9.17</v>
      </c>
      <c r="EP68" s="55">
        <v>7.798</v>
      </c>
      <c r="EQ68" s="55">
        <v>766.44500000000005</v>
      </c>
      <c r="ER68" s="55">
        <v>358.79399999999998</v>
      </c>
      <c r="ES68" s="55">
        <v>295.96899999999999</v>
      </c>
      <c r="ET68" s="55">
        <v>407.65100000000001</v>
      </c>
      <c r="EU68" s="55">
        <v>630.18100000000004</v>
      </c>
      <c r="EV68" s="55">
        <v>283.24599999999998</v>
      </c>
      <c r="EW68" s="55">
        <v>235.976</v>
      </c>
      <c r="EX68" s="55">
        <v>346.93599999999998</v>
      </c>
      <c r="EY68" s="55">
        <v>621.37699999999995</v>
      </c>
      <c r="EZ68" s="55">
        <v>281.81299999999999</v>
      </c>
      <c r="FA68" s="55">
        <v>234.904</v>
      </c>
      <c r="FB68" s="55">
        <v>339.56400000000002</v>
      </c>
      <c r="FC68" s="55">
        <v>8.8040000000000003</v>
      </c>
      <c r="FD68" s="55">
        <v>1.4330000000000001</v>
      </c>
      <c r="FE68" s="55">
        <v>1.073</v>
      </c>
      <c r="FF68" s="55">
        <v>7.3719999999999999</v>
      </c>
      <c r="FG68" s="55">
        <v>124.092</v>
      </c>
      <c r="FH68" s="55">
        <v>75.549000000000007</v>
      </c>
      <c r="FI68" s="55">
        <v>59.993000000000002</v>
      </c>
      <c r="FJ68" s="55">
        <v>48.543999999999997</v>
      </c>
      <c r="FK68" s="55">
        <v>98.016999999999996</v>
      </c>
      <c r="FL68" s="55">
        <v>58.57</v>
      </c>
      <c r="FM68" s="55">
        <v>48.225999999999999</v>
      </c>
      <c r="FN68" s="55">
        <v>39.448</v>
      </c>
      <c r="FO68" s="55">
        <v>26.074999999999999</v>
      </c>
      <c r="FP68" s="55">
        <v>16.978999999999999</v>
      </c>
      <c r="FQ68" s="55">
        <v>11.766999999999999</v>
      </c>
      <c r="FR68" s="55">
        <v>9.0960000000000001</v>
      </c>
      <c r="FS68" s="55">
        <v>12.172000000000001</v>
      </c>
      <c r="FT68" s="55">
        <v>157.32900000000001</v>
      </c>
      <c r="FU68" s="55">
        <v>63.904000000000003</v>
      </c>
      <c r="FV68" s="55">
        <v>52.889000000000003</v>
      </c>
      <c r="FW68" s="55">
        <v>93.424000000000007</v>
      </c>
      <c r="FX68" s="55">
        <v>128.16999999999999</v>
      </c>
      <c r="FY68" s="55">
        <v>46.811</v>
      </c>
      <c r="FZ68" s="55">
        <v>38.863</v>
      </c>
      <c r="GA68" s="55">
        <v>81.36</v>
      </c>
      <c r="GB68" s="55">
        <v>126.343</v>
      </c>
      <c r="GC68" s="55">
        <v>46.566000000000003</v>
      </c>
      <c r="GD68" s="55">
        <v>38.618000000000002</v>
      </c>
      <c r="GE68" s="55">
        <v>79.777000000000001</v>
      </c>
      <c r="GF68" s="55">
        <v>1.8280000000000001</v>
      </c>
      <c r="GG68" s="55">
        <v>0.245</v>
      </c>
      <c r="GH68" s="55">
        <v>0.245</v>
      </c>
      <c r="GI68" s="55">
        <v>1.583</v>
      </c>
      <c r="GJ68" s="55">
        <v>27.521000000000001</v>
      </c>
      <c r="GK68" s="55">
        <v>17.094000000000001</v>
      </c>
      <c r="GL68" s="55">
        <v>14.026999999999999</v>
      </c>
      <c r="GM68" s="55">
        <v>10.428000000000001</v>
      </c>
      <c r="GN68" s="55">
        <v>22.347000000000001</v>
      </c>
      <c r="GO68" s="55">
        <v>13.625999999999999</v>
      </c>
      <c r="GP68" s="55">
        <v>11.37</v>
      </c>
      <c r="GQ68" s="55">
        <v>8.7210000000000001</v>
      </c>
      <c r="GR68" s="55">
        <v>5.1740000000000004</v>
      </c>
      <c r="GS68" s="55">
        <v>3.468</v>
      </c>
      <c r="GT68" s="55">
        <v>2.657</v>
      </c>
      <c r="GU68" s="55">
        <v>1.7070000000000001</v>
      </c>
      <c r="GV68" s="55">
        <v>1.637</v>
      </c>
      <c r="GW68" s="55">
        <v>58.825000000000003</v>
      </c>
      <c r="GX68" s="55">
        <v>29.198</v>
      </c>
      <c r="GY68" s="55">
        <v>25.876000000000001</v>
      </c>
      <c r="GZ68" s="55">
        <v>29.626999999999999</v>
      </c>
      <c r="HA68" s="55">
        <v>49.777000000000001</v>
      </c>
      <c r="HB68" s="55">
        <v>23.795000000000002</v>
      </c>
      <c r="HC68" s="55">
        <v>21.145</v>
      </c>
      <c r="HD68" s="55">
        <v>25.981999999999999</v>
      </c>
      <c r="HE68" s="55">
        <v>48.901000000000003</v>
      </c>
      <c r="HF68" s="55">
        <v>23.795000000000002</v>
      </c>
      <c r="HG68" s="55">
        <v>21.145</v>
      </c>
      <c r="HH68" s="55">
        <v>25.106000000000002</v>
      </c>
      <c r="HI68" s="55">
        <v>0.876</v>
      </c>
      <c r="HJ68" s="55">
        <v>0</v>
      </c>
      <c r="HK68" s="55">
        <v>0</v>
      </c>
      <c r="HL68" s="55">
        <v>0.876</v>
      </c>
      <c r="HM68" s="55">
        <v>8.3089999999999993</v>
      </c>
      <c r="HN68" s="55">
        <v>5.4029999999999996</v>
      </c>
      <c r="HO68" s="55">
        <v>4.7309999999999999</v>
      </c>
      <c r="HP68" s="55">
        <v>2.9060000000000001</v>
      </c>
      <c r="HQ68" s="55">
        <v>6.7889999999999997</v>
      </c>
      <c r="HR68" s="55">
        <v>4.3470000000000004</v>
      </c>
      <c r="HS68" s="55">
        <v>3.8090000000000002</v>
      </c>
      <c r="HT68" s="55">
        <v>2.4430000000000001</v>
      </c>
      <c r="HU68" s="55">
        <v>1.5189999999999999</v>
      </c>
      <c r="HV68" s="55">
        <v>1.056</v>
      </c>
      <c r="HW68" s="55">
        <v>0.92200000000000004</v>
      </c>
      <c r="HX68" s="55">
        <v>0.46300000000000002</v>
      </c>
      <c r="HY68" s="55">
        <v>0.73899999999999999</v>
      </c>
      <c r="HZ68" s="55">
        <v>121.327</v>
      </c>
      <c r="IA68" s="55">
        <v>59.203000000000003</v>
      </c>
      <c r="IB68" s="55">
        <v>48.951000000000001</v>
      </c>
      <c r="IC68" s="55">
        <v>62.124000000000002</v>
      </c>
      <c r="ID68" s="55">
        <v>103.261</v>
      </c>
      <c r="IE68" s="55">
        <v>47.695</v>
      </c>
      <c r="IF68" s="55">
        <v>39.628</v>
      </c>
      <c r="IG68" s="55">
        <v>55.567</v>
      </c>
      <c r="IH68" s="55">
        <v>101.15600000000001</v>
      </c>
      <c r="II68" s="55">
        <v>47.286000000000001</v>
      </c>
      <c r="IJ68" s="55">
        <v>39.219000000000001</v>
      </c>
      <c r="IK68" s="55">
        <v>53.87</v>
      </c>
      <c r="IL68" s="55">
        <v>2.1059999999999999</v>
      </c>
      <c r="IM68" s="55">
        <v>0.40899999999999997</v>
      </c>
      <c r="IN68" s="55">
        <v>0.40899999999999997</v>
      </c>
      <c r="IO68" s="55">
        <v>1.6970000000000001</v>
      </c>
      <c r="IP68" s="55">
        <v>16.504000000000001</v>
      </c>
      <c r="IQ68" s="55">
        <v>11.509</v>
      </c>
    </row>
    <row r="69" spans="1:251">
      <c r="A69" s="10">
        <v>44440</v>
      </c>
      <c r="B69" s="55">
        <v>7289.7240000000002</v>
      </c>
      <c r="C69" s="55">
        <v>3315.7310000000002</v>
      </c>
      <c r="D69" s="55">
        <v>2680.4830000000002</v>
      </c>
      <c r="E69" s="55">
        <v>3973.9929999999999</v>
      </c>
      <c r="F69" s="55">
        <v>6081.5569999999998</v>
      </c>
      <c r="G69" s="55">
        <v>2650.3229999999999</v>
      </c>
      <c r="H69" s="55">
        <v>2167.2800000000002</v>
      </c>
      <c r="I69" s="55">
        <v>3431.2339999999999</v>
      </c>
      <c r="J69" s="55">
        <v>5979.1909999999998</v>
      </c>
      <c r="K69" s="55">
        <v>2632.0659999999998</v>
      </c>
      <c r="L69" s="55">
        <v>2151.1469999999999</v>
      </c>
      <c r="M69" s="55">
        <v>3347.125</v>
      </c>
      <c r="N69" s="55">
        <v>102.366</v>
      </c>
      <c r="O69" s="55">
        <v>18.257000000000001</v>
      </c>
      <c r="P69" s="55">
        <v>16.132999999999999</v>
      </c>
      <c r="Q69" s="55">
        <v>84.108999999999995</v>
      </c>
      <c r="R69" s="55">
        <v>1097.127</v>
      </c>
      <c r="S69" s="55">
        <v>665.40700000000004</v>
      </c>
      <c r="T69" s="55">
        <v>513.20299999999997</v>
      </c>
      <c r="U69" s="55">
        <v>431.72</v>
      </c>
      <c r="V69" s="55">
        <v>865.77099999999996</v>
      </c>
      <c r="W69" s="55">
        <v>535.71100000000001</v>
      </c>
      <c r="X69" s="55">
        <v>426.50599999999997</v>
      </c>
      <c r="Y69" s="55">
        <v>330.05900000000003</v>
      </c>
      <c r="Z69" s="55">
        <v>231.357</v>
      </c>
      <c r="AA69" s="55">
        <v>129.696</v>
      </c>
      <c r="AB69" s="55">
        <v>86.697000000000003</v>
      </c>
      <c r="AC69" s="55">
        <v>101.661</v>
      </c>
      <c r="AD69" s="55">
        <v>111.04</v>
      </c>
      <c r="AE69" s="55">
        <v>2313.0210000000002</v>
      </c>
      <c r="AF69" s="55">
        <v>1057.0550000000001</v>
      </c>
      <c r="AG69" s="55">
        <v>849.048</v>
      </c>
      <c r="AH69" s="55">
        <v>1255.9649999999999</v>
      </c>
      <c r="AI69" s="55">
        <v>1924.511</v>
      </c>
      <c r="AJ69" s="55">
        <v>850.45299999999997</v>
      </c>
      <c r="AK69" s="55">
        <v>686.24099999999999</v>
      </c>
      <c r="AL69" s="55">
        <v>1074.058</v>
      </c>
      <c r="AM69" s="55">
        <v>1887.25</v>
      </c>
      <c r="AN69" s="55">
        <v>844.303</v>
      </c>
      <c r="AO69" s="55">
        <v>680.09100000000001</v>
      </c>
      <c r="AP69" s="55">
        <v>1042.9469999999999</v>
      </c>
      <c r="AQ69" s="55">
        <v>37.261000000000003</v>
      </c>
      <c r="AR69" s="55">
        <v>6.15</v>
      </c>
      <c r="AS69" s="55">
        <v>6.15</v>
      </c>
      <c r="AT69" s="55">
        <v>31.111000000000001</v>
      </c>
      <c r="AU69" s="55">
        <v>348.83600000000001</v>
      </c>
      <c r="AV69" s="55">
        <v>206.602</v>
      </c>
      <c r="AW69" s="55">
        <v>162.80699999999999</v>
      </c>
      <c r="AX69" s="55">
        <v>142.23400000000001</v>
      </c>
      <c r="AY69" s="55">
        <v>277.83199999999999</v>
      </c>
      <c r="AZ69" s="55">
        <v>165.75800000000001</v>
      </c>
      <c r="BA69" s="55">
        <v>132.44</v>
      </c>
      <c r="BB69" s="55">
        <v>112.074</v>
      </c>
      <c r="BC69" s="55">
        <v>71.004000000000005</v>
      </c>
      <c r="BD69" s="55">
        <v>40.844000000000001</v>
      </c>
      <c r="BE69" s="55">
        <v>30.367000000000001</v>
      </c>
      <c r="BF69" s="55">
        <v>30.16</v>
      </c>
      <c r="BG69" s="55">
        <v>39.673000000000002</v>
      </c>
      <c r="BH69" s="55">
        <v>1870.2660000000001</v>
      </c>
      <c r="BI69" s="55">
        <v>855.83100000000002</v>
      </c>
      <c r="BJ69" s="55">
        <v>679.77499999999998</v>
      </c>
      <c r="BK69" s="55">
        <v>1014.4349999999999</v>
      </c>
      <c r="BL69" s="55">
        <v>1588.5139999999999</v>
      </c>
      <c r="BM69" s="55">
        <v>706.03399999999999</v>
      </c>
      <c r="BN69" s="55">
        <v>568.95799999999997</v>
      </c>
      <c r="BO69" s="55">
        <v>882.48099999999999</v>
      </c>
      <c r="BP69" s="55">
        <v>1559.1949999999999</v>
      </c>
      <c r="BQ69" s="55">
        <v>703.21500000000003</v>
      </c>
      <c r="BR69" s="55">
        <v>567.35500000000002</v>
      </c>
      <c r="BS69" s="55">
        <v>855.98</v>
      </c>
      <c r="BT69" s="55">
        <v>29.318999999999999</v>
      </c>
      <c r="BU69" s="55">
        <v>2.8180000000000001</v>
      </c>
      <c r="BV69" s="55">
        <v>1.603</v>
      </c>
      <c r="BW69" s="55">
        <v>26.501000000000001</v>
      </c>
      <c r="BX69" s="55">
        <v>256.58600000000001</v>
      </c>
      <c r="BY69" s="55">
        <v>149.797</v>
      </c>
      <c r="BZ69" s="55">
        <v>110.81699999999999</v>
      </c>
      <c r="CA69" s="55">
        <v>106.789</v>
      </c>
      <c r="CB69" s="55">
        <v>204.15</v>
      </c>
      <c r="CC69" s="55">
        <v>123.572</v>
      </c>
      <c r="CD69" s="55">
        <v>96.004000000000005</v>
      </c>
      <c r="CE69" s="55">
        <v>80.578999999999994</v>
      </c>
      <c r="CF69" s="55">
        <v>52.436</v>
      </c>
      <c r="CG69" s="55">
        <v>26.225999999999999</v>
      </c>
      <c r="CH69" s="55">
        <v>14.813000000000001</v>
      </c>
      <c r="CI69" s="55">
        <v>26.21</v>
      </c>
      <c r="CJ69" s="55">
        <v>25.164999999999999</v>
      </c>
      <c r="CK69" s="55">
        <v>1488.7090000000001</v>
      </c>
      <c r="CL69" s="55">
        <v>663.63199999999995</v>
      </c>
      <c r="CM69" s="55">
        <v>551.94399999999996</v>
      </c>
      <c r="CN69" s="55">
        <v>825.077</v>
      </c>
      <c r="CO69" s="55">
        <v>1232.212</v>
      </c>
      <c r="CP69" s="55">
        <v>519.62</v>
      </c>
      <c r="CQ69" s="55">
        <v>435.971</v>
      </c>
      <c r="CR69" s="55">
        <v>712.59199999999998</v>
      </c>
      <c r="CS69" s="55">
        <v>1212.703</v>
      </c>
      <c r="CT69" s="55">
        <v>514.20399999999995</v>
      </c>
      <c r="CU69" s="55">
        <v>431.20800000000003</v>
      </c>
      <c r="CV69" s="55">
        <v>698.5</v>
      </c>
      <c r="CW69" s="55">
        <v>19.509</v>
      </c>
      <c r="CX69" s="55">
        <v>5.4160000000000004</v>
      </c>
      <c r="CY69" s="55">
        <v>4.7629999999999999</v>
      </c>
      <c r="CZ69" s="55">
        <v>14.092000000000001</v>
      </c>
      <c r="DA69" s="55">
        <v>232.06299999999999</v>
      </c>
      <c r="DB69" s="55">
        <v>144.012</v>
      </c>
      <c r="DC69" s="55">
        <v>115.97199999999999</v>
      </c>
      <c r="DD69" s="55">
        <v>88.051000000000002</v>
      </c>
      <c r="DE69" s="55">
        <v>178.886</v>
      </c>
      <c r="DF69" s="55">
        <v>117.036</v>
      </c>
      <c r="DG69" s="55">
        <v>96.703999999999994</v>
      </c>
      <c r="DH69" s="55">
        <v>61.85</v>
      </c>
      <c r="DI69" s="55">
        <v>53.177</v>
      </c>
      <c r="DJ69" s="55">
        <v>26.975999999999999</v>
      </c>
      <c r="DK69" s="55">
        <v>19.268999999999998</v>
      </c>
      <c r="DL69" s="55">
        <v>26.201000000000001</v>
      </c>
      <c r="DM69" s="55">
        <v>24.434000000000001</v>
      </c>
      <c r="DN69" s="55">
        <v>508.27499999999998</v>
      </c>
      <c r="DO69" s="55">
        <v>223.18</v>
      </c>
      <c r="DP69" s="55">
        <v>176.22499999999999</v>
      </c>
      <c r="DQ69" s="55">
        <v>285.09500000000003</v>
      </c>
      <c r="DR69" s="55">
        <v>413.10700000000003</v>
      </c>
      <c r="DS69" s="55">
        <v>169.797</v>
      </c>
      <c r="DT69" s="55">
        <v>135.81299999999999</v>
      </c>
      <c r="DU69" s="55">
        <v>243.309</v>
      </c>
      <c r="DV69" s="55">
        <v>408.14600000000002</v>
      </c>
      <c r="DW69" s="55">
        <v>168.66900000000001</v>
      </c>
      <c r="DX69" s="55">
        <v>134.684</v>
      </c>
      <c r="DY69" s="55">
        <v>239.477</v>
      </c>
      <c r="DZ69" s="55">
        <v>4.9610000000000003</v>
      </c>
      <c r="EA69" s="55">
        <v>1.1279999999999999</v>
      </c>
      <c r="EB69" s="55">
        <v>1.1279999999999999</v>
      </c>
      <c r="EC69" s="55">
        <v>3.8330000000000002</v>
      </c>
      <c r="ED69" s="55">
        <v>87.463999999999999</v>
      </c>
      <c r="EE69" s="55">
        <v>53.383000000000003</v>
      </c>
      <c r="EF69" s="55">
        <v>40.411999999999999</v>
      </c>
      <c r="EG69" s="55">
        <v>34.081000000000003</v>
      </c>
      <c r="EH69" s="55">
        <v>69.001999999999995</v>
      </c>
      <c r="EI69" s="55">
        <v>42.643000000000001</v>
      </c>
      <c r="EJ69" s="55">
        <v>34.183</v>
      </c>
      <c r="EK69" s="55">
        <v>26.358000000000001</v>
      </c>
      <c r="EL69" s="55">
        <v>18.462</v>
      </c>
      <c r="EM69" s="55">
        <v>10.74</v>
      </c>
      <c r="EN69" s="55">
        <v>6.2290000000000001</v>
      </c>
      <c r="EO69" s="55">
        <v>7.7229999999999999</v>
      </c>
      <c r="EP69" s="55">
        <v>7.7039999999999997</v>
      </c>
      <c r="EQ69" s="55">
        <v>769.61800000000005</v>
      </c>
      <c r="ER69" s="55">
        <v>364.673</v>
      </c>
      <c r="ES69" s="55">
        <v>296.42599999999999</v>
      </c>
      <c r="ET69" s="55">
        <v>404.94499999999999</v>
      </c>
      <c r="EU69" s="55">
        <v>640.77800000000002</v>
      </c>
      <c r="EV69" s="55">
        <v>289.34800000000001</v>
      </c>
      <c r="EW69" s="55">
        <v>242.29400000000001</v>
      </c>
      <c r="EX69" s="55">
        <v>351.43</v>
      </c>
      <c r="EY69" s="55">
        <v>634.07600000000002</v>
      </c>
      <c r="EZ69" s="55">
        <v>287.90600000000001</v>
      </c>
      <c r="FA69" s="55">
        <v>240.852</v>
      </c>
      <c r="FB69" s="55">
        <v>346.17</v>
      </c>
      <c r="FC69" s="55">
        <v>6.702</v>
      </c>
      <c r="FD69" s="55">
        <v>1.4419999999999999</v>
      </c>
      <c r="FE69" s="55">
        <v>1.4419999999999999</v>
      </c>
      <c r="FF69" s="55">
        <v>5.26</v>
      </c>
      <c r="FG69" s="55">
        <v>118.867</v>
      </c>
      <c r="FH69" s="55">
        <v>75.325000000000003</v>
      </c>
      <c r="FI69" s="55">
        <v>54.131999999999998</v>
      </c>
      <c r="FJ69" s="55">
        <v>43.542000000000002</v>
      </c>
      <c r="FK69" s="55">
        <v>92.248999999999995</v>
      </c>
      <c r="FL69" s="55">
        <v>56.741999999999997</v>
      </c>
      <c r="FM69" s="55">
        <v>42.805999999999997</v>
      </c>
      <c r="FN69" s="55">
        <v>35.506</v>
      </c>
      <c r="FO69" s="55">
        <v>26.619</v>
      </c>
      <c r="FP69" s="55">
        <v>18.582999999999998</v>
      </c>
      <c r="FQ69" s="55">
        <v>11.326000000000001</v>
      </c>
      <c r="FR69" s="55">
        <v>8.0359999999999996</v>
      </c>
      <c r="FS69" s="55">
        <v>9.9730000000000008</v>
      </c>
      <c r="FT69" s="55">
        <v>157.89099999999999</v>
      </c>
      <c r="FU69" s="55">
        <v>64.100999999999999</v>
      </c>
      <c r="FV69" s="55">
        <v>52.804000000000002</v>
      </c>
      <c r="FW69" s="55">
        <v>93.79</v>
      </c>
      <c r="FX69" s="55">
        <v>129.15199999999999</v>
      </c>
      <c r="FY69" s="55">
        <v>46.317</v>
      </c>
      <c r="FZ69" s="55">
        <v>38.250999999999998</v>
      </c>
      <c r="GA69" s="55">
        <v>82.834999999999994</v>
      </c>
      <c r="GB69" s="55">
        <v>127.521</v>
      </c>
      <c r="GC69" s="55">
        <v>46.081000000000003</v>
      </c>
      <c r="GD69" s="55">
        <v>38.128</v>
      </c>
      <c r="GE69" s="55">
        <v>81.44</v>
      </c>
      <c r="GF69" s="55">
        <v>1.631</v>
      </c>
      <c r="GG69" s="55">
        <v>0.23499999999999999</v>
      </c>
      <c r="GH69" s="55">
        <v>0.123</v>
      </c>
      <c r="GI69" s="55">
        <v>1.395</v>
      </c>
      <c r="GJ69" s="55">
        <v>27.309000000000001</v>
      </c>
      <c r="GK69" s="55">
        <v>17.785</v>
      </c>
      <c r="GL69" s="55">
        <v>14.553000000000001</v>
      </c>
      <c r="GM69" s="55">
        <v>9.5250000000000004</v>
      </c>
      <c r="GN69" s="55">
        <v>22.757999999999999</v>
      </c>
      <c r="GO69" s="55">
        <v>15.085000000000001</v>
      </c>
      <c r="GP69" s="55">
        <v>12.371</v>
      </c>
      <c r="GQ69" s="55">
        <v>7.6719999999999997</v>
      </c>
      <c r="GR69" s="55">
        <v>4.5519999999999996</v>
      </c>
      <c r="GS69" s="55">
        <v>2.6989999999999998</v>
      </c>
      <c r="GT69" s="55">
        <v>2.1819999999999999</v>
      </c>
      <c r="GU69" s="55">
        <v>1.8520000000000001</v>
      </c>
      <c r="GV69" s="55">
        <v>1.43</v>
      </c>
      <c r="GW69" s="55">
        <v>59.865000000000002</v>
      </c>
      <c r="GX69" s="55">
        <v>29.611000000000001</v>
      </c>
      <c r="GY69" s="55">
        <v>25.63</v>
      </c>
      <c r="GZ69" s="55">
        <v>30.254000000000001</v>
      </c>
      <c r="HA69" s="55">
        <v>49.658000000000001</v>
      </c>
      <c r="HB69" s="55">
        <v>23.484999999999999</v>
      </c>
      <c r="HC69" s="55">
        <v>20.657</v>
      </c>
      <c r="HD69" s="55">
        <v>26.172999999999998</v>
      </c>
      <c r="HE69" s="55">
        <v>48.881999999999998</v>
      </c>
      <c r="HF69" s="55">
        <v>23.114000000000001</v>
      </c>
      <c r="HG69" s="55">
        <v>20.43</v>
      </c>
      <c r="HH69" s="55">
        <v>25.766999999999999</v>
      </c>
      <c r="HI69" s="55">
        <v>0.77700000000000002</v>
      </c>
      <c r="HJ69" s="55">
        <v>0.371</v>
      </c>
      <c r="HK69" s="55">
        <v>0.22800000000000001</v>
      </c>
      <c r="HL69" s="55">
        <v>0.40600000000000003</v>
      </c>
      <c r="HM69" s="55">
        <v>9.0790000000000006</v>
      </c>
      <c r="HN69" s="55">
        <v>6.1260000000000003</v>
      </c>
      <c r="HO69" s="55">
        <v>4.9720000000000004</v>
      </c>
      <c r="HP69" s="55">
        <v>2.952</v>
      </c>
      <c r="HQ69" s="55">
        <v>7.6050000000000004</v>
      </c>
      <c r="HR69" s="55">
        <v>5.2869999999999999</v>
      </c>
      <c r="HS69" s="55">
        <v>4.431</v>
      </c>
      <c r="HT69" s="55">
        <v>2.3170000000000002</v>
      </c>
      <c r="HU69" s="55">
        <v>1.474</v>
      </c>
      <c r="HV69" s="55">
        <v>0.83899999999999997</v>
      </c>
      <c r="HW69" s="55">
        <v>0.54200000000000004</v>
      </c>
      <c r="HX69" s="55">
        <v>0.63500000000000001</v>
      </c>
      <c r="HY69" s="55">
        <v>1.1279999999999999</v>
      </c>
      <c r="HZ69" s="55">
        <v>122.07899999999999</v>
      </c>
      <c r="IA69" s="55">
        <v>57.646000000000001</v>
      </c>
      <c r="IB69" s="55">
        <v>48.633000000000003</v>
      </c>
      <c r="IC69" s="55">
        <v>64.433000000000007</v>
      </c>
      <c r="ID69" s="55">
        <v>103.624</v>
      </c>
      <c r="IE69" s="55">
        <v>45.268999999999998</v>
      </c>
      <c r="IF69" s="55">
        <v>39.094999999999999</v>
      </c>
      <c r="IG69" s="55">
        <v>58.354999999999997</v>
      </c>
      <c r="IH69" s="55">
        <v>101.417</v>
      </c>
      <c r="II69" s="55">
        <v>44.573</v>
      </c>
      <c r="IJ69" s="55">
        <v>38.399000000000001</v>
      </c>
      <c r="IK69" s="55">
        <v>56.844000000000001</v>
      </c>
      <c r="IL69" s="55">
        <v>2.2069999999999999</v>
      </c>
      <c r="IM69" s="55">
        <v>0.69599999999999995</v>
      </c>
      <c r="IN69" s="55">
        <v>0.69599999999999995</v>
      </c>
      <c r="IO69" s="55">
        <v>1.5109999999999999</v>
      </c>
      <c r="IP69" s="55">
        <v>16.922999999999998</v>
      </c>
      <c r="IQ69" s="55">
        <v>12.377000000000001</v>
      </c>
    </row>
    <row r="70" spans="1:251">
      <c r="A70" s="10">
        <v>44531</v>
      </c>
      <c r="B70" s="55">
        <v>7304.2389999999996</v>
      </c>
      <c r="C70" s="55">
        <v>3286.3339999999998</v>
      </c>
      <c r="D70" s="55">
        <v>2682.6570000000002</v>
      </c>
      <c r="E70" s="55">
        <v>4017.9050000000002</v>
      </c>
      <c r="F70" s="55">
        <v>6110.7759999999998</v>
      </c>
      <c r="G70" s="55">
        <v>2623.4229999999998</v>
      </c>
      <c r="H70" s="55">
        <v>2162.2280000000001</v>
      </c>
      <c r="I70" s="55">
        <v>3487.3530000000001</v>
      </c>
      <c r="J70" s="55">
        <v>6006.04</v>
      </c>
      <c r="K70" s="55">
        <v>2605.92</v>
      </c>
      <c r="L70" s="55">
        <v>2145.3710000000001</v>
      </c>
      <c r="M70" s="55">
        <v>3400.12</v>
      </c>
      <c r="N70" s="55">
        <v>104.736</v>
      </c>
      <c r="O70" s="55">
        <v>17.503</v>
      </c>
      <c r="P70" s="55">
        <v>16.856999999999999</v>
      </c>
      <c r="Q70" s="55">
        <v>87.233000000000004</v>
      </c>
      <c r="R70" s="55">
        <v>1073.2750000000001</v>
      </c>
      <c r="S70" s="55">
        <v>662.91099999999994</v>
      </c>
      <c r="T70" s="55">
        <v>520.42899999999997</v>
      </c>
      <c r="U70" s="55">
        <v>410.36399999999998</v>
      </c>
      <c r="V70" s="55">
        <v>852.97500000000002</v>
      </c>
      <c r="W70" s="55">
        <v>536.02599999999995</v>
      </c>
      <c r="X70" s="55">
        <v>433.80700000000002</v>
      </c>
      <c r="Y70" s="55">
        <v>316.94900000000001</v>
      </c>
      <c r="Z70" s="55">
        <v>220.3</v>
      </c>
      <c r="AA70" s="55">
        <v>126.88500000000001</v>
      </c>
      <c r="AB70" s="55">
        <v>86.622</v>
      </c>
      <c r="AC70" s="55">
        <v>93.415000000000006</v>
      </c>
      <c r="AD70" s="55">
        <v>120.18899999999999</v>
      </c>
      <c r="AE70" s="55">
        <v>2305.8090000000002</v>
      </c>
      <c r="AF70" s="55">
        <v>1044.193</v>
      </c>
      <c r="AG70" s="55">
        <v>846.91099999999994</v>
      </c>
      <c r="AH70" s="55">
        <v>1261.615</v>
      </c>
      <c r="AI70" s="55">
        <v>1925.864</v>
      </c>
      <c r="AJ70" s="55">
        <v>839.08299999999997</v>
      </c>
      <c r="AK70" s="55">
        <v>684.35900000000004</v>
      </c>
      <c r="AL70" s="55">
        <v>1086.7809999999999</v>
      </c>
      <c r="AM70" s="55">
        <v>1893.375</v>
      </c>
      <c r="AN70" s="55">
        <v>832.77599999999995</v>
      </c>
      <c r="AO70" s="55">
        <v>678.05100000000004</v>
      </c>
      <c r="AP70" s="55">
        <v>1060.5989999999999</v>
      </c>
      <c r="AQ70" s="55">
        <v>32.488999999999997</v>
      </c>
      <c r="AR70" s="55">
        <v>6.3079999999999998</v>
      </c>
      <c r="AS70" s="55">
        <v>6.3079999999999998</v>
      </c>
      <c r="AT70" s="55">
        <v>26.181999999999999</v>
      </c>
      <c r="AU70" s="55">
        <v>340.642</v>
      </c>
      <c r="AV70" s="55">
        <v>205.11</v>
      </c>
      <c r="AW70" s="55">
        <v>162.55199999999999</v>
      </c>
      <c r="AX70" s="55">
        <v>135.53200000000001</v>
      </c>
      <c r="AY70" s="55">
        <v>278.72800000000001</v>
      </c>
      <c r="AZ70" s="55">
        <v>173.30199999999999</v>
      </c>
      <c r="BA70" s="55">
        <v>139.39400000000001</v>
      </c>
      <c r="BB70" s="55">
        <v>105.425</v>
      </c>
      <c r="BC70" s="55">
        <v>61.914000000000001</v>
      </c>
      <c r="BD70" s="55">
        <v>31.806999999999999</v>
      </c>
      <c r="BE70" s="55">
        <v>23.158000000000001</v>
      </c>
      <c r="BF70" s="55">
        <v>30.106999999999999</v>
      </c>
      <c r="BG70" s="55">
        <v>39.302999999999997</v>
      </c>
      <c r="BH70" s="55">
        <v>1878.143</v>
      </c>
      <c r="BI70" s="55">
        <v>857.178</v>
      </c>
      <c r="BJ70" s="55">
        <v>680.87699999999995</v>
      </c>
      <c r="BK70" s="55">
        <v>1020.966</v>
      </c>
      <c r="BL70" s="55">
        <v>1606.854</v>
      </c>
      <c r="BM70" s="55">
        <v>709.68</v>
      </c>
      <c r="BN70" s="55">
        <v>572.23299999999995</v>
      </c>
      <c r="BO70" s="55">
        <v>897.17399999999998</v>
      </c>
      <c r="BP70" s="55">
        <v>1572.2539999999999</v>
      </c>
      <c r="BQ70" s="55">
        <v>706.26099999999997</v>
      </c>
      <c r="BR70" s="55">
        <v>568.81399999999996</v>
      </c>
      <c r="BS70" s="55">
        <v>865.99300000000005</v>
      </c>
      <c r="BT70" s="55">
        <v>34.6</v>
      </c>
      <c r="BU70" s="55">
        <v>3.419</v>
      </c>
      <c r="BV70" s="55">
        <v>3.419</v>
      </c>
      <c r="BW70" s="55">
        <v>31.181000000000001</v>
      </c>
      <c r="BX70" s="55">
        <v>244.85400000000001</v>
      </c>
      <c r="BY70" s="55">
        <v>147.49799999999999</v>
      </c>
      <c r="BZ70" s="55">
        <v>108.645</v>
      </c>
      <c r="CA70" s="55">
        <v>97.355999999999995</v>
      </c>
      <c r="CB70" s="55">
        <v>193.315</v>
      </c>
      <c r="CC70" s="55">
        <v>118.127</v>
      </c>
      <c r="CD70" s="55">
        <v>90.503</v>
      </c>
      <c r="CE70" s="55">
        <v>75.188999999999993</v>
      </c>
      <c r="CF70" s="55">
        <v>51.539000000000001</v>
      </c>
      <c r="CG70" s="55">
        <v>29.370999999999999</v>
      </c>
      <c r="CH70" s="55">
        <v>18.141999999999999</v>
      </c>
      <c r="CI70" s="55">
        <v>22.167999999999999</v>
      </c>
      <c r="CJ70" s="55">
        <v>26.434999999999999</v>
      </c>
      <c r="CK70" s="55">
        <v>1502.201</v>
      </c>
      <c r="CL70" s="55">
        <v>661.87599999999998</v>
      </c>
      <c r="CM70" s="55">
        <v>556.298</v>
      </c>
      <c r="CN70" s="55">
        <v>840.32500000000005</v>
      </c>
      <c r="CO70" s="55">
        <v>1246.9010000000001</v>
      </c>
      <c r="CP70" s="55">
        <v>511.77499999999998</v>
      </c>
      <c r="CQ70" s="55">
        <v>432.40499999999997</v>
      </c>
      <c r="CR70" s="55">
        <v>735.12599999999998</v>
      </c>
      <c r="CS70" s="55">
        <v>1227.604</v>
      </c>
      <c r="CT70" s="55">
        <v>507.00599999999997</v>
      </c>
      <c r="CU70" s="55">
        <v>428.08300000000003</v>
      </c>
      <c r="CV70" s="55">
        <v>720.59799999999996</v>
      </c>
      <c r="CW70" s="55">
        <v>19.297000000000001</v>
      </c>
      <c r="CX70" s="55">
        <v>4.7690000000000001</v>
      </c>
      <c r="CY70" s="55">
        <v>4.3220000000000001</v>
      </c>
      <c r="CZ70" s="55">
        <v>14.528</v>
      </c>
      <c r="DA70" s="55">
        <v>226.583</v>
      </c>
      <c r="DB70" s="55">
        <v>150.101</v>
      </c>
      <c r="DC70" s="55">
        <v>123.893</v>
      </c>
      <c r="DD70" s="55">
        <v>76.483000000000004</v>
      </c>
      <c r="DE70" s="55">
        <v>174.047</v>
      </c>
      <c r="DF70" s="55">
        <v>117.783</v>
      </c>
      <c r="DG70" s="55">
        <v>99.046999999999997</v>
      </c>
      <c r="DH70" s="55">
        <v>56.264000000000003</v>
      </c>
      <c r="DI70" s="55">
        <v>52.536000000000001</v>
      </c>
      <c r="DJ70" s="55">
        <v>32.317</v>
      </c>
      <c r="DK70" s="55">
        <v>24.846</v>
      </c>
      <c r="DL70" s="55">
        <v>20.219000000000001</v>
      </c>
      <c r="DM70" s="55">
        <v>28.716999999999999</v>
      </c>
      <c r="DN70" s="55">
        <v>504.54500000000002</v>
      </c>
      <c r="DO70" s="55">
        <v>218.554</v>
      </c>
      <c r="DP70" s="55">
        <v>175.85400000000001</v>
      </c>
      <c r="DQ70" s="55">
        <v>285.99099999999999</v>
      </c>
      <c r="DR70" s="55">
        <v>410.33800000000002</v>
      </c>
      <c r="DS70" s="55">
        <v>168.34899999999999</v>
      </c>
      <c r="DT70" s="55">
        <v>136.76599999999999</v>
      </c>
      <c r="DU70" s="55">
        <v>241.989</v>
      </c>
      <c r="DV70" s="55">
        <v>404.45600000000002</v>
      </c>
      <c r="DW70" s="55">
        <v>167.54599999999999</v>
      </c>
      <c r="DX70" s="55">
        <v>135.96299999999999</v>
      </c>
      <c r="DY70" s="55">
        <v>236.91</v>
      </c>
      <c r="DZ70" s="55">
        <v>5.8819999999999997</v>
      </c>
      <c r="EA70" s="55">
        <v>0.80300000000000005</v>
      </c>
      <c r="EB70" s="55">
        <v>0.80300000000000005</v>
      </c>
      <c r="EC70" s="55">
        <v>5.0789999999999997</v>
      </c>
      <c r="ED70" s="55">
        <v>85.022000000000006</v>
      </c>
      <c r="EE70" s="55">
        <v>50.206000000000003</v>
      </c>
      <c r="EF70" s="55">
        <v>39.088999999999999</v>
      </c>
      <c r="EG70" s="55">
        <v>34.816000000000003</v>
      </c>
      <c r="EH70" s="55">
        <v>68.248999999999995</v>
      </c>
      <c r="EI70" s="55">
        <v>41.085999999999999</v>
      </c>
      <c r="EJ70" s="55">
        <v>34.145000000000003</v>
      </c>
      <c r="EK70" s="55">
        <v>27.163</v>
      </c>
      <c r="EL70" s="55">
        <v>16.773</v>
      </c>
      <c r="EM70" s="55">
        <v>9.1199999999999992</v>
      </c>
      <c r="EN70" s="55">
        <v>4.944</v>
      </c>
      <c r="EO70" s="55">
        <v>7.6539999999999999</v>
      </c>
      <c r="EP70" s="55">
        <v>9.1850000000000005</v>
      </c>
      <c r="EQ70" s="55">
        <v>776.38199999999995</v>
      </c>
      <c r="ER70" s="55">
        <v>353.76600000000002</v>
      </c>
      <c r="ES70" s="55">
        <v>295.733</v>
      </c>
      <c r="ET70" s="55">
        <v>422.61599999999999</v>
      </c>
      <c r="EU70" s="55">
        <v>643.447</v>
      </c>
      <c r="EV70" s="55">
        <v>279.25400000000002</v>
      </c>
      <c r="EW70" s="55">
        <v>238.494</v>
      </c>
      <c r="EX70" s="55">
        <v>364.19299999999998</v>
      </c>
      <c r="EY70" s="55">
        <v>636.59900000000005</v>
      </c>
      <c r="EZ70" s="55">
        <v>278.53100000000001</v>
      </c>
      <c r="FA70" s="55">
        <v>237.77099999999999</v>
      </c>
      <c r="FB70" s="55">
        <v>358.06700000000001</v>
      </c>
      <c r="FC70" s="55">
        <v>6.8479999999999999</v>
      </c>
      <c r="FD70" s="55">
        <v>0.72299999999999998</v>
      </c>
      <c r="FE70" s="55">
        <v>0.72299999999999998</v>
      </c>
      <c r="FF70" s="55">
        <v>6.125</v>
      </c>
      <c r="FG70" s="55">
        <v>121.503</v>
      </c>
      <c r="FH70" s="55">
        <v>74.512</v>
      </c>
      <c r="FI70" s="55">
        <v>57.238999999999997</v>
      </c>
      <c r="FJ70" s="55">
        <v>46.99</v>
      </c>
      <c r="FK70" s="55">
        <v>94.96</v>
      </c>
      <c r="FL70" s="55">
        <v>56.32</v>
      </c>
      <c r="FM70" s="55">
        <v>46.133000000000003</v>
      </c>
      <c r="FN70" s="55">
        <v>38.64</v>
      </c>
      <c r="FO70" s="55">
        <v>26.542999999999999</v>
      </c>
      <c r="FP70" s="55">
        <v>18.192</v>
      </c>
      <c r="FQ70" s="55">
        <v>11.106</v>
      </c>
      <c r="FR70" s="55">
        <v>8.3510000000000009</v>
      </c>
      <c r="FS70" s="55">
        <v>11.433</v>
      </c>
      <c r="FT70" s="55">
        <v>156.477</v>
      </c>
      <c r="FU70" s="55">
        <v>63.015000000000001</v>
      </c>
      <c r="FV70" s="55">
        <v>52.704000000000001</v>
      </c>
      <c r="FW70" s="55">
        <v>93.462000000000003</v>
      </c>
      <c r="FX70" s="55">
        <v>125.483</v>
      </c>
      <c r="FY70" s="55">
        <v>44.454000000000001</v>
      </c>
      <c r="FZ70" s="55">
        <v>37.381</v>
      </c>
      <c r="GA70" s="55">
        <v>81.028999999999996</v>
      </c>
      <c r="GB70" s="55">
        <v>123.479</v>
      </c>
      <c r="GC70" s="55">
        <v>43.953000000000003</v>
      </c>
      <c r="GD70" s="55">
        <v>37.027000000000001</v>
      </c>
      <c r="GE70" s="55">
        <v>79.525999999999996</v>
      </c>
      <c r="GF70" s="55">
        <v>2.0030000000000001</v>
      </c>
      <c r="GG70" s="55">
        <v>0.501</v>
      </c>
      <c r="GH70" s="55">
        <v>0.35399999999999998</v>
      </c>
      <c r="GI70" s="55">
        <v>1.5029999999999999</v>
      </c>
      <c r="GJ70" s="55">
        <v>28.841000000000001</v>
      </c>
      <c r="GK70" s="55">
        <v>18.561</v>
      </c>
      <c r="GL70" s="55">
        <v>15.323</v>
      </c>
      <c r="GM70" s="55">
        <v>10.28</v>
      </c>
      <c r="GN70" s="55">
        <v>23.506</v>
      </c>
      <c r="GO70" s="55">
        <v>15.816000000000001</v>
      </c>
      <c r="GP70" s="55">
        <v>13.351000000000001</v>
      </c>
      <c r="GQ70" s="55">
        <v>7.6909999999999998</v>
      </c>
      <c r="GR70" s="55">
        <v>5.335</v>
      </c>
      <c r="GS70" s="55">
        <v>2.7450000000000001</v>
      </c>
      <c r="GT70" s="55">
        <v>1.972</v>
      </c>
      <c r="GU70" s="55">
        <v>2.589</v>
      </c>
      <c r="GV70" s="55">
        <v>2.153</v>
      </c>
      <c r="GW70" s="55">
        <v>59.845999999999997</v>
      </c>
      <c r="GX70" s="55">
        <v>29.827000000000002</v>
      </c>
      <c r="GY70" s="55">
        <v>25.733000000000001</v>
      </c>
      <c r="GZ70" s="55">
        <v>30.018999999999998</v>
      </c>
      <c r="HA70" s="55">
        <v>50.637</v>
      </c>
      <c r="HB70" s="55">
        <v>24.123000000000001</v>
      </c>
      <c r="HC70" s="55">
        <v>21.225000000000001</v>
      </c>
      <c r="HD70" s="55">
        <v>26.515000000000001</v>
      </c>
      <c r="HE70" s="55">
        <v>50.011000000000003</v>
      </c>
      <c r="HF70" s="55">
        <v>23.876999999999999</v>
      </c>
      <c r="HG70" s="55">
        <v>21.032</v>
      </c>
      <c r="HH70" s="55">
        <v>26.134</v>
      </c>
      <c r="HI70" s="55">
        <v>0.626</v>
      </c>
      <c r="HJ70" s="55">
        <v>0.245</v>
      </c>
      <c r="HK70" s="55">
        <v>0.19400000000000001</v>
      </c>
      <c r="HL70" s="55">
        <v>0.38100000000000001</v>
      </c>
      <c r="HM70" s="55">
        <v>8.3629999999999995</v>
      </c>
      <c r="HN70" s="55">
        <v>5.7050000000000001</v>
      </c>
      <c r="HO70" s="55">
        <v>4.5069999999999997</v>
      </c>
      <c r="HP70" s="55">
        <v>2.6589999999999998</v>
      </c>
      <c r="HQ70" s="55">
        <v>6.8120000000000003</v>
      </c>
      <c r="HR70" s="55">
        <v>4.9320000000000004</v>
      </c>
      <c r="HS70" s="55">
        <v>3.9820000000000002</v>
      </c>
      <c r="HT70" s="55">
        <v>1.88</v>
      </c>
      <c r="HU70" s="55">
        <v>1.5509999999999999</v>
      </c>
      <c r="HV70" s="55">
        <v>0.77300000000000002</v>
      </c>
      <c r="HW70" s="55">
        <v>0.52600000000000002</v>
      </c>
      <c r="HX70" s="55">
        <v>0.77900000000000003</v>
      </c>
      <c r="HY70" s="55">
        <v>0.84599999999999997</v>
      </c>
      <c r="HZ70" s="55">
        <v>120.83499999999999</v>
      </c>
      <c r="IA70" s="55">
        <v>57.923999999999999</v>
      </c>
      <c r="IB70" s="55">
        <v>48.546999999999997</v>
      </c>
      <c r="IC70" s="55">
        <v>62.911000000000001</v>
      </c>
      <c r="ID70" s="55">
        <v>101.252</v>
      </c>
      <c r="IE70" s="55">
        <v>46.704999999999998</v>
      </c>
      <c r="IF70" s="55">
        <v>39.366</v>
      </c>
      <c r="IG70" s="55">
        <v>54.546999999999997</v>
      </c>
      <c r="IH70" s="55">
        <v>98.262</v>
      </c>
      <c r="II70" s="55">
        <v>45.969000000000001</v>
      </c>
      <c r="IJ70" s="55">
        <v>38.631</v>
      </c>
      <c r="IK70" s="55">
        <v>52.292000000000002</v>
      </c>
      <c r="IL70" s="55">
        <v>2.99</v>
      </c>
      <c r="IM70" s="55">
        <v>0.73499999999999999</v>
      </c>
      <c r="IN70" s="55">
        <v>0.73499999999999999</v>
      </c>
      <c r="IO70" s="55">
        <v>2.2549999999999999</v>
      </c>
      <c r="IP70" s="55">
        <v>17.466999999999999</v>
      </c>
      <c r="IQ70" s="55">
        <v>11.218999999999999</v>
      </c>
    </row>
    <row r="71" spans="1:251">
      <c r="A71" s="10">
        <v>44621</v>
      </c>
      <c r="B71" s="55">
        <v>7313.3630000000003</v>
      </c>
      <c r="C71" s="55">
        <v>3366.19</v>
      </c>
      <c r="D71" s="55">
        <v>2763.44</v>
      </c>
      <c r="E71" s="55">
        <v>3947.174</v>
      </c>
      <c r="F71" s="55">
        <v>6130.44</v>
      </c>
      <c r="G71" s="55">
        <v>2703.4839999999999</v>
      </c>
      <c r="H71" s="55">
        <v>2236.7260000000001</v>
      </c>
      <c r="I71" s="55">
        <v>3426.9560000000001</v>
      </c>
      <c r="J71" s="55">
        <v>6033.7089999999998</v>
      </c>
      <c r="K71" s="55">
        <v>2683.672</v>
      </c>
      <c r="L71" s="55">
        <v>2218.83</v>
      </c>
      <c r="M71" s="55">
        <v>3350.038</v>
      </c>
      <c r="N71" s="55">
        <v>96.730999999999995</v>
      </c>
      <c r="O71" s="55">
        <v>19.812999999999999</v>
      </c>
      <c r="P71" s="55">
        <v>17.896000000000001</v>
      </c>
      <c r="Q71" s="55">
        <v>76.918000000000006</v>
      </c>
      <c r="R71" s="55">
        <v>1061.3800000000001</v>
      </c>
      <c r="S71" s="55">
        <v>662.70500000000004</v>
      </c>
      <c r="T71" s="55">
        <v>526.71299999999997</v>
      </c>
      <c r="U71" s="55">
        <v>398.67399999999998</v>
      </c>
      <c r="V71" s="55">
        <v>847.64499999999998</v>
      </c>
      <c r="W71" s="55">
        <v>546.42600000000004</v>
      </c>
      <c r="X71" s="55">
        <v>442.44299999999998</v>
      </c>
      <c r="Y71" s="55">
        <v>301.21899999999999</v>
      </c>
      <c r="Z71" s="55">
        <v>213.73500000000001</v>
      </c>
      <c r="AA71" s="55">
        <v>116.28</v>
      </c>
      <c r="AB71" s="55">
        <v>84.27</v>
      </c>
      <c r="AC71" s="55">
        <v>97.456000000000003</v>
      </c>
      <c r="AD71" s="55">
        <v>121.54300000000001</v>
      </c>
      <c r="AE71" s="55">
        <v>2309.9290000000001</v>
      </c>
      <c r="AF71" s="55">
        <v>1080.7950000000001</v>
      </c>
      <c r="AG71" s="55">
        <v>887.93700000000001</v>
      </c>
      <c r="AH71" s="55">
        <v>1229.134</v>
      </c>
      <c r="AI71" s="55">
        <v>1929.675</v>
      </c>
      <c r="AJ71" s="55">
        <v>872.27599999999995</v>
      </c>
      <c r="AK71" s="55">
        <v>722.75199999999995</v>
      </c>
      <c r="AL71" s="55">
        <v>1057.3989999999999</v>
      </c>
      <c r="AM71" s="55">
        <v>1904.3140000000001</v>
      </c>
      <c r="AN71" s="55">
        <v>867.35799999999995</v>
      </c>
      <c r="AO71" s="55">
        <v>717.83399999999995</v>
      </c>
      <c r="AP71" s="55">
        <v>1036.9559999999999</v>
      </c>
      <c r="AQ71" s="55">
        <v>25.361000000000001</v>
      </c>
      <c r="AR71" s="55">
        <v>4.9180000000000001</v>
      </c>
      <c r="AS71" s="55">
        <v>4.9180000000000001</v>
      </c>
      <c r="AT71" s="55">
        <v>20.443000000000001</v>
      </c>
      <c r="AU71" s="55">
        <v>343.85199999999998</v>
      </c>
      <c r="AV71" s="55">
        <v>208.51900000000001</v>
      </c>
      <c r="AW71" s="55">
        <v>165.185</v>
      </c>
      <c r="AX71" s="55">
        <v>135.333</v>
      </c>
      <c r="AY71" s="55">
        <v>278.46699999999998</v>
      </c>
      <c r="AZ71" s="55">
        <v>174.98699999999999</v>
      </c>
      <c r="BA71" s="55">
        <v>140.922</v>
      </c>
      <c r="BB71" s="55">
        <v>103.48</v>
      </c>
      <c r="BC71" s="55">
        <v>65.385000000000005</v>
      </c>
      <c r="BD71" s="55">
        <v>33.531999999999996</v>
      </c>
      <c r="BE71" s="55">
        <v>24.263000000000002</v>
      </c>
      <c r="BF71" s="55">
        <v>31.853000000000002</v>
      </c>
      <c r="BG71" s="55">
        <v>36.402000000000001</v>
      </c>
      <c r="BH71" s="55">
        <v>1871.8119999999999</v>
      </c>
      <c r="BI71" s="55">
        <v>857.26400000000001</v>
      </c>
      <c r="BJ71" s="55">
        <v>682.88099999999997</v>
      </c>
      <c r="BK71" s="55">
        <v>1014.548</v>
      </c>
      <c r="BL71" s="55">
        <v>1597.8009999999999</v>
      </c>
      <c r="BM71" s="55">
        <v>712.5</v>
      </c>
      <c r="BN71" s="55">
        <v>570.31399999999996</v>
      </c>
      <c r="BO71" s="55">
        <v>885.30100000000004</v>
      </c>
      <c r="BP71" s="55">
        <v>1562.7929999999999</v>
      </c>
      <c r="BQ71" s="55">
        <v>706.71299999999997</v>
      </c>
      <c r="BR71" s="55">
        <v>565.77300000000002</v>
      </c>
      <c r="BS71" s="55">
        <v>856.08</v>
      </c>
      <c r="BT71" s="55">
        <v>35.008000000000003</v>
      </c>
      <c r="BU71" s="55">
        <v>5.7869999999999999</v>
      </c>
      <c r="BV71" s="55">
        <v>4.5410000000000004</v>
      </c>
      <c r="BW71" s="55">
        <v>29.22</v>
      </c>
      <c r="BX71" s="55">
        <v>243.94300000000001</v>
      </c>
      <c r="BY71" s="55">
        <v>144.76400000000001</v>
      </c>
      <c r="BZ71" s="55">
        <v>112.56699999999999</v>
      </c>
      <c r="CA71" s="55">
        <v>99.179000000000002</v>
      </c>
      <c r="CB71" s="55">
        <v>198.36</v>
      </c>
      <c r="CC71" s="55">
        <v>122.16500000000001</v>
      </c>
      <c r="CD71" s="55">
        <v>96.738</v>
      </c>
      <c r="CE71" s="55">
        <v>76.194999999999993</v>
      </c>
      <c r="CF71" s="55">
        <v>45.582999999999998</v>
      </c>
      <c r="CG71" s="55">
        <v>22.599</v>
      </c>
      <c r="CH71" s="55">
        <v>15.829000000000001</v>
      </c>
      <c r="CI71" s="55">
        <v>22.984000000000002</v>
      </c>
      <c r="CJ71" s="55">
        <v>30.068000000000001</v>
      </c>
      <c r="CK71" s="55">
        <v>1518.202</v>
      </c>
      <c r="CL71" s="55">
        <v>691.99900000000002</v>
      </c>
      <c r="CM71" s="55">
        <v>593.04499999999996</v>
      </c>
      <c r="CN71" s="55">
        <v>826.202</v>
      </c>
      <c r="CO71" s="55">
        <v>1269.2329999999999</v>
      </c>
      <c r="CP71" s="55">
        <v>544.53499999999997</v>
      </c>
      <c r="CQ71" s="55">
        <v>466.71300000000002</v>
      </c>
      <c r="CR71" s="55">
        <v>724.69799999999998</v>
      </c>
      <c r="CS71" s="55">
        <v>1251.3720000000001</v>
      </c>
      <c r="CT71" s="55">
        <v>539.51300000000003</v>
      </c>
      <c r="CU71" s="55">
        <v>462.13200000000001</v>
      </c>
      <c r="CV71" s="55">
        <v>711.85900000000004</v>
      </c>
      <c r="CW71" s="55">
        <v>17.861000000000001</v>
      </c>
      <c r="CX71" s="55">
        <v>5.0220000000000002</v>
      </c>
      <c r="CY71" s="55">
        <v>4.5810000000000004</v>
      </c>
      <c r="CZ71" s="55">
        <v>12.839</v>
      </c>
      <c r="DA71" s="55">
        <v>221.27799999999999</v>
      </c>
      <c r="DB71" s="55">
        <v>147.465</v>
      </c>
      <c r="DC71" s="55">
        <v>126.33199999999999</v>
      </c>
      <c r="DD71" s="55">
        <v>73.813000000000002</v>
      </c>
      <c r="DE71" s="55">
        <v>172.30099999999999</v>
      </c>
      <c r="DF71" s="55">
        <v>118.81</v>
      </c>
      <c r="DG71" s="55">
        <v>101.965</v>
      </c>
      <c r="DH71" s="55">
        <v>53.491</v>
      </c>
      <c r="DI71" s="55">
        <v>48.976999999999997</v>
      </c>
      <c r="DJ71" s="55">
        <v>28.655000000000001</v>
      </c>
      <c r="DK71" s="55">
        <v>24.366</v>
      </c>
      <c r="DL71" s="55">
        <v>20.321999999999999</v>
      </c>
      <c r="DM71" s="55">
        <v>27.690999999999999</v>
      </c>
      <c r="DN71" s="55">
        <v>504.38799999999998</v>
      </c>
      <c r="DO71" s="55">
        <v>221.976</v>
      </c>
      <c r="DP71" s="55">
        <v>175.458</v>
      </c>
      <c r="DQ71" s="55">
        <v>282.41199999999998</v>
      </c>
      <c r="DR71" s="55">
        <v>408.10700000000003</v>
      </c>
      <c r="DS71" s="55">
        <v>169.41300000000001</v>
      </c>
      <c r="DT71" s="55">
        <v>137.67500000000001</v>
      </c>
      <c r="DU71" s="55">
        <v>238.69300000000001</v>
      </c>
      <c r="DV71" s="55">
        <v>401.11500000000001</v>
      </c>
      <c r="DW71" s="55">
        <v>167.131</v>
      </c>
      <c r="DX71" s="55">
        <v>135.392</v>
      </c>
      <c r="DY71" s="55">
        <v>233.98400000000001</v>
      </c>
      <c r="DZ71" s="55">
        <v>6.992</v>
      </c>
      <c r="EA71" s="55">
        <v>2.2829999999999999</v>
      </c>
      <c r="EB71" s="55">
        <v>2.2829999999999999</v>
      </c>
      <c r="EC71" s="55">
        <v>4.7089999999999996</v>
      </c>
      <c r="ED71" s="55">
        <v>84.372</v>
      </c>
      <c r="EE71" s="55">
        <v>52.561999999999998</v>
      </c>
      <c r="EF71" s="55">
        <v>37.783000000000001</v>
      </c>
      <c r="EG71" s="55">
        <v>31.809000000000001</v>
      </c>
      <c r="EH71" s="55">
        <v>67.117999999999995</v>
      </c>
      <c r="EI71" s="55">
        <v>42.881999999999998</v>
      </c>
      <c r="EJ71" s="55">
        <v>32.253</v>
      </c>
      <c r="EK71" s="55">
        <v>24.234999999999999</v>
      </c>
      <c r="EL71" s="55">
        <v>17.254000000000001</v>
      </c>
      <c r="EM71" s="55">
        <v>9.68</v>
      </c>
      <c r="EN71" s="55">
        <v>5.53</v>
      </c>
      <c r="EO71" s="55">
        <v>7.5739999999999998</v>
      </c>
      <c r="EP71" s="55">
        <v>11.91</v>
      </c>
      <c r="EQ71" s="55">
        <v>772.86199999999997</v>
      </c>
      <c r="ER71" s="55">
        <v>362.38600000000002</v>
      </c>
      <c r="ES71" s="55">
        <v>297.11500000000001</v>
      </c>
      <c r="ET71" s="55">
        <v>410.476</v>
      </c>
      <c r="EU71" s="55">
        <v>647.17100000000005</v>
      </c>
      <c r="EV71" s="55">
        <v>288.803</v>
      </c>
      <c r="EW71" s="55">
        <v>240.08799999999999</v>
      </c>
      <c r="EX71" s="55">
        <v>358.36700000000002</v>
      </c>
      <c r="EY71" s="55">
        <v>641.33100000000002</v>
      </c>
      <c r="EZ71" s="55">
        <v>288.428</v>
      </c>
      <c r="FA71" s="55">
        <v>239.71299999999999</v>
      </c>
      <c r="FB71" s="55">
        <v>352.90300000000002</v>
      </c>
      <c r="FC71" s="55">
        <v>5.84</v>
      </c>
      <c r="FD71" s="55">
        <v>0.376</v>
      </c>
      <c r="FE71" s="55">
        <v>0.376</v>
      </c>
      <c r="FF71" s="55">
        <v>5.4640000000000004</v>
      </c>
      <c r="FG71" s="55">
        <v>115.083</v>
      </c>
      <c r="FH71" s="55">
        <v>73.582999999999998</v>
      </c>
      <c r="FI71" s="55">
        <v>57.026000000000003</v>
      </c>
      <c r="FJ71" s="55">
        <v>41.5</v>
      </c>
      <c r="FK71" s="55">
        <v>90.563999999999993</v>
      </c>
      <c r="FL71" s="55">
        <v>58.871000000000002</v>
      </c>
      <c r="FM71" s="55">
        <v>48.079000000000001</v>
      </c>
      <c r="FN71" s="55">
        <v>31.692</v>
      </c>
      <c r="FO71" s="55">
        <v>24.52</v>
      </c>
      <c r="FP71" s="55">
        <v>14.712</v>
      </c>
      <c r="FQ71" s="55">
        <v>8.9469999999999992</v>
      </c>
      <c r="FR71" s="55">
        <v>9.8079999999999998</v>
      </c>
      <c r="FS71" s="55">
        <v>10.608000000000001</v>
      </c>
      <c r="FT71" s="55">
        <v>156.66</v>
      </c>
      <c r="FU71" s="55">
        <v>63.732999999999997</v>
      </c>
      <c r="FV71" s="55">
        <v>52.835000000000001</v>
      </c>
      <c r="FW71" s="55">
        <v>92.927000000000007</v>
      </c>
      <c r="FX71" s="55">
        <v>128.24199999999999</v>
      </c>
      <c r="FY71" s="55">
        <v>45.307000000000002</v>
      </c>
      <c r="FZ71" s="55">
        <v>38.127000000000002</v>
      </c>
      <c r="GA71" s="55">
        <v>82.936000000000007</v>
      </c>
      <c r="GB71" s="55">
        <v>126.221</v>
      </c>
      <c r="GC71" s="55">
        <v>44.676000000000002</v>
      </c>
      <c r="GD71" s="55">
        <v>37.725999999999999</v>
      </c>
      <c r="GE71" s="55">
        <v>81.545000000000002</v>
      </c>
      <c r="GF71" s="55">
        <v>2.0219999999999998</v>
      </c>
      <c r="GG71" s="55">
        <v>0.63100000000000001</v>
      </c>
      <c r="GH71" s="55">
        <v>0.40100000000000002</v>
      </c>
      <c r="GI71" s="55">
        <v>1.391</v>
      </c>
      <c r="GJ71" s="55">
        <v>26.547999999999998</v>
      </c>
      <c r="GK71" s="55">
        <v>18.427</v>
      </c>
      <c r="GL71" s="55">
        <v>14.708</v>
      </c>
      <c r="GM71" s="55">
        <v>8.1210000000000004</v>
      </c>
      <c r="GN71" s="55">
        <v>20.513000000000002</v>
      </c>
      <c r="GO71" s="55">
        <v>14.298999999999999</v>
      </c>
      <c r="GP71" s="55">
        <v>11.635</v>
      </c>
      <c r="GQ71" s="55">
        <v>6.2140000000000004</v>
      </c>
      <c r="GR71" s="55">
        <v>6.0339999999999998</v>
      </c>
      <c r="GS71" s="55">
        <v>4.1280000000000001</v>
      </c>
      <c r="GT71" s="55">
        <v>3.073</v>
      </c>
      <c r="GU71" s="55">
        <v>1.9059999999999999</v>
      </c>
      <c r="GV71" s="55">
        <v>1.87</v>
      </c>
      <c r="GW71" s="55">
        <v>58.912999999999997</v>
      </c>
      <c r="GX71" s="55">
        <v>29.434999999999999</v>
      </c>
      <c r="GY71" s="55">
        <v>25.695</v>
      </c>
      <c r="GZ71" s="55">
        <v>29.478000000000002</v>
      </c>
      <c r="HA71" s="55">
        <v>49.037999999999997</v>
      </c>
      <c r="HB71" s="55">
        <v>24.177</v>
      </c>
      <c r="HC71" s="55">
        <v>21.338999999999999</v>
      </c>
      <c r="HD71" s="55">
        <v>24.861000000000001</v>
      </c>
      <c r="HE71" s="55">
        <v>48.515999999999998</v>
      </c>
      <c r="HF71" s="55">
        <v>24.006</v>
      </c>
      <c r="HG71" s="55">
        <v>21.167999999999999</v>
      </c>
      <c r="HH71" s="55">
        <v>24.51</v>
      </c>
      <c r="HI71" s="55">
        <v>0.52200000000000002</v>
      </c>
      <c r="HJ71" s="55">
        <v>0.17100000000000001</v>
      </c>
      <c r="HK71" s="55">
        <v>0.17100000000000001</v>
      </c>
      <c r="HL71" s="55">
        <v>0.35099999999999998</v>
      </c>
      <c r="HM71" s="55">
        <v>8.5459999999999994</v>
      </c>
      <c r="HN71" s="55">
        <v>5.258</v>
      </c>
      <c r="HO71" s="55">
        <v>4.3550000000000004</v>
      </c>
      <c r="HP71" s="55">
        <v>3.2890000000000001</v>
      </c>
      <c r="HQ71" s="55">
        <v>6.29</v>
      </c>
      <c r="HR71" s="55">
        <v>4.2720000000000002</v>
      </c>
      <c r="HS71" s="55">
        <v>3.4249999999999998</v>
      </c>
      <c r="HT71" s="55">
        <v>2.0179999999999998</v>
      </c>
      <c r="HU71" s="55">
        <v>2.2559999999999998</v>
      </c>
      <c r="HV71" s="55">
        <v>0.98499999999999999</v>
      </c>
      <c r="HW71" s="55">
        <v>0.93100000000000005</v>
      </c>
      <c r="HX71" s="55">
        <v>1.2709999999999999</v>
      </c>
      <c r="HY71" s="55">
        <v>1.3280000000000001</v>
      </c>
      <c r="HZ71" s="55">
        <v>120.59699999999999</v>
      </c>
      <c r="IA71" s="55">
        <v>58.601999999999997</v>
      </c>
      <c r="IB71" s="55">
        <v>48.473999999999997</v>
      </c>
      <c r="IC71" s="55">
        <v>61.996000000000002</v>
      </c>
      <c r="ID71" s="55">
        <v>101.173</v>
      </c>
      <c r="IE71" s="55">
        <v>46.472999999999999</v>
      </c>
      <c r="IF71" s="55">
        <v>39.716999999999999</v>
      </c>
      <c r="IG71" s="55">
        <v>54.7</v>
      </c>
      <c r="IH71" s="55">
        <v>98.046999999999997</v>
      </c>
      <c r="II71" s="55">
        <v>45.847999999999999</v>
      </c>
      <c r="IJ71" s="55">
        <v>39.091999999999999</v>
      </c>
      <c r="IK71" s="55">
        <v>52.2</v>
      </c>
      <c r="IL71" s="55">
        <v>3.125</v>
      </c>
      <c r="IM71" s="55">
        <v>0.625</v>
      </c>
      <c r="IN71" s="55">
        <v>0.625</v>
      </c>
      <c r="IO71" s="55">
        <v>2.5</v>
      </c>
      <c r="IP71" s="55">
        <v>17.757999999999999</v>
      </c>
      <c r="IQ71" s="55">
        <v>12.129</v>
      </c>
    </row>
    <row r="72" spans="1:251">
      <c r="A72" s="10">
        <v>44713</v>
      </c>
      <c r="B72" s="55">
        <v>7322.3580000000002</v>
      </c>
      <c r="C72" s="55">
        <v>3317.768</v>
      </c>
      <c r="D72" s="55">
        <v>2698.7280000000001</v>
      </c>
      <c r="E72" s="55">
        <v>4004.5909999999999</v>
      </c>
      <c r="F72" s="55">
        <v>6162.2820000000002</v>
      </c>
      <c r="G72" s="55">
        <v>2665.4560000000001</v>
      </c>
      <c r="H72" s="55">
        <v>2185.9740000000002</v>
      </c>
      <c r="I72" s="55">
        <v>3496.8270000000002</v>
      </c>
      <c r="J72" s="55">
        <v>6059.3789999999999</v>
      </c>
      <c r="K72" s="55">
        <v>2645.6860000000001</v>
      </c>
      <c r="L72" s="55">
        <v>2169.4540000000002</v>
      </c>
      <c r="M72" s="55">
        <v>3413.6930000000002</v>
      </c>
      <c r="N72" s="55">
        <v>102.90300000000001</v>
      </c>
      <c r="O72" s="55">
        <v>19.768999999999998</v>
      </c>
      <c r="P72" s="55">
        <v>16.521000000000001</v>
      </c>
      <c r="Q72" s="55">
        <v>83.134</v>
      </c>
      <c r="R72" s="55">
        <v>1042.499</v>
      </c>
      <c r="S72" s="55">
        <v>652.31200000000001</v>
      </c>
      <c r="T72" s="55">
        <v>512.75300000000004</v>
      </c>
      <c r="U72" s="55">
        <v>390.18700000000001</v>
      </c>
      <c r="V72" s="55">
        <v>833.07899999999995</v>
      </c>
      <c r="W72" s="55">
        <v>540.00300000000004</v>
      </c>
      <c r="X72" s="55">
        <v>434.803</v>
      </c>
      <c r="Y72" s="55">
        <v>293.07600000000002</v>
      </c>
      <c r="Z72" s="55">
        <v>209.42</v>
      </c>
      <c r="AA72" s="55">
        <v>112.309</v>
      </c>
      <c r="AB72" s="55">
        <v>77.95</v>
      </c>
      <c r="AC72" s="55">
        <v>97.111000000000004</v>
      </c>
      <c r="AD72" s="55">
        <v>117.577</v>
      </c>
      <c r="AE72" s="55">
        <v>2304.7649999999999</v>
      </c>
      <c r="AF72" s="55">
        <v>1052.2370000000001</v>
      </c>
      <c r="AG72" s="55">
        <v>854.12199999999996</v>
      </c>
      <c r="AH72" s="55">
        <v>1252.527</v>
      </c>
      <c r="AI72" s="55">
        <v>1934.8150000000001</v>
      </c>
      <c r="AJ72" s="55">
        <v>850.17499999999995</v>
      </c>
      <c r="AK72" s="55">
        <v>694.87699999999995</v>
      </c>
      <c r="AL72" s="55">
        <v>1084.6410000000001</v>
      </c>
      <c r="AM72" s="55">
        <v>1904.011</v>
      </c>
      <c r="AN72" s="55">
        <v>845.47299999999996</v>
      </c>
      <c r="AO72" s="55">
        <v>690.70500000000004</v>
      </c>
      <c r="AP72" s="55">
        <v>1058.538</v>
      </c>
      <c r="AQ72" s="55">
        <v>30.803999999999998</v>
      </c>
      <c r="AR72" s="55">
        <v>4.7009999999999996</v>
      </c>
      <c r="AS72" s="55">
        <v>4.1719999999999997</v>
      </c>
      <c r="AT72" s="55">
        <v>26.103000000000002</v>
      </c>
      <c r="AU72" s="55">
        <v>330.27199999999999</v>
      </c>
      <c r="AV72" s="55">
        <v>202.06299999999999</v>
      </c>
      <c r="AW72" s="55">
        <v>159.24600000000001</v>
      </c>
      <c r="AX72" s="55">
        <v>128.21</v>
      </c>
      <c r="AY72" s="55">
        <v>263.96100000000001</v>
      </c>
      <c r="AZ72" s="55">
        <v>170.08600000000001</v>
      </c>
      <c r="BA72" s="55">
        <v>136.09800000000001</v>
      </c>
      <c r="BB72" s="55">
        <v>93.875</v>
      </c>
      <c r="BC72" s="55">
        <v>66.311000000000007</v>
      </c>
      <c r="BD72" s="55">
        <v>31.977</v>
      </c>
      <c r="BE72" s="55">
        <v>23.148</v>
      </c>
      <c r="BF72" s="55">
        <v>34.335000000000001</v>
      </c>
      <c r="BG72" s="55">
        <v>39.677</v>
      </c>
      <c r="BH72" s="55">
        <v>1875.7149999999999</v>
      </c>
      <c r="BI72" s="55">
        <v>859.577</v>
      </c>
      <c r="BJ72" s="55">
        <v>683.19399999999996</v>
      </c>
      <c r="BK72" s="55">
        <v>1016.138</v>
      </c>
      <c r="BL72" s="55">
        <v>1603.125</v>
      </c>
      <c r="BM72" s="55">
        <v>714.96400000000006</v>
      </c>
      <c r="BN72" s="55">
        <v>570.61500000000001</v>
      </c>
      <c r="BO72" s="55">
        <v>888.16099999999994</v>
      </c>
      <c r="BP72" s="55">
        <v>1569.279</v>
      </c>
      <c r="BQ72" s="55">
        <v>706.44100000000003</v>
      </c>
      <c r="BR72" s="55">
        <v>563.36300000000006</v>
      </c>
      <c r="BS72" s="55">
        <v>862.83799999999997</v>
      </c>
      <c r="BT72" s="55">
        <v>33.845999999999997</v>
      </c>
      <c r="BU72" s="55">
        <v>8.5229999999999997</v>
      </c>
      <c r="BV72" s="55">
        <v>7.2510000000000003</v>
      </c>
      <c r="BW72" s="55">
        <v>25.323</v>
      </c>
      <c r="BX72" s="55">
        <v>244.59700000000001</v>
      </c>
      <c r="BY72" s="55">
        <v>144.613</v>
      </c>
      <c r="BZ72" s="55">
        <v>112.57899999999999</v>
      </c>
      <c r="CA72" s="55">
        <v>99.984999999999999</v>
      </c>
      <c r="CB72" s="55">
        <v>199.328</v>
      </c>
      <c r="CC72" s="55">
        <v>121.825</v>
      </c>
      <c r="CD72" s="55">
        <v>96.975999999999999</v>
      </c>
      <c r="CE72" s="55">
        <v>77.501999999999995</v>
      </c>
      <c r="CF72" s="55">
        <v>45.27</v>
      </c>
      <c r="CG72" s="55">
        <v>22.786999999999999</v>
      </c>
      <c r="CH72" s="55">
        <v>15.603</v>
      </c>
      <c r="CI72" s="55">
        <v>22.483000000000001</v>
      </c>
      <c r="CJ72" s="55">
        <v>27.992000000000001</v>
      </c>
      <c r="CK72" s="55">
        <v>1524.9</v>
      </c>
      <c r="CL72" s="55">
        <v>674.24900000000002</v>
      </c>
      <c r="CM72" s="55">
        <v>560.41099999999994</v>
      </c>
      <c r="CN72" s="55">
        <v>850.65200000000004</v>
      </c>
      <c r="CO72" s="55">
        <v>1280.7429999999999</v>
      </c>
      <c r="CP72" s="55">
        <v>527.851</v>
      </c>
      <c r="CQ72" s="55">
        <v>442.77800000000002</v>
      </c>
      <c r="CR72" s="55">
        <v>752.89200000000005</v>
      </c>
      <c r="CS72" s="55">
        <v>1261.2809999999999</v>
      </c>
      <c r="CT72" s="55">
        <v>523.32000000000005</v>
      </c>
      <c r="CU72" s="55">
        <v>439.435</v>
      </c>
      <c r="CV72" s="55">
        <v>737.96199999999999</v>
      </c>
      <c r="CW72" s="55">
        <v>19.462</v>
      </c>
      <c r="CX72" s="55">
        <v>4.5309999999999997</v>
      </c>
      <c r="CY72" s="55">
        <v>3.3439999999999999</v>
      </c>
      <c r="CZ72" s="55">
        <v>14.930999999999999</v>
      </c>
      <c r="DA72" s="55">
        <v>219.27099999999999</v>
      </c>
      <c r="DB72" s="55">
        <v>146.39699999999999</v>
      </c>
      <c r="DC72" s="55">
        <v>117.633</v>
      </c>
      <c r="DD72" s="55">
        <v>72.873999999999995</v>
      </c>
      <c r="DE72" s="55">
        <v>174.364</v>
      </c>
      <c r="DF72" s="55">
        <v>120.282</v>
      </c>
      <c r="DG72" s="55">
        <v>99.061000000000007</v>
      </c>
      <c r="DH72" s="55">
        <v>54.082000000000001</v>
      </c>
      <c r="DI72" s="55">
        <v>44.906999999999996</v>
      </c>
      <c r="DJ72" s="55">
        <v>26.114999999999998</v>
      </c>
      <c r="DK72" s="55">
        <v>18.571999999999999</v>
      </c>
      <c r="DL72" s="55">
        <v>18.792000000000002</v>
      </c>
      <c r="DM72" s="55">
        <v>24.885999999999999</v>
      </c>
      <c r="DN72" s="55">
        <v>510.38400000000001</v>
      </c>
      <c r="DO72" s="55">
        <v>220.64</v>
      </c>
      <c r="DP72" s="55">
        <v>176.13200000000001</v>
      </c>
      <c r="DQ72" s="55">
        <v>289.74400000000003</v>
      </c>
      <c r="DR72" s="55">
        <v>415.11900000000003</v>
      </c>
      <c r="DS72" s="55">
        <v>168.149</v>
      </c>
      <c r="DT72" s="55">
        <v>135.303</v>
      </c>
      <c r="DU72" s="55">
        <v>246.971</v>
      </c>
      <c r="DV72" s="55">
        <v>408.18400000000003</v>
      </c>
      <c r="DW72" s="55">
        <v>167.16200000000001</v>
      </c>
      <c r="DX72" s="55">
        <v>134.316</v>
      </c>
      <c r="DY72" s="55">
        <v>241.02199999999999</v>
      </c>
      <c r="DZ72" s="55">
        <v>6.9349999999999996</v>
      </c>
      <c r="EA72" s="55">
        <v>0.98699999999999999</v>
      </c>
      <c r="EB72" s="55">
        <v>0.98699999999999999</v>
      </c>
      <c r="EC72" s="55">
        <v>5.9489999999999998</v>
      </c>
      <c r="ED72" s="55">
        <v>84.728999999999999</v>
      </c>
      <c r="EE72" s="55">
        <v>52.491</v>
      </c>
      <c r="EF72" s="55">
        <v>40.829000000000001</v>
      </c>
      <c r="EG72" s="55">
        <v>32.238</v>
      </c>
      <c r="EH72" s="55">
        <v>66.207999999999998</v>
      </c>
      <c r="EI72" s="55">
        <v>43.470999999999997</v>
      </c>
      <c r="EJ72" s="55">
        <v>35.277999999999999</v>
      </c>
      <c r="EK72" s="55">
        <v>22.736999999999998</v>
      </c>
      <c r="EL72" s="55">
        <v>18.521999999999998</v>
      </c>
      <c r="EM72" s="55">
        <v>9.0210000000000008</v>
      </c>
      <c r="EN72" s="55">
        <v>5.5519999999999996</v>
      </c>
      <c r="EO72" s="55">
        <v>9.5009999999999994</v>
      </c>
      <c r="EP72" s="55">
        <v>10.535</v>
      </c>
      <c r="EQ72" s="55">
        <v>773.39</v>
      </c>
      <c r="ER72" s="55">
        <v>360.95</v>
      </c>
      <c r="ES72" s="55">
        <v>297.952</v>
      </c>
      <c r="ET72" s="55">
        <v>412.43900000000002</v>
      </c>
      <c r="EU72" s="55">
        <v>649.56200000000001</v>
      </c>
      <c r="EV72" s="55">
        <v>286.709</v>
      </c>
      <c r="EW72" s="55">
        <v>241.90600000000001</v>
      </c>
      <c r="EX72" s="55">
        <v>362.85300000000001</v>
      </c>
      <c r="EY72" s="55">
        <v>641.97900000000004</v>
      </c>
      <c r="EZ72" s="55">
        <v>286.44900000000001</v>
      </c>
      <c r="FA72" s="55">
        <v>241.90600000000001</v>
      </c>
      <c r="FB72" s="55">
        <v>355.53</v>
      </c>
      <c r="FC72" s="55">
        <v>7.5830000000000002</v>
      </c>
      <c r="FD72" s="55">
        <v>0.26</v>
      </c>
      <c r="FE72" s="55">
        <v>0</v>
      </c>
      <c r="FF72" s="55">
        <v>7.3230000000000004</v>
      </c>
      <c r="FG72" s="55">
        <v>115.01600000000001</v>
      </c>
      <c r="FH72" s="55">
        <v>74.241</v>
      </c>
      <c r="FI72" s="55">
        <v>56.045999999999999</v>
      </c>
      <c r="FJ72" s="55">
        <v>40.774000000000001</v>
      </c>
      <c r="FK72" s="55">
        <v>91.643000000000001</v>
      </c>
      <c r="FL72" s="55">
        <v>58.639000000000003</v>
      </c>
      <c r="FM72" s="55">
        <v>46.216000000000001</v>
      </c>
      <c r="FN72" s="55">
        <v>33.003999999999998</v>
      </c>
      <c r="FO72" s="55">
        <v>23.373000000000001</v>
      </c>
      <c r="FP72" s="55">
        <v>15.602</v>
      </c>
      <c r="FQ72" s="55">
        <v>9.83</v>
      </c>
      <c r="FR72" s="55">
        <v>7.77</v>
      </c>
      <c r="FS72" s="55">
        <v>8.8119999999999994</v>
      </c>
      <c r="FT72" s="55">
        <v>156.09100000000001</v>
      </c>
      <c r="FU72" s="55">
        <v>62.795000000000002</v>
      </c>
      <c r="FV72" s="55">
        <v>52.741</v>
      </c>
      <c r="FW72" s="55">
        <v>93.296000000000006</v>
      </c>
      <c r="FX72" s="55">
        <v>128.94300000000001</v>
      </c>
      <c r="FY72" s="55">
        <v>45.81</v>
      </c>
      <c r="FZ72" s="55">
        <v>38.941000000000003</v>
      </c>
      <c r="GA72" s="55">
        <v>83.134</v>
      </c>
      <c r="GB72" s="55">
        <v>127.20699999999999</v>
      </c>
      <c r="GC72" s="55">
        <v>45.398000000000003</v>
      </c>
      <c r="GD72" s="55">
        <v>38.529000000000003</v>
      </c>
      <c r="GE72" s="55">
        <v>81.808999999999997</v>
      </c>
      <c r="GF72" s="55">
        <v>1.736</v>
      </c>
      <c r="GG72" s="55">
        <v>0.41199999999999998</v>
      </c>
      <c r="GH72" s="55">
        <v>0.41199999999999998</v>
      </c>
      <c r="GI72" s="55">
        <v>1.3240000000000001</v>
      </c>
      <c r="GJ72" s="55">
        <v>24.856999999999999</v>
      </c>
      <c r="GK72" s="55">
        <v>16.984999999999999</v>
      </c>
      <c r="GL72" s="55">
        <v>13.8</v>
      </c>
      <c r="GM72" s="55">
        <v>7.8719999999999999</v>
      </c>
      <c r="GN72" s="55">
        <v>19.097000000000001</v>
      </c>
      <c r="GO72" s="55">
        <v>12.978999999999999</v>
      </c>
      <c r="GP72" s="55">
        <v>10.954000000000001</v>
      </c>
      <c r="GQ72" s="55">
        <v>6.1180000000000003</v>
      </c>
      <c r="GR72" s="55">
        <v>5.76</v>
      </c>
      <c r="GS72" s="55">
        <v>4.0060000000000002</v>
      </c>
      <c r="GT72" s="55">
        <v>2.8460000000000001</v>
      </c>
      <c r="GU72" s="55">
        <v>1.754</v>
      </c>
      <c r="GV72" s="55">
        <v>2.2909999999999999</v>
      </c>
      <c r="GW72" s="55">
        <v>59.377000000000002</v>
      </c>
      <c r="GX72" s="55">
        <v>28.965</v>
      </c>
      <c r="GY72" s="55">
        <v>25.498999999999999</v>
      </c>
      <c r="GZ72" s="55">
        <v>30.411999999999999</v>
      </c>
      <c r="HA72" s="55">
        <v>50.168999999999997</v>
      </c>
      <c r="HB72" s="55">
        <v>24.007000000000001</v>
      </c>
      <c r="HC72" s="55">
        <v>21.2</v>
      </c>
      <c r="HD72" s="55">
        <v>26.161000000000001</v>
      </c>
      <c r="HE72" s="55">
        <v>49.503</v>
      </c>
      <c r="HF72" s="55">
        <v>23.914000000000001</v>
      </c>
      <c r="HG72" s="55">
        <v>21.106999999999999</v>
      </c>
      <c r="HH72" s="55">
        <v>25.588999999999999</v>
      </c>
      <c r="HI72" s="55">
        <v>0.66600000000000004</v>
      </c>
      <c r="HJ72" s="55">
        <v>9.2999999999999999E-2</v>
      </c>
      <c r="HK72" s="55">
        <v>9.2999999999999999E-2</v>
      </c>
      <c r="HL72" s="55">
        <v>0.57299999999999995</v>
      </c>
      <c r="HM72" s="55">
        <v>7.3760000000000003</v>
      </c>
      <c r="HN72" s="55">
        <v>4.9580000000000002</v>
      </c>
      <c r="HO72" s="55">
        <v>4.2990000000000004</v>
      </c>
      <c r="HP72" s="55">
        <v>2.419</v>
      </c>
      <c r="HQ72" s="55">
        <v>6.048</v>
      </c>
      <c r="HR72" s="55">
        <v>4.4089999999999998</v>
      </c>
      <c r="HS72" s="55">
        <v>3.7509999999999999</v>
      </c>
      <c r="HT72" s="55">
        <v>1.639</v>
      </c>
      <c r="HU72" s="55">
        <v>1.329</v>
      </c>
      <c r="HV72" s="55">
        <v>0.54800000000000004</v>
      </c>
      <c r="HW72" s="55">
        <v>0.54800000000000004</v>
      </c>
      <c r="HX72" s="55">
        <v>0.78</v>
      </c>
      <c r="HY72" s="55">
        <v>1.8320000000000001</v>
      </c>
      <c r="HZ72" s="55">
        <v>117.73699999999999</v>
      </c>
      <c r="IA72" s="55">
        <v>58.353999999999999</v>
      </c>
      <c r="IB72" s="55">
        <v>48.676000000000002</v>
      </c>
      <c r="IC72" s="55">
        <v>59.381999999999998</v>
      </c>
      <c r="ID72" s="55">
        <v>99.805000000000007</v>
      </c>
      <c r="IE72" s="55">
        <v>47.790999999999997</v>
      </c>
      <c r="IF72" s="55">
        <v>40.353999999999999</v>
      </c>
      <c r="IG72" s="55">
        <v>52.014000000000003</v>
      </c>
      <c r="IH72" s="55">
        <v>97.933999999999997</v>
      </c>
      <c r="II72" s="55">
        <v>47.529000000000003</v>
      </c>
      <c r="IJ72" s="55">
        <v>40.093000000000004</v>
      </c>
      <c r="IK72" s="55">
        <v>50.405000000000001</v>
      </c>
      <c r="IL72" s="55">
        <v>1.871</v>
      </c>
      <c r="IM72" s="55">
        <v>0.26200000000000001</v>
      </c>
      <c r="IN72" s="55">
        <v>0.26200000000000001</v>
      </c>
      <c r="IO72" s="55">
        <v>1.609</v>
      </c>
      <c r="IP72" s="55">
        <v>16.381</v>
      </c>
      <c r="IQ72" s="55">
        <v>10.564</v>
      </c>
    </row>
  </sheetData>
  <pageMargins left="0.7" right="0.7" top="0.75" bottom="0.75" header="0.3" footer="0.3"/>
  <pageSetup paperSize="0" orientation="portrait" horizontalDpi="0" verticalDpi="0" copies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72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2" sqref="B12"/>
    </sheetView>
  </sheetViews>
  <sheetFormatPr defaultColWidth="14.7109375" defaultRowHeight="11.25"/>
  <cols>
    <col min="1" max="16384" width="14.7109375" style="1"/>
  </cols>
  <sheetData>
    <row r="1" spans="1:12" s="2" customFormat="1" ht="99.95" customHeight="1">
      <c r="B1" s="3" t="s">
        <v>513</v>
      </c>
      <c r="C1" s="3" t="s">
        <v>514</v>
      </c>
      <c r="D1" s="3" t="s">
        <v>515</v>
      </c>
      <c r="E1" s="3" t="s">
        <v>516</v>
      </c>
      <c r="F1" s="3" t="s">
        <v>517</v>
      </c>
      <c r="G1" s="3" t="s">
        <v>518</v>
      </c>
      <c r="H1" s="3" t="s">
        <v>519</v>
      </c>
      <c r="I1" s="3" t="s">
        <v>520</v>
      </c>
      <c r="J1" s="3" t="s">
        <v>521</v>
      </c>
      <c r="K1" s="3" t="s">
        <v>522</v>
      </c>
      <c r="L1" s="3" t="s">
        <v>523</v>
      </c>
    </row>
    <row r="2" spans="1:12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</row>
    <row r="3" spans="1:12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</row>
    <row r="4" spans="1:12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</row>
    <row r="5" spans="1:12">
      <c r="A5" s="4" t="s">
        <v>253</v>
      </c>
      <c r="B5" s="8" t="s">
        <v>262</v>
      </c>
      <c r="C5" s="8" t="s">
        <v>262</v>
      </c>
      <c r="D5" s="8" t="s">
        <v>262</v>
      </c>
      <c r="E5" s="8" t="s">
        <v>262</v>
      </c>
      <c r="F5" s="8" t="s">
        <v>262</v>
      </c>
      <c r="G5" s="8" t="s">
        <v>262</v>
      </c>
      <c r="H5" s="8" t="s">
        <v>262</v>
      </c>
      <c r="I5" s="8" t="s">
        <v>262</v>
      </c>
      <c r="J5" s="8" t="s">
        <v>262</v>
      </c>
      <c r="K5" s="8" t="s">
        <v>262</v>
      </c>
      <c r="L5" s="8" t="s">
        <v>262</v>
      </c>
    </row>
    <row r="6" spans="1:12">
      <c r="A6" s="4" t="s">
        <v>254</v>
      </c>
      <c r="B6" s="8" t="s">
        <v>544</v>
      </c>
      <c r="C6" s="8" t="s">
        <v>544</v>
      </c>
      <c r="D6" s="8" t="s">
        <v>544</v>
      </c>
      <c r="E6" s="8" t="s">
        <v>544</v>
      </c>
      <c r="F6" s="8" t="s">
        <v>544</v>
      </c>
      <c r="G6" s="8" t="s">
        <v>544</v>
      </c>
      <c r="H6" s="8" t="s">
        <v>544</v>
      </c>
      <c r="I6" s="8" t="s">
        <v>544</v>
      </c>
      <c r="J6" s="8" t="s">
        <v>544</v>
      </c>
      <c r="K6" s="8" t="s">
        <v>544</v>
      </c>
      <c r="L6" s="8" t="s">
        <v>544</v>
      </c>
    </row>
    <row r="7" spans="1:12" s="6" customFormat="1">
      <c r="A7" s="5" t="s">
        <v>255</v>
      </c>
      <c r="B7" s="6">
        <v>34486</v>
      </c>
      <c r="C7" s="6">
        <v>34486</v>
      </c>
      <c r="D7" s="6">
        <v>34486</v>
      </c>
      <c r="E7" s="6">
        <v>34486</v>
      </c>
      <c r="F7" s="6">
        <v>34486</v>
      </c>
      <c r="G7" s="6">
        <v>34486</v>
      </c>
      <c r="H7" s="6">
        <v>34486</v>
      </c>
      <c r="I7" s="6">
        <v>34486</v>
      </c>
      <c r="J7" s="6">
        <v>34486</v>
      </c>
      <c r="K7" s="6">
        <v>34486</v>
      </c>
      <c r="L7" s="6">
        <v>34486</v>
      </c>
    </row>
    <row r="8" spans="1:12" s="6" customFormat="1">
      <c r="A8" s="5" t="s">
        <v>256</v>
      </c>
      <c r="B8" s="6">
        <v>44713</v>
      </c>
      <c r="C8" s="6">
        <v>44713</v>
      </c>
      <c r="D8" s="6">
        <v>44713</v>
      </c>
      <c r="E8" s="6">
        <v>44713</v>
      </c>
      <c r="F8" s="6">
        <v>44713</v>
      </c>
      <c r="G8" s="6">
        <v>44713</v>
      </c>
      <c r="H8" s="6">
        <v>44713</v>
      </c>
      <c r="I8" s="6">
        <v>44713</v>
      </c>
      <c r="J8" s="6">
        <v>44713</v>
      </c>
      <c r="K8" s="6">
        <v>44713</v>
      </c>
      <c r="L8" s="6">
        <v>44713</v>
      </c>
    </row>
    <row r="9" spans="1:12">
      <c r="A9" s="4" t="s">
        <v>257</v>
      </c>
      <c r="B9" s="1">
        <v>42</v>
      </c>
      <c r="C9" s="1">
        <v>42</v>
      </c>
      <c r="D9" s="1">
        <v>42</v>
      </c>
      <c r="E9" s="1">
        <v>42</v>
      </c>
      <c r="F9" s="1">
        <v>42</v>
      </c>
      <c r="G9" s="1">
        <v>42</v>
      </c>
      <c r="H9" s="1">
        <v>42</v>
      </c>
      <c r="I9" s="1">
        <v>42</v>
      </c>
      <c r="J9" s="1">
        <v>42</v>
      </c>
      <c r="K9" s="1">
        <v>42</v>
      </c>
      <c r="L9" s="1">
        <v>42</v>
      </c>
    </row>
    <row r="10" spans="1:12">
      <c r="A10" s="4" t="s">
        <v>258</v>
      </c>
      <c r="B10" s="8" t="s">
        <v>524</v>
      </c>
      <c r="C10" s="8" t="s">
        <v>525</v>
      </c>
      <c r="D10" s="8" t="s">
        <v>526</v>
      </c>
      <c r="E10" s="8" t="s">
        <v>527</v>
      </c>
      <c r="F10" s="8" t="s">
        <v>528</v>
      </c>
      <c r="G10" s="8" t="s">
        <v>529</v>
      </c>
      <c r="H10" s="8" t="s">
        <v>530</v>
      </c>
      <c r="I10" s="8" t="s">
        <v>531</v>
      </c>
      <c r="J10" s="8" t="s">
        <v>532</v>
      </c>
      <c r="K10" s="8" t="s">
        <v>533</v>
      </c>
      <c r="L10" s="8" t="s">
        <v>534</v>
      </c>
    </row>
    <row r="11" spans="1:12">
      <c r="A11" s="20" t="s">
        <v>596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</row>
    <row r="12" spans="1:12">
      <c r="A12" s="10">
        <v>27334</v>
      </c>
    </row>
    <row r="13" spans="1:12">
      <c r="A13" s="10">
        <v>29037</v>
      </c>
    </row>
    <row r="14" spans="1:12">
      <c r="A14" s="10">
        <v>29403</v>
      </c>
    </row>
    <row r="15" spans="1:12">
      <c r="A15" s="10">
        <v>29738</v>
      </c>
    </row>
    <row r="16" spans="1:12">
      <c r="A16" s="10">
        <v>30133</v>
      </c>
    </row>
    <row r="17" spans="1:12">
      <c r="A17" s="10">
        <v>30498</v>
      </c>
    </row>
    <row r="18" spans="1:12">
      <c r="A18" s="10">
        <v>30864</v>
      </c>
    </row>
    <row r="19" spans="1:12">
      <c r="A19" s="10">
        <v>31229</v>
      </c>
    </row>
    <row r="20" spans="1:12">
      <c r="A20" s="20" t="s">
        <v>597</v>
      </c>
    </row>
    <row r="21" spans="1:12">
      <c r="A21" s="10">
        <v>31564</v>
      </c>
    </row>
    <row r="22" spans="1:12">
      <c r="A22" s="10">
        <v>31929</v>
      </c>
    </row>
    <row r="23" spans="1:12">
      <c r="A23" s="10">
        <v>32295</v>
      </c>
    </row>
    <row r="24" spans="1:12">
      <c r="A24" s="10">
        <v>32660</v>
      </c>
    </row>
    <row r="25" spans="1:12">
      <c r="A25" s="10">
        <v>33025</v>
      </c>
    </row>
    <row r="26" spans="1:12">
      <c r="A26" s="10">
        <v>33390</v>
      </c>
    </row>
    <row r="27" spans="1:12">
      <c r="A27" s="10">
        <v>33756</v>
      </c>
    </row>
    <row r="28" spans="1:12">
      <c r="A28" s="10">
        <v>34121</v>
      </c>
    </row>
    <row r="29" spans="1:12">
      <c r="A29" s="20" t="s">
        <v>547</v>
      </c>
    </row>
    <row r="30" spans="1:12">
      <c r="A30" s="10">
        <v>34486</v>
      </c>
      <c r="B30" s="9">
        <v>6.8280000000000003</v>
      </c>
      <c r="C30" s="9">
        <v>3.0049999999999999</v>
      </c>
      <c r="D30" s="9">
        <v>10.016</v>
      </c>
      <c r="E30" s="9">
        <v>7.6859999999999999</v>
      </c>
      <c r="F30" s="9">
        <v>5.9349999999999996</v>
      </c>
      <c r="G30" s="9">
        <v>2.33</v>
      </c>
      <c r="H30" s="9">
        <v>2.1440000000000001</v>
      </c>
      <c r="I30" s="9">
        <v>1.47</v>
      </c>
      <c r="J30" s="9">
        <v>0.89300000000000002</v>
      </c>
      <c r="K30" s="9">
        <v>0.67400000000000004</v>
      </c>
      <c r="L30" s="9">
        <v>1.0129999999999999</v>
      </c>
    </row>
    <row r="31" spans="1:12">
      <c r="A31" s="10">
        <v>34851</v>
      </c>
      <c r="B31" s="9">
        <v>7.4379999999999997</v>
      </c>
      <c r="C31" s="9">
        <v>2.79</v>
      </c>
      <c r="D31" s="9">
        <v>10.555999999999999</v>
      </c>
      <c r="E31" s="9">
        <v>8.3970000000000002</v>
      </c>
      <c r="F31" s="9">
        <v>6.827</v>
      </c>
      <c r="G31" s="9">
        <v>2.1589999999999998</v>
      </c>
      <c r="H31" s="9">
        <v>1.3129999999999999</v>
      </c>
      <c r="I31" s="9">
        <v>0.68300000000000005</v>
      </c>
      <c r="J31" s="9">
        <v>0.61099999999999999</v>
      </c>
      <c r="K31" s="9">
        <v>0.63100000000000001</v>
      </c>
      <c r="L31" s="9">
        <v>1.0620000000000001</v>
      </c>
    </row>
    <row r="32" spans="1:12">
      <c r="A32" s="10">
        <v>35217</v>
      </c>
      <c r="B32" s="9">
        <v>6.2990000000000004</v>
      </c>
      <c r="C32" s="9">
        <v>1.9530000000000001</v>
      </c>
      <c r="D32" s="9">
        <v>8.25</v>
      </c>
      <c r="E32" s="9">
        <v>6.867</v>
      </c>
      <c r="F32" s="9">
        <v>5.4180000000000001</v>
      </c>
      <c r="G32" s="9">
        <v>1.383</v>
      </c>
      <c r="H32" s="9">
        <v>1.76</v>
      </c>
      <c r="I32" s="9">
        <v>1.19</v>
      </c>
      <c r="J32" s="9">
        <v>0.88200000000000001</v>
      </c>
      <c r="K32" s="9">
        <v>0.56999999999999995</v>
      </c>
      <c r="L32" s="9">
        <v>1.01</v>
      </c>
    </row>
    <row r="33" spans="1:12">
      <c r="A33" s="10">
        <v>35582</v>
      </c>
      <c r="B33" s="9">
        <v>7.6529999999999996</v>
      </c>
      <c r="C33" s="9">
        <v>3.4020000000000001</v>
      </c>
      <c r="D33" s="9">
        <v>10.458</v>
      </c>
      <c r="E33" s="9">
        <v>8.0429999999999993</v>
      </c>
      <c r="F33" s="9">
        <v>6.5460000000000003</v>
      </c>
      <c r="G33" s="9">
        <v>2.415</v>
      </c>
      <c r="H33" s="9">
        <v>2.68</v>
      </c>
      <c r="I33" s="9">
        <v>1.6930000000000001</v>
      </c>
      <c r="J33" s="9">
        <v>1.107</v>
      </c>
      <c r="K33" s="9">
        <v>0.98699999999999999</v>
      </c>
      <c r="L33" s="9">
        <v>0.76800000000000002</v>
      </c>
    </row>
    <row r="34" spans="1:12">
      <c r="A34" s="10">
        <v>35947</v>
      </c>
      <c r="B34" s="9">
        <v>6.2930000000000001</v>
      </c>
      <c r="C34" s="9">
        <v>2.9340000000000002</v>
      </c>
      <c r="D34" s="9">
        <v>9.0180000000000007</v>
      </c>
      <c r="E34" s="9">
        <v>6.5739999999999998</v>
      </c>
      <c r="F34" s="9">
        <v>5.1479999999999997</v>
      </c>
      <c r="G34" s="9">
        <v>2.444</v>
      </c>
      <c r="H34" s="9">
        <v>2.1230000000000002</v>
      </c>
      <c r="I34" s="9">
        <v>1.633</v>
      </c>
      <c r="J34" s="9">
        <v>1.145</v>
      </c>
      <c r="K34" s="9">
        <v>0.49</v>
      </c>
      <c r="L34" s="9">
        <v>1.41</v>
      </c>
    </row>
    <row r="35" spans="1:12">
      <c r="A35" s="10">
        <v>36312</v>
      </c>
      <c r="B35" s="9">
        <v>6.2759999999999998</v>
      </c>
      <c r="C35" s="9">
        <v>1.8720000000000001</v>
      </c>
      <c r="D35" s="9">
        <v>8.6460000000000008</v>
      </c>
      <c r="E35" s="9">
        <v>7.0970000000000004</v>
      </c>
      <c r="F35" s="9">
        <v>5.524</v>
      </c>
      <c r="G35" s="9">
        <v>1.548</v>
      </c>
      <c r="H35" s="9">
        <v>1.597</v>
      </c>
      <c r="I35" s="9">
        <v>1.2729999999999999</v>
      </c>
      <c r="J35" s="9">
        <v>0.752</v>
      </c>
      <c r="K35" s="9">
        <v>0.32400000000000001</v>
      </c>
      <c r="L35" s="9">
        <v>1.0269999999999999</v>
      </c>
    </row>
    <row r="36" spans="1:12">
      <c r="A36" s="10">
        <v>36678</v>
      </c>
      <c r="B36" s="9">
        <v>8.7319999999999993</v>
      </c>
      <c r="C36" s="9">
        <v>3.3439999999999999</v>
      </c>
      <c r="D36" s="9">
        <v>12.500999999999999</v>
      </c>
      <c r="E36" s="9">
        <v>9.9049999999999994</v>
      </c>
      <c r="F36" s="9">
        <v>7.94</v>
      </c>
      <c r="G36" s="9">
        <v>2.5960000000000001</v>
      </c>
      <c r="H36" s="9">
        <v>2.044</v>
      </c>
      <c r="I36" s="9">
        <v>1.296</v>
      </c>
      <c r="J36" s="9">
        <v>0.79100000000000004</v>
      </c>
      <c r="K36" s="9">
        <v>0.748</v>
      </c>
      <c r="L36" s="9">
        <v>0.80600000000000005</v>
      </c>
    </row>
    <row r="37" spans="1:12">
      <c r="A37" s="10">
        <v>37043</v>
      </c>
      <c r="B37" s="9">
        <v>8.42</v>
      </c>
      <c r="C37" s="9">
        <v>3.0379999999999998</v>
      </c>
      <c r="D37" s="9">
        <v>10.884</v>
      </c>
      <c r="E37" s="9">
        <v>8.8219999999999992</v>
      </c>
      <c r="F37" s="9">
        <v>6.8739999999999997</v>
      </c>
      <c r="G37" s="9">
        <v>2.0619999999999998</v>
      </c>
      <c r="H37" s="9">
        <v>3.2389999999999999</v>
      </c>
      <c r="I37" s="9">
        <v>2.2629999999999999</v>
      </c>
      <c r="J37" s="9">
        <v>1.5469999999999999</v>
      </c>
      <c r="K37" s="9">
        <v>0.97599999999999998</v>
      </c>
      <c r="L37" s="9">
        <v>1.448</v>
      </c>
    </row>
    <row r="38" spans="1:12">
      <c r="A38" s="10">
        <v>37408</v>
      </c>
      <c r="B38" s="9">
        <v>6.9580000000000002</v>
      </c>
      <c r="C38" s="9">
        <v>3.61</v>
      </c>
      <c r="D38" s="9">
        <v>10.561999999999999</v>
      </c>
      <c r="E38" s="9">
        <v>7.73</v>
      </c>
      <c r="F38" s="9">
        <v>6.0270000000000001</v>
      </c>
      <c r="G38" s="9">
        <v>2.8319999999999999</v>
      </c>
      <c r="H38" s="9">
        <v>2.0670000000000002</v>
      </c>
      <c r="I38" s="9">
        <v>1.2889999999999999</v>
      </c>
      <c r="J38" s="9">
        <v>0.93100000000000005</v>
      </c>
      <c r="K38" s="9">
        <v>0.77800000000000002</v>
      </c>
      <c r="L38" s="9">
        <v>0.95399999999999996</v>
      </c>
    </row>
    <row r="39" spans="1:12">
      <c r="A39" s="10">
        <v>37773</v>
      </c>
      <c r="B39" s="9">
        <v>8.25</v>
      </c>
      <c r="C39" s="9">
        <v>3.7440000000000002</v>
      </c>
      <c r="D39" s="9">
        <v>12.314</v>
      </c>
      <c r="E39" s="9">
        <v>9.3279999999999994</v>
      </c>
      <c r="F39" s="9">
        <v>6.8890000000000002</v>
      </c>
      <c r="G39" s="9">
        <v>2.9849999999999999</v>
      </c>
      <c r="H39" s="9">
        <v>2.6110000000000002</v>
      </c>
      <c r="I39" s="9">
        <v>1.8520000000000001</v>
      </c>
      <c r="J39" s="9">
        <v>1.361</v>
      </c>
      <c r="K39" s="9">
        <v>0.75800000000000001</v>
      </c>
      <c r="L39" s="9">
        <v>1.3740000000000001</v>
      </c>
    </row>
    <row r="40" spans="1:12">
      <c r="A40" s="10">
        <v>38139</v>
      </c>
      <c r="B40" s="9">
        <v>8.01</v>
      </c>
      <c r="C40" s="9">
        <v>4.008</v>
      </c>
      <c r="D40" s="9">
        <v>12.991</v>
      </c>
      <c r="E40" s="9">
        <v>9.8859999999999992</v>
      </c>
      <c r="F40" s="9">
        <v>6.9</v>
      </c>
      <c r="G40" s="9">
        <v>3.105</v>
      </c>
      <c r="H40" s="9">
        <v>2.391</v>
      </c>
      <c r="I40" s="9">
        <v>1.488</v>
      </c>
      <c r="J40" s="9">
        <v>1.1100000000000001</v>
      </c>
      <c r="K40" s="9">
        <v>0.90400000000000003</v>
      </c>
      <c r="L40" s="9">
        <v>0.75700000000000001</v>
      </c>
    </row>
    <row r="41" spans="1:12">
      <c r="A41" s="10">
        <v>38504</v>
      </c>
      <c r="B41" s="9">
        <v>7.0110000000000001</v>
      </c>
      <c r="C41" s="9">
        <v>3.0779999999999998</v>
      </c>
      <c r="D41" s="9">
        <v>10.571</v>
      </c>
      <c r="E41" s="9">
        <v>8.2609999999999992</v>
      </c>
      <c r="F41" s="9">
        <v>6.5380000000000003</v>
      </c>
      <c r="G41" s="9">
        <v>2.3090000000000002</v>
      </c>
      <c r="H41" s="9">
        <v>1.532</v>
      </c>
      <c r="I41" s="9">
        <v>0.76300000000000001</v>
      </c>
      <c r="J41" s="9">
        <v>0.47199999999999998</v>
      </c>
      <c r="K41" s="9">
        <v>0.76900000000000002</v>
      </c>
      <c r="L41" s="9">
        <v>0.95599999999999996</v>
      </c>
    </row>
    <row r="42" spans="1:12">
      <c r="A42" s="10">
        <v>38869</v>
      </c>
      <c r="B42" s="9">
        <v>7.6</v>
      </c>
      <c r="C42" s="9">
        <v>3.9750000000000001</v>
      </c>
      <c r="D42" s="9">
        <v>12.321999999999999</v>
      </c>
      <c r="E42" s="9">
        <v>8.9459999999999997</v>
      </c>
      <c r="F42" s="9">
        <v>6.798</v>
      </c>
      <c r="G42" s="9">
        <v>3.375</v>
      </c>
      <c r="H42" s="9">
        <v>1.796</v>
      </c>
      <c r="I42" s="9">
        <v>1.196</v>
      </c>
      <c r="J42" s="9">
        <v>0.80200000000000005</v>
      </c>
      <c r="K42" s="9">
        <v>0.59899999999999998</v>
      </c>
      <c r="L42" s="9">
        <v>1.3149999999999999</v>
      </c>
    </row>
    <row r="43" spans="1:12">
      <c r="A43" s="10">
        <v>39234</v>
      </c>
      <c r="B43" s="9">
        <v>6.8819999999999997</v>
      </c>
      <c r="C43" s="9">
        <v>4.21</v>
      </c>
      <c r="D43" s="9">
        <v>10.333</v>
      </c>
      <c r="E43" s="9">
        <v>6.9640000000000004</v>
      </c>
      <c r="F43" s="9">
        <v>5.9550000000000001</v>
      </c>
      <c r="G43" s="9">
        <v>3.3690000000000002</v>
      </c>
      <c r="H43" s="9">
        <v>2.1749999999999998</v>
      </c>
      <c r="I43" s="9">
        <v>1.3340000000000001</v>
      </c>
      <c r="J43" s="9">
        <v>0.92700000000000005</v>
      </c>
      <c r="K43" s="9">
        <v>0.84099999999999997</v>
      </c>
      <c r="L43" s="9">
        <v>0.58899999999999997</v>
      </c>
    </row>
    <row r="44" spans="1:12">
      <c r="A44" s="20" t="s">
        <v>548</v>
      </c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</row>
    <row r="45" spans="1:12">
      <c r="A45" s="10">
        <v>38504</v>
      </c>
      <c r="B45" s="55">
        <v>7.19</v>
      </c>
      <c r="C45" s="55">
        <v>3.3919999999999999</v>
      </c>
      <c r="D45" s="55">
        <v>10.848000000000001</v>
      </c>
      <c r="E45" s="55">
        <v>8.4640000000000004</v>
      </c>
      <c r="F45" s="55">
        <v>6.6390000000000002</v>
      </c>
      <c r="G45" s="55">
        <v>2.3839999999999999</v>
      </c>
      <c r="H45" s="55">
        <v>1.87</v>
      </c>
      <c r="I45" s="55">
        <v>0.86199999999999999</v>
      </c>
      <c r="J45" s="55">
        <v>0.55000000000000004</v>
      </c>
      <c r="K45" s="55">
        <v>1.008</v>
      </c>
      <c r="L45" s="55">
        <v>0.95299999999999996</v>
      </c>
    </row>
    <row r="46" spans="1:12">
      <c r="A46" s="10">
        <v>38869</v>
      </c>
      <c r="B46" s="55">
        <v>6.6820000000000004</v>
      </c>
      <c r="C46" s="55">
        <v>4.1980000000000004</v>
      </c>
      <c r="D46" s="55">
        <v>11.281000000000001</v>
      </c>
      <c r="E46" s="55">
        <v>7.81</v>
      </c>
      <c r="F46" s="55">
        <v>5.915</v>
      </c>
      <c r="G46" s="55">
        <v>3.4710000000000001</v>
      </c>
      <c r="H46" s="55">
        <v>1.863</v>
      </c>
      <c r="I46" s="55">
        <v>1.1359999999999999</v>
      </c>
      <c r="J46" s="55">
        <v>0.76600000000000001</v>
      </c>
      <c r="K46" s="55">
        <v>0.72699999999999998</v>
      </c>
      <c r="L46" s="55">
        <v>1.4890000000000001</v>
      </c>
    </row>
    <row r="47" spans="1:12">
      <c r="A47" s="10">
        <v>39234</v>
      </c>
      <c r="B47" s="55">
        <v>7.4989999999999997</v>
      </c>
      <c r="C47" s="55">
        <v>4.53</v>
      </c>
      <c r="D47" s="55">
        <v>10.928000000000001</v>
      </c>
      <c r="E47" s="55">
        <v>7.4420000000000002</v>
      </c>
      <c r="F47" s="55">
        <v>6.43</v>
      </c>
      <c r="G47" s="55">
        <v>3.4860000000000002</v>
      </c>
      <c r="H47" s="55">
        <v>2.5670000000000002</v>
      </c>
      <c r="I47" s="55">
        <v>1.5229999999999999</v>
      </c>
      <c r="J47" s="55">
        <v>1.069</v>
      </c>
      <c r="K47" s="55">
        <v>1.044</v>
      </c>
      <c r="L47" s="55">
        <v>0.55100000000000005</v>
      </c>
    </row>
    <row r="48" spans="1:12">
      <c r="A48" s="10">
        <v>39600</v>
      </c>
      <c r="B48" s="55">
        <v>6.5270000000000001</v>
      </c>
      <c r="C48" s="55">
        <v>4.024</v>
      </c>
      <c r="D48" s="55">
        <v>9.1189999999999998</v>
      </c>
      <c r="E48" s="55">
        <v>6.18</v>
      </c>
      <c r="F48" s="55">
        <v>5.3949999999999996</v>
      </c>
      <c r="G48" s="55">
        <v>2.9380000000000002</v>
      </c>
      <c r="H48" s="55">
        <v>2.504</v>
      </c>
      <c r="I48" s="55">
        <v>1.4179999999999999</v>
      </c>
      <c r="J48" s="55">
        <v>1.1319999999999999</v>
      </c>
      <c r="K48" s="55">
        <v>1.0860000000000001</v>
      </c>
      <c r="L48" s="55">
        <v>1.738</v>
      </c>
    </row>
    <row r="49" spans="1:12">
      <c r="A49" s="10">
        <v>39965</v>
      </c>
      <c r="B49" s="55">
        <v>6.6360000000000001</v>
      </c>
      <c r="C49" s="55">
        <v>5.3150000000000004</v>
      </c>
      <c r="D49" s="55">
        <v>12.505000000000001</v>
      </c>
      <c r="E49" s="55">
        <v>7.8550000000000004</v>
      </c>
      <c r="F49" s="55">
        <v>5.3449999999999998</v>
      </c>
      <c r="G49" s="55">
        <v>4.6500000000000004</v>
      </c>
      <c r="H49" s="55">
        <v>2.5840000000000001</v>
      </c>
      <c r="I49" s="55">
        <v>1.919</v>
      </c>
      <c r="J49" s="55">
        <v>1.292</v>
      </c>
      <c r="K49" s="55">
        <v>0.66500000000000004</v>
      </c>
      <c r="L49" s="55">
        <v>0.92900000000000005</v>
      </c>
    </row>
    <row r="50" spans="1:12">
      <c r="A50" s="10">
        <v>40330</v>
      </c>
      <c r="B50" s="55">
        <v>6.6390000000000002</v>
      </c>
      <c r="C50" s="55">
        <v>3.0249999999999999</v>
      </c>
      <c r="D50" s="55">
        <v>10.673</v>
      </c>
      <c r="E50" s="55">
        <v>8.1319999999999997</v>
      </c>
      <c r="F50" s="55">
        <v>5.4009999999999998</v>
      </c>
      <c r="G50" s="55">
        <v>2.5409999999999999</v>
      </c>
      <c r="H50" s="55">
        <v>2.415</v>
      </c>
      <c r="I50" s="55">
        <v>1.931</v>
      </c>
      <c r="J50" s="55">
        <v>1.238</v>
      </c>
      <c r="K50" s="55">
        <v>0.48399999999999999</v>
      </c>
      <c r="L50" s="55">
        <v>1.879</v>
      </c>
    </row>
    <row r="51" spans="1:12">
      <c r="A51" s="10">
        <v>40695</v>
      </c>
      <c r="B51" s="55">
        <v>6.4349999999999996</v>
      </c>
      <c r="C51" s="55">
        <v>5.101</v>
      </c>
      <c r="D51" s="55">
        <v>11.539</v>
      </c>
      <c r="E51" s="55">
        <v>7.44</v>
      </c>
      <c r="F51" s="55">
        <v>5.4390000000000001</v>
      </c>
      <c r="G51" s="55">
        <v>4.0990000000000002</v>
      </c>
      <c r="H51" s="55">
        <v>2.4780000000000002</v>
      </c>
      <c r="I51" s="55">
        <v>1.476</v>
      </c>
      <c r="J51" s="55">
        <v>0.996</v>
      </c>
      <c r="K51" s="55">
        <v>1.002</v>
      </c>
      <c r="L51" s="55">
        <v>1.7649999999999999</v>
      </c>
    </row>
    <row r="52" spans="1:12">
      <c r="A52" s="10">
        <v>41061</v>
      </c>
      <c r="B52" s="55">
        <v>8.3699999999999992</v>
      </c>
      <c r="C52" s="55">
        <v>4.9630000000000001</v>
      </c>
      <c r="D52" s="55">
        <v>11.898999999999999</v>
      </c>
      <c r="E52" s="55">
        <v>8.5419999999999998</v>
      </c>
      <c r="F52" s="55">
        <v>6.3529999999999998</v>
      </c>
      <c r="G52" s="55">
        <v>3.3570000000000002</v>
      </c>
      <c r="H52" s="55">
        <v>4.2519999999999998</v>
      </c>
      <c r="I52" s="55">
        <v>2.6459999999999999</v>
      </c>
      <c r="J52" s="55">
        <v>2.0169999999999999</v>
      </c>
      <c r="K52" s="55">
        <v>1.6060000000000001</v>
      </c>
      <c r="L52" s="55">
        <v>1.248</v>
      </c>
    </row>
    <row r="53" spans="1:12">
      <c r="A53" s="10">
        <v>41426</v>
      </c>
      <c r="B53" s="55">
        <v>6.8579999999999997</v>
      </c>
      <c r="C53" s="55">
        <v>3.2250000000000001</v>
      </c>
      <c r="D53" s="55">
        <v>10.007</v>
      </c>
      <c r="E53" s="55">
        <v>7.2859999999999996</v>
      </c>
      <c r="F53" s="55">
        <v>5.4160000000000004</v>
      </c>
      <c r="G53" s="55">
        <v>2.7210000000000001</v>
      </c>
      <c r="H53" s="55">
        <v>2.4729999999999999</v>
      </c>
      <c r="I53" s="55">
        <v>1.9690000000000001</v>
      </c>
      <c r="J53" s="55">
        <v>1.4430000000000001</v>
      </c>
      <c r="K53" s="55">
        <v>0.504</v>
      </c>
      <c r="L53" s="55">
        <v>1.48</v>
      </c>
    </row>
    <row r="54" spans="1:12">
      <c r="A54" s="10">
        <v>41791</v>
      </c>
      <c r="B54" s="55">
        <v>8.3230000000000004</v>
      </c>
      <c r="C54" s="55">
        <v>3.7829999999999999</v>
      </c>
      <c r="D54" s="55">
        <v>11.565</v>
      </c>
      <c r="E54" s="55">
        <v>8.6709999999999994</v>
      </c>
      <c r="F54" s="55">
        <v>6.26</v>
      </c>
      <c r="G54" s="55">
        <v>2.8940000000000001</v>
      </c>
      <c r="H54" s="55">
        <v>3.3119999999999998</v>
      </c>
      <c r="I54" s="55">
        <v>2.423</v>
      </c>
      <c r="J54" s="55">
        <v>2.0630000000000002</v>
      </c>
      <c r="K54" s="55">
        <v>0.88900000000000001</v>
      </c>
      <c r="L54" s="55">
        <v>2.0819999999999999</v>
      </c>
    </row>
    <row r="55" spans="1:12">
      <c r="A55" s="10">
        <v>42156</v>
      </c>
      <c r="B55" s="55">
        <v>8.282</v>
      </c>
      <c r="C55" s="55">
        <v>5.6180000000000003</v>
      </c>
      <c r="D55" s="55">
        <v>13.218999999999999</v>
      </c>
      <c r="E55" s="55">
        <v>9.0329999999999995</v>
      </c>
      <c r="F55" s="55">
        <v>6.6929999999999996</v>
      </c>
      <c r="G55" s="55">
        <v>4.1859999999999999</v>
      </c>
      <c r="H55" s="55">
        <v>3.3730000000000002</v>
      </c>
      <c r="I55" s="55">
        <v>1.9410000000000001</v>
      </c>
      <c r="J55" s="55">
        <v>1.589</v>
      </c>
      <c r="K55" s="55">
        <v>1.4319999999999999</v>
      </c>
      <c r="L55" s="55">
        <v>0.96299999999999997</v>
      </c>
    </row>
    <row r="56" spans="1:12">
      <c r="A56" s="10">
        <v>42522</v>
      </c>
      <c r="B56" s="55">
        <v>8.5109999999999992</v>
      </c>
      <c r="C56" s="55">
        <v>4.5359999999999996</v>
      </c>
      <c r="D56" s="55">
        <v>12.342000000000001</v>
      </c>
      <c r="E56" s="55">
        <v>9.5079999999999991</v>
      </c>
      <c r="F56" s="55">
        <v>7.1219999999999999</v>
      </c>
      <c r="G56" s="55">
        <v>2.8340000000000001</v>
      </c>
      <c r="H56" s="55">
        <v>3.47</v>
      </c>
      <c r="I56" s="55">
        <v>1.768</v>
      </c>
      <c r="J56" s="55">
        <v>1.389</v>
      </c>
      <c r="K56" s="55">
        <v>1.702</v>
      </c>
      <c r="L56" s="55">
        <v>1.198</v>
      </c>
    </row>
    <row r="57" spans="1:12">
      <c r="A57" s="10">
        <v>42887</v>
      </c>
      <c r="B57" s="55">
        <v>7.532</v>
      </c>
      <c r="C57" s="55">
        <v>5.6920000000000002</v>
      </c>
      <c r="D57" s="55">
        <v>11.678000000000001</v>
      </c>
      <c r="E57" s="55">
        <v>7.2350000000000003</v>
      </c>
      <c r="F57" s="55">
        <v>6.14</v>
      </c>
      <c r="G57" s="55">
        <v>4.4429999999999996</v>
      </c>
      <c r="H57" s="55">
        <v>3.472</v>
      </c>
      <c r="I57" s="55">
        <v>2.2229999999999999</v>
      </c>
      <c r="J57" s="55">
        <v>1.3919999999999999</v>
      </c>
      <c r="K57" s="55">
        <v>1.2490000000000001</v>
      </c>
      <c r="L57" s="55">
        <v>1.161</v>
      </c>
    </row>
    <row r="58" spans="1:12">
      <c r="A58" s="10">
        <v>43252</v>
      </c>
      <c r="B58" s="55">
        <v>7.9020000000000001</v>
      </c>
      <c r="C58" s="55">
        <v>4.4880000000000004</v>
      </c>
      <c r="D58" s="55">
        <v>11.97</v>
      </c>
      <c r="E58" s="55">
        <v>8.0609999999999999</v>
      </c>
      <c r="F58" s="55">
        <v>6.34</v>
      </c>
      <c r="G58" s="55">
        <v>3.9089999999999998</v>
      </c>
      <c r="H58" s="55">
        <v>2.298</v>
      </c>
      <c r="I58" s="55">
        <v>1.7190000000000001</v>
      </c>
      <c r="J58" s="55">
        <v>1.5620000000000001</v>
      </c>
      <c r="K58" s="55">
        <v>0.57899999999999996</v>
      </c>
      <c r="L58" s="55">
        <v>1.3180000000000001</v>
      </c>
    </row>
    <row r="59" spans="1:12">
      <c r="A59" s="10">
        <v>43525</v>
      </c>
      <c r="B59" s="55">
        <v>10.837999999999999</v>
      </c>
      <c r="C59" s="55">
        <v>5.5780000000000003</v>
      </c>
      <c r="D59" s="55">
        <v>15.101000000000001</v>
      </c>
      <c r="E59" s="55">
        <v>10.811999999999999</v>
      </c>
      <c r="F59" s="55">
        <v>8.8360000000000003</v>
      </c>
      <c r="G59" s="55">
        <v>4.2889999999999997</v>
      </c>
      <c r="H59" s="55">
        <v>3.6539999999999999</v>
      </c>
      <c r="I59" s="55">
        <v>2.3650000000000002</v>
      </c>
      <c r="J59" s="55">
        <v>2.0019999999999998</v>
      </c>
      <c r="K59" s="55">
        <v>1.2889999999999999</v>
      </c>
      <c r="L59" s="55">
        <v>0.92700000000000005</v>
      </c>
    </row>
    <row r="60" spans="1:12">
      <c r="A60" s="10">
        <v>43617</v>
      </c>
      <c r="B60" s="55">
        <v>9.6679999999999993</v>
      </c>
      <c r="C60" s="55">
        <v>5.0519999999999996</v>
      </c>
      <c r="D60" s="55">
        <v>12.680999999999999</v>
      </c>
      <c r="E60" s="55">
        <v>9.2959999999999994</v>
      </c>
      <c r="F60" s="55">
        <v>7.6070000000000002</v>
      </c>
      <c r="G60" s="55">
        <v>3.3849999999999998</v>
      </c>
      <c r="H60" s="55">
        <v>3.9609999999999999</v>
      </c>
      <c r="I60" s="55">
        <v>2.2949999999999999</v>
      </c>
      <c r="J60" s="55">
        <v>2.0609999999999999</v>
      </c>
      <c r="K60" s="55">
        <v>1.6659999999999999</v>
      </c>
      <c r="L60" s="55">
        <v>0.52300000000000002</v>
      </c>
    </row>
    <row r="61" spans="1:12">
      <c r="A61" s="10">
        <v>43709</v>
      </c>
      <c r="B61" s="55">
        <v>10.643000000000001</v>
      </c>
      <c r="C61" s="55">
        <v>5.23</v>
      </c>
      <c r="D61" s="55">
        <v>14.988</v>
      </c>
      <c r="E61" s="55">
        <v>10.99</v>
      </c>
      <c r="F61" s="55">
        <v>9.3879999999999999</v>
      </c>
      <c r="G61" s="55">
        <v>3.9980000000000002</v>
      </c>
      <c r="H61" s="55">
        <v>3.1869999999999998</v>
      </c>
      <c r="I61" s="55">
        <v>1.9550000000000001</v>
      </c>
      <c r="J61" s="55">
        <v>1.2549999999999999</v>
      </c>
      <c r="K61" s="55">
        <v>1.232</v>
      </c>
      <c r="L61" s="55">
        <v>0.96</v>
      </c>
    </row>
    <row r="62" spans="1:12">
      <c r="A62" s="10">
        <v>43800</v>
      </c>
      <c r="B62" s="55">
        <v>9.1189999999999998</v>
      </c>
      <c r="C62" s="55">
        <v>6.0250000000000004</v>
      </c>
      <c r="D62" s="55">
        <v>12.829000000000001</v>
      </c>
      <c r="E62" s="55">
        <v>8.7279999999999998</v>
      </c>
      <c r="F62" s="55">
        <v>7.0369999999999999</v>
      </c>
      <c r="G62" s="55">
        <v>4.101</v>
      </c>
      <c r="H62" s="55">
        <v>4.8159999999999998</v>
      </c>
      <c r="I62" s="55">
        <v>2.8919999999999999</v>
      </c>
      <c r="J62" s="55">
        <v>2.0819999999999999</v>
      </c>
      <c r="K62" s="55">
        <v>1.9239999999999999</v>
      </c>
      <c r="L62" s="55">
        <v>0.83699999999999997</v>
      </c>
    </row>
    <row r="63" spans="1:12">
      <c r="A63" s="10">
        <v>43891</v>
      </c>
      <c r="B63" s="55">
        <v>9.9619999999999997</v>
      </c>
      <c r="C63" s="55">
        <v>6.1210000000000004</v>
      </c>
      <c r="D63" s="55">
        <v>15.26</v>
      </c>
      <c r="E63" s="55">
        <v>10.734</v>
      </c>
      <c r="F63" s="55">
        <v>8.8960000000000008</v>
      </c>
      <c r="G63" s="55">
        <v>4.5270000000000001</v>
      </c>
      <c r="H63" s="55">
        <v>3.6280000000000001</v>
      </c>
      <c r="I63" s="55">
        <v>2.0329999999999999</v>
      </c>
      <c r="J63" s="55">
        <v>1.0660000000000001</v>
      </c>
      <c r="K63" s="55">
        <v>1.595</v>
      </c>
      <c r="L63" s="55">
        <v>1.3939999999999999</v>
      </c>
    </row>
    <row r="64" spans="1:12">
      <c r="A64" s="10">
        <v>43983</v>
      </c>
      <c r="B64" s="55">
        <v>8.8810000000000002</v>
      </c>
      <c r="C64" s="55">
        <v>5.7869999999999999</v>
      </c>
      <c r="D64" s="55">
        <v>14.032999999999999</v>
      </c>
      <c r="E64" s="55">
        <v>9.5749999999999993</v>
      </c>
      <c r="F64" s="55">
        <v>7.2759999999999998</v>
      </c>
      <c r="G64" s="55">
        <v>4.4580000000000002</v>
      </c>
      <c r="H64" s="55">
        <v>2.9340000000000002</v>
      </c>
      <c r="I64" s="55">
        <v>1.605</v>
      </c>
      <c r="J64" s="55">
        <v>1.605</v>
      </c>
      <c r="K64" s="55">
        <v>1.329</v>
      </c>
      <c r="L64" s="55">
        <v>1.2849999999999999</v>
      </c>
    </row>
    <row r="65" spans="1:12">
      <c r="A65" s="10">
        <v>44075</v>
      </c>
      <c r="B65" s="55">
        <v>9.8919999999999995</v>
      </c>
      <c r="C65" s="55">
        <v>5.2910000000000004</v>
      </c>
      <c r="D65" s="55">
        <v>13.855</v>
      </c>
      <c r="E65" s="55">
        <v>9.3170000000000002</v>
      </c>
      <c r="F65" s="55">
        <v>7.4710000000000001</v>
      </c>
      <c r="G65" s="55">
        <v>4.5389999999999997</v>
      </c>
      <c r="H65" s="55">
        <v>3.589</v>
      </c>
      <c r="I65" s="55">
        <v>2.8370000000000002</v>
      </c>
      <c r="J65" s="55">
        <v>2.4209999999999998</v>
      </c>
      <c r="K65" s="55">
        <v>0.752</v>
      </c>
      <c r="L65" s="55">
        <v>2.214</v>
      </c>
    </row>
    <row r="66" spans="1:12">
      <c r="A66" s="10">
        <v>44166</v>
      </c>
      <c r="B66" s="55">
        <v>9.1950000000000003</v>
      </c>
      <c r="C66" s="55">
        <v>3.238</v>
      </c>
      <c r="D66" s="55">
        <v>11.101000000000001</v>
      </c>
      <c r="E66" s="55">
        <v>8.2710000000000008</v>
      </c>
      <c r="F66" s="55">
        <v>7.3520000000000003</v>
      </c>
      <c r="G66" s="55">
        <v>2.83</v>
      </c>
      <c r="H66" s="55">
        <v>2.9980000000000002</v>
      </c>
      <c r="I66" s="55">
        <v>2.59</v>
      </c>
      <c r="J66" s="55">
        <v>1.843</v>
      </c>
      <c r="K66" s="55">
        <v>0.40799999999999997</v>
      </c>
      <c r="L66" s="55">
        <v>1.6919999999999999</v>
      </c>
    </row>
    <row r="67" spans="1:12">
      <c r="A67" s="10">
        <v>44256</v>
      </c>
      <c r="B67" s="55">
        <v>9.1159999999999997</v>
      </c>
      <c r="C67" s="55">
        <v>3.4359999999999999</v>
      </c>
      <c r="D67" s="55">
        <v>12.09</v>
      </c>
      <c r="E67" s="55">
        <v>9.2810000000000006</v>
      </c>
      <c r="F67" s="55">
        <v>7.8949999999999996</v>
      </c>
      <c r="G67" s="55">
        <v>2.8090000000000002</v>
      </c>
      <c r="H67" s="55">
        <v>2.3079999999999998</v>
      </c>
      <c r="I67" s="55">
        <v>1.68</v>
      </c>
      <c r="J67" s="55">
        <v>1.222</v>
      </c>
      <c r="K67" s="55">
        <v>0.627</v>
      </c>
      <c r="L67" s="55">
        <v>1.5549999999999999</v>
      </c>
    </row>
    <row r="68" spans="1:12">
      <c r="A68" s="10">
        <v>44348</v>
      </c>
      <c r="B68" s="55">
        <v>9.3230000000000004</v>
      </c>
      <c r="C68" s="55">
        <v>4.9950000000000001</v>
      </c>
      <c r="D68" s="55">
        <v>13.760999999999999</v>
      </c>
      <c r="E68" s="55">
        <v>9.1519999999999992</v>
      </c>
      <c r="F68" s="55">
        <v>7.2149999999999999</v>
      </c>
      <c r="G68" s="55">
        <v>4.609</v>
      </c>
      <c r="H68" s="55">
        <v>2.7429999999999999</v>
      </c>
      <c r="I68" s="55">
        <v>2.3570000000000002</v>
      </c>
      <c r="J68" s="55">
        <v>2.109</v>
      </c>
      <c r="K68" s="55">
        <v>0.38600000000000001</v>
      </c>
      <c r="L68" s="55">
        <v>1.5620000000000001</v>
      </c>
    </row>
    <row r="69" spans="1:12">
      <c r="A69" s="10">
        <v>44440</v>
      </c>
      <c r="B69" s="55">
        <v>9.5380000000000003</v>
      </c>
      <c r="C69" s="55">
        <v>4.5460000000000003</v>
      </c>
      <c r="D69" s="55">
        <v>13.29</v>
      </c>
      <c r="E69" s="55">
        <v>9.5869999999999997</v>
      </c>
      <c r="F69" s="55">
        <v>7.5670000000000002</v>
      </c>
      <c r="G69" s="55">
        <v>3.7029999999999998</v>
      </c>
      <c r="H69" s="55">
        <v>3.633</v>
      </c>
      <c r="I69" s="55">
        <v>2.79</v>
      </c>
      <c r="J69" s="55">
        <v>1.9710000000000001</v>
      </c>
      <c r="K69" s="55">
        <v>0.84299999999999997</v>
      </c>
      <c r="L69" s="55">
        <v>1.532</v>
      </c>
    </row>
    <row r="70" spans="1:12">
      <c r="A70" s="10">
        <v>44531</v>
      </c>
      <c r="B70" s="55">
        <v>9.1809999999999992</v>
      </c>
      <c r="C70" s="55">
        <v>6.2469999999999999</v>
      </c>
      <c r="D70" s="55">
        <v>13.358000000000001</v>
      </c>
      <c r="E70" s="55">
        <v>8.66</v>
      </c>
      <c r="F70" s="55">
        <v>7.2530000000000001</v>
      </c>
      <c r="G70" s="55">
        <v>4.6980000000000004</v>
      </c>
      <c r="H70" s="55">
        <v>4.109</v>
      </c>
      <c r="I70" s="55">
        <v>2.5590000000000002</v>
      </c>
      <c r="J70" s="55">
        <v>1.9279999999999999</v>
      </c>
      <c r="K70" s="55">
        <v>1.55</v>
      </c>
      <c r="L70" s="55">
        <v>2.117</v>
      </c>
    </row>
    <row r="71" spans="1:12">
      <c r="A71" s="10">
        <v>44621</v>
      </c>
      <c r="B71" s="55">
        <v>8.7569999999999997</v>
      </c>
      <c r="C71" s="55">
        <v>5.63</v>
      </c>
      <c r="D71" s="55">
        <v>14.032</v>
      </c>
      <c r="E71" s="55">
        <v>10.14</v>
      </c>
      <c r="F71" s="55">
        <v>7.4260000000000002</v>
      </c>
      <c r="G71" s="55">
        <v>3.8919999999999999</v>
      </c>
      <c r="H71" s="55">
        <v>3.7269999999999999</v>
      </c>
      <c r="I71" s="55">
        <v>1.9890000000000001</v>
      </c>
      <c r="J71" s="55">
        <v>1.331</v>
      </c>
      <c r="K71" s="55">
        <v>1.7370000000000001</v>
      </c>
      <c r="L71" s="55">
        <v>1.6659999999999999</v>
      </c>
    </row>
    <row r="72" spans="1:12">
      <c r="A72" s="10">
        <v>44713</v>
      </c>
      <c r="B72" s="55">
        <v>8.3219999999999992</v>
      </c>
      <c r="C72" s="55">
        <v>5.8170000000000002</v>
      </c>
      <c r="D72" s="55">
        <v>12.432</v>
      </c>
      <c r="E72" s="55">
        <v>8.3109999999999999</v>
      </c>
      <c r="F72" s="55">
        <v>6.47</v>
      </c>
      <c r="G72" s="55">
        <v>4.12</v>
      </c>
      <c r="H72" s="55">
        <v>3.9489999999999998</v>
      </c>
      <c r="I72" s="55">
        <v>2.2519999999999998</v>
      </c>
      <c r="J72" s="55">
        <v>1.8520000000000001</v>
      </c>
      <c r="K72" s="55">
        <v>1.696</v>
      </c>
      <c r="L72" s="55">
        <v>1.5509999999999999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1019</vt:i4>
      </vt:variant>
    </vt:vector>
  </HeadingPairs>
  <TitlesOfParts>
    <vt:vector size="1024" baseType="lpstr">
      <vt:lpstr>Contents</vt:lpstr>
      <vt:lpstr>Table 1</vt:lpstr>
      <vt:lpstr>Index</vt:lpstr>
      <vt:lpstr>Data1</vt:lpstr>
      <vt:lpstr>Data2</vt:lpstr>
      <vt:lpstr>A129176538L</vt:lpstr>
      <vt:lpstr>A129176542C</vt:lpstr>
      <vt:lpstr>A129176546L</vt:lpstr>
      <vt:lpstr>A129176550C</vt:lpstr>
      <vt:lpstr>A129176554L</vt:lpstr>
      <vt:lpstr>A129176558W</vt:lpstr>
      <vt:lpstr>A129176562L</vt:lpstr>
      <vt:lpstr>A129176566W</vt:lpstr>
      <vt:lpstr>A129176570L</vt:lpstr>
      <vt:lpstr>A129176574W</vt:lpstr>
      <vt:lpstr>A129176578F</vt:lpstr>
      <vt:lpstr>A129176582W</vt:lpstr>
      <vt:lpstr>A129176586F</vt:lpstr>
      <vt:lpstr>A129176590W</vt:lpstr>
      <vt:lpstr>A129176594F</vt:lpstr>
      <vt:lpstr>A129176598R</vt:lpstr>
      <vt:lpstr>A129176602V</vt:lpstr>
      <vt:lpstr>A129176606C</vt:lpstr>
      <vt:lpstr>A129176610V</vt:lpstr>
      <vt:lpstr>A129176614C</vt:lpstr>
      <vt:lpstr>A129176618L</vt:lpstr>
      <vt:lpstr>A129176622C</vt:lpstr>
      <vt:lpstr>A129176626L</vt:lpstr>
      <vt:lpstr>A129176630C</vt:lpstr>
      <vt:lpstr>A129176634L</vt:lpstr>
      <vt:lpstr>A129176638W</vt:lpstr>
      <vt:lpstr>A129176642L</vt:lpstr>
      <vt:lpstr>A129176646W</vt:lpstr>
      <vt:lpstr>A129176650L</vt:lpstr>
      <vt:lpstr>A129176654W</vt:lpstr>
      <vt:lpstr>A129176658F</vt:lpstr>
      <vt:lpstr>A129176662W</vt:lpstr>
      <vt:lpstr>A129176666F</vt:lpstr>
      <vt:lpstr>A129176670W</vt:lpstr>
      <vt:lpstr>A129176674F</vt:lpstr>
      <vt:lpstr>A129176678R</vt:lpstr>
      <vt:lpstr>A129176682F</vt:lpstr>
      <vt:lpstr>A129176686R</vt:lpstr>
      <vt:lpstr>A129176690F</vt:lpstr>
      <vt:lpstr>A129176694R</vt:lpstr>
      <vt:lpstr>A129176698X</vt:lpstr>
      <vt:lpstr>A129176702C</vt:lpstr>
      <vt:lpstr>A129176706L</vt:lpstr>
      <vt:lpstr>A129176710C</vt:lpstr>
      <vt:lpstr>A129176714L</vt:lpstr>
      <vt:lpstr>A129176718W</vt:lpstr>
      <vt:lpstr>A129176722L</vt:lpstr>
      <vt:lpstr>A129176726W</vt:lpstr>
      <vt:lpstr>A129176730L</vt:lpstr>
      <vt:lpstr>A129176734W</vt:lpstr>
      <vt:lpstr>A129176738F</vt:lpstr>
      <vt:lpstr>A129176742W</vt:lpstr>
      <vt:lpstr>A129176746F</vt:lpstr>
      <vt:lpstr>A129176750W</vt:lpstr>
      <vt:lpstr>A129176754F</vt:lpstr>
      <vt:lpstr>A129176758R</vt:lpstr>
      <vt:lpstr>A129176762F</vt:lpstr>
      <vt:lpstr>A129176766R</vt:lpstr>
      <vt:lpstr>A129176770F</vt:lpstr>
      <vt:lpstr>A129176774R</vt:lpstr>
      <vt:lpstr>A129176778X</vt:lpstr>
      <vt:lpstr>A129176782R</vt:lpstr>
      <vt:lpstr>A129176786X</vt:lpstr>
      <vt:lpstr>A129176790R</vt:lpstr>
      <vt:lpstr>A129176794X</vt:lpstr>
      <vt:lpstr>A129176798J</vt:lpstr>
      <vt:lpstr>A129176802L</vt:lpstr>
      <vt:lpstr>A129176806W</vt:lpstr>
      <vt:lpstr>A129176810L</vt:lpstr>
      <vt:lpstr>A129176814W</vt:lpstr>
      <vt:lpstr>A129176818F</vt:lpstr>
      <vt:lpstr>A129176822W</vt:lpstr>
      <vt:lpstr>A129176826F</vt:lpstr>
      <vt:lpstr>A129176830W</vt:lpstr>
      <vt:lpstr>A129176834F</vt:lpstr>
      <vt:lpstr>A129176838R</vt:lpstr>
      <vt:lpstr>A129176842F</vt:lpstr>
      <vt:lpstr>A129176846R</vt:lpstr>
      <vt:lpstr>A129176850F</vt:lpstr>
      <vt:lpstr>A129176854R</vt:lpstr>
      <vt:lpstr>A129176858X</vt:lpstr>
      <vt:lpstr>A129176862R</vt:lpstr>
      <vt:lpstr>A129176866X</vt:lpstr>
      <vt:lpstr>A129176870R</vt:lpstr>
      <vt:lpstr>A129176874X</vt:lpstr>
      <vt:lpstr>A129176878J</vt:lpstr>
      <vt:lpstr>A129176882X</vt:lpstr>
      <vt:lpstr>A129176886J</vt:lpstr>
      <vt:lpstr>A129176890X</vt:lpstr>
      <vt:lpstr>A129176894J</vt:lpstr>
      <vt:lpstr>A129176898T</vt:lpstr>
      <vt:lpstr>A129176902W</vt:lpstr>
      <vt:lpstr>A129176906F</vt:lpstr>
      <vt:lpstr>A129176910W</vt:lpstr>
      <vt:lpstr>A129176914F</vt:lpstr>
      <vt:lpstr>A129176918R</vt:lpstr>
      <vt:lpstr>A129176922F</vt:lpstr>
      <vt:lpstr>A129176926R</vt:lpstr>
      <vt:lpstr>A129176930F</vt:lpstr>
      <vt:lpstr>A129176934R</vt:lpstr>
      <vt:lpstr>A129176938X</vt:lpstr>
      <vt:lpstr>A129176942R</vt:lpstr>
      <vt:lpstr>A129176946X</vt:lpstr>
      <vt:lpstr>A129176950R</vt:lpstr>
      <vt:lpstr>A129176954X</vt:lpstr>
      <vt:lpstr>A129176958J</vt:lpstr>
      <vt:lpstr>A129176962X</vt:lpstr>
      <vt:lpstr>A129176966J</vt:lpstr>
      <vt:lpstr>A129176970X</vt:lpstr>
      <vt:lpstr>A129176974J</vt:lpstr>
      <vt:lpstr>A129176978T</vt:lpstr>
      <vt:lpstr>A129176982J</vt:lpstr>
      <vt:lpstr>A129176986T</vt:lpstr>
      <vt:lpstr>A129176990J</vt:lpstr>
      <vt:lpstr>A129176994T</vt:lpstr>
      <vt:lpstr>A129176998A</vt:lpstr>
      <vt:lpstr>A129177002J</vt:lpstr>
      <vt:lpstr>A129177006T</vt:lpstr>
      <vt:lpstr>A129177010J</vt:lpstr>
      <vt:lpstr>A129177014T</vt:lpstr>
      <vt:lpstr>A129177018A</vt:lpstr>
      <vt:lpstr>A129177022T</vt:lpstr>
      <vt:lpstr>A129177026A</vt:lpstr>
      <vt:lpstr>A129177030T</vt:lpstr>
      <vt:lpstr>A129177034A</vt:lpstr>
      <vt:lpstr>A129177038K</vt:lpstr>
      <vt:lpstr>A129177042A</vt:lpstr>
      <vt:lpstr>A129177046K</vt:lpstr>
      <vt:lpstr>A129177050A</vt:lpstr>
      <vt:lpstr>A129177054K</vt:lpstr>
      <vt:lpstr>A129177058V</vt:lpstr>
      <vt:lpstr>A129177062K</vt:lpstr>
      <vt:lpstr>A129177066V</vt:lpstr>
      <vt:lpstr>A129177070K</vt:lpstr>
      <vt:lpstr>A129177074V</vt:lpstr>
      <vt:lpstr>A129177078C</vt:lpstr>
      <vt:lpstr>A129177082V</vt:lpstr>
      <vt:lpstr>A129177086C</vt:lpstr>
      <vt:lpstr>A129177090V</vt:lpstr>
      <vt:lpstr>A129177094C</vt:lpstr>
      <vt:lpstr>A129177098L</vt:lpstr>
      <vt:lpstr>A129177102T</vt:lpstr>
      <vt:lpstr>A129177106A</vt:lpstr>
      <vt:lpstr>A129177110T</vt:lpstr>
      <vt:lpstr>A129177114A</vt:lpstr>
      <vt:lpstr>A129177118K</vt:lpstr>
      <vt:lpstr>A129177122A</vt:lpstr>
      <vt:lpstr>A129177126K</vt:lpstr>
      <vt:lpstr>A129177130A</vt:lpstr>
      <vt:lpstr>A129177134K</vt:lpstr>
      <vt:lpstr>A129177138V</vt:lpstr>
      <vt:lpstr>A129177142K</vt:lpstr>
      <vt:lpstr>A129177146V</vt:lpstr>
      <vt:lpstr>A129177150K</vt:lpstr>
      <vt:lpstr>A129177154V</vt:lpstr>
      <vt:lpstr>A129177158C</vt:lpstr>
      <vt:lpstr>A129177162V</vt:lpstr>
      <vt:lpstr>A129177166C</vt:lpstr>
      <vt:lpstr>A129177170V</vt:lpstr>
      <vt:lpstr>A129177174C</vt:lpstr>
      <vt:lpstr>A129177178L</vt:lpstr>
      <vt:lpstr>A129177182C</vt:lpstr>
      <vt:lpstr>A129177186L</vt:lpstr>
      <vt:lpstr>A129177190C</vt:lpstr>
      <vt:lpstr>A129177194L</vt:lpstr>
      <vt:lpstr>A129177198W</vt:lpstr>
      <vt:lpstr>A129177202A</vt:lpstr>
      <vt:lpstr>A129177206K</vt:lpstr>
      <vt:lpstr>A129177210A</vt:lpstr>
      <vt:lpstr>A129177214K</vt:lpstr>
      <vt:lpstr>A129177218V</vt:lpstr>
      <vt:lpstr>A129177222K</vt:lpstr>
      <vt:lpstr>A129177226V</vt:lpstr>
      <vt:lpstr>A129177230K</vt:lpstr>
      <vt:lpstr>A129177234V</vt:lpstr>
      <vt:lpstr>A129177238C</vt:lpstr>
      <vt:lpstr>A129177242V</vt:lpstr>
      <vt:lpstr>A129177246C</vt:lpstr>
      <vt:lpstr>A129177250V</vt:lpstr>
      <vt:lpstr>A129177254C</vt:lpstr>
      <vt:lpstr>A129177258L</vt:lpstr>
      <vt:lpstr>A129177262C</vt:lpstr>
      <vt:lpstr>A129177266L</vt:lpstr>
      <vt:lpstr>A129177270C</vt:lpstr>
      <vt:lpstr>A129177274L</vt:lpstr>
      <vt:lpstr>A129177278W</vt:lpstr>
      <vt:lpstr>A129177282L</vt:lpstr>
      <vt:lpstr>A129177286W</vt:lpstr>
      <vt:lpstr>A129177290L</vt:lpstr>
      <vt:lpstr>A129177294W</vt:lpstr>
      <vt:lpstr>A129177298F</vt:lpstr>
      <vt:lpstr>A129177302K</vt:lpstr>
      <vt:lpstr>A129177306V</vt:lpstr>
      <vt:lpstr>A129177310K</vt:lpstr>
      <vt:lpstr>A129177314V</vt:lpstr>
      <vt:lpstr>A129177318C</vt:lpstr>
      <vt:lpstr>A129177322V</vt:lpstr>
      <vt:lpstr>A129177326C</vt:lpstr>
      <vt:lpstr>A129177330V</vt:lpstr>
      <vt:lpstr>A129177334C</vt:lpstr>
      <vt:lpstr>A129177338L</vt:lpstr>
      <vt:lpstr>A129177342C</vt:lpstr>
      <vt:lpstr>A129177346L</vt:lpstr>
      <vt:lpstr>A129177350C</vt:lpstr>
      <vt:lpstr>A129177354L</vt:lpstr>
      <vt:lpstr>A129177358W</vt:lpstr>
      <vt:lpstr>A129177362L</vt:lpstr>
      <vt:lpstr>A129177366W</vt:lpstr>
      <vt:lpstr>A129177370L</vt:lpstr>
      <vt:lpstr>A129177374W</vt:lpstr>
      <vt:lpstr>A129177378F</vt:lpstr>
      <vt:lpstr>A129177382W</vt:lpstr>
      <vt:lpstr>A129177386F</vt:lpstr>
      <vt:lpstr>A129177390W</vt:lpstr>
      <vt:lpstr>A129177394F</vt:lpstr>
      <vt:lpstr>A129177398R</vt:lpstr>
      <vt:lpstr>A129177402V</vt:lpstr>
      <vt:lpstr>A129177406C</vt:lpstr>
      <vt:lpstr>A129177410V</vt:lpstr>
      <vt:lpstr>A129177414C</vt:lpstr>
      <vt:lpstr>A129177418L</vt:lpstr>
      <vt:lpstr>A129177422C</vt:lpstr>
      <vt:lpstr>A129177426L</vt:lpstr>
      <vt:lpstr>A129177430C</vt:lpstr>
      <vt:lpstr>A129177434L</vt:lpstr>
      <vt:lpstr>A129177438W</vt:lpstr>
      <vt:lpstr>A129177442L</vt:lpstr>
      <vt:lpstr>A129177446W</vt:lpstr>
      <vt:lpstr>A129177450L</vt:lpstr>
      <vt:lpstr>A129177454W</vt:lpstr>
      <vt:lpstr>A129177458F</vt:lpstr>
      <vt:lpstr>A129177462W</vt:lpstr>
      <vt:lpstr>A129177466F</vt:lpstr>
      <vt:lpstr>A129177470W</vt:lpstr>
      <vt:lpstr>A129181558T</vt:lpstr>
      <vt:lpstr>A129181558T_Data</vt:lpstr>
      <vt:lpstr>A129181558T_Latest</vt:lpstr>
      <vt:lpstr>A129181562J</vt:lpstr>
      <vt:lpstr>A129181562J_Data</vt:lpstr>
      <vt:lpstr>A129181562J_Latest</vt:lpstr>
      <vt:lpstr>A129181566T</vt:lpstr>
      <vt:lpstr>A129181566T_Data</vt:lpstr>
      <vt:lpstr>A129181566T_Latest</vt:lpstr>
      <vt:lpstr>A129181570J</vt:lpstr>
      <vt:lpstr>A129181570J_Data</vt:lpstr>
      <vt:lpstr>A129181570J_Latest</vt:lpstr>
      <vt:lpstr>A129181574T</vt:lpstr>
      <vt:lpstr>A129181574T_Data</vt:lpstr>
      <vt:lpstr>A129181574T_Latest</vt:lpstr>
      <vt:lpstr>A129181578A</vt:lpstr>
      <vt:lpstr>A129181578A_Data</vt:lpstr>
      <vt:lpstr>A129181578A_Latest</vt:lpstr>
      <vt:lpstr>A129181582T</vt:lpstr>
      <vt:lpstr>A129181582T_Data</vt:lpstr>
      <vt:lpstr>A129181582T_Latest</vt:lpstr>
      <vt:lpstr>A129181586A</vt:lpstr>
      <vt:lpstr>A129181586A_Data</vt:lpstr>
      <vt:lpstr>A129181586A_Latest</vt:lpstr>
      <vt:lpstr>A129181590T</vt:lpstr>
      <vt:lpstr>A129181590T_Data</vt:lpstr>
      <vt:lpstr>A129181590T_Latest</vt:lpstr>
      <vt:lpstr>A129181594A</vt:lpstr>
      <vt:lpstr>A129181594A_Data</vt:lpstr>
      <vt:lpstr>A129181594A_Latest</vt:lpstr>
      <vt:lpstr>A129181598K</vt:lpstr>
      <vt:lpstr>A129181598K_Data</vt:lpstr>
      <vt:lpstr>A129181598K_Latest</vt:lpstr>
      <vt:lpstr>A129181602R</vt:lpstr>
      <vt:lpstr>A129181602R_Data</vt:lpstr>
      <vt:lpstr>A129181602R_Latest</vt:lpstr>
      <vt:lpstr>A129181606X</vt:lpstr>
      <vt:lpstr>A129181606X_Data</vt:lpstr>
      <vt:lpstr>A129181606X_Latest</vt:lpstr>
      <vt:lpstr>A129181610R</vt:lpstr>
      <vt:lpstr>A129181610R_Data</vt:lpstr>
      <vt:lpstr>A129181610R_Latest</vt:lpstr>
      <vt:lpstr>A129181614X</vt:lpstr>
      <vt:lpstr>A129181614X_Data</vt:lpstr>
      <vt:lpstr>A129181614X_Latest</vt:lpstr>
      <vt:lpstr>A129181618J</vt:lpstr>
      <vt:lpstr>A129181618J_Data</vt:lpstr>
      <vt:lpstr>A129181618J_Latest</vt:lpstr>
      <vt:lpstr>A129181622X</vt:lpstr>
      <vt:lpstr>A129181622X_Data</vt:lpstr>
      <vt:lpstr>A129181622X_Latest</vt:lpstr>
      <vt:lpstr>A129181626J</vt:lpstr>
      <vt:lpstr>A129181626J_Data</vt:lpstr>
      <vt:lpstr>A129181626J_Latest</vt:lpstr>
      <vt:lpstr>A129181630X</vt:lpstr>
      <vt:lpstr>A129181630X_Data</vt:lpstr>
      <vt:lpstr>A129181630X_Latest</vt:lpstr>
      <vt:lpstr>A129181634J</vt:lpstr>
      <vt:lpstr>A129181634J_Data</vt:lpstr>
      <vt:lpstr>A129181634J_Latest</vt:lpstr>
      <vt:lpstr>A129181638T</vt:lpstr>
      <vt:lpstr>A129181638T_Data</vt:lpstr>
      <vt:lpstr>A129181638T_Latest</vt:lpstr>
      <vt:lpstr>A129181642J</vt:lpstr>
      <vt:lpstr>A129181642J_Data</vt:lpstr>
      <vt:lpstr>A129181642J_Latest</vt:lpstr>
      <vt:lpstr>A129181646T</vt:lpstr>
      <vt:lpstr>A129181646T_Data</vt:lpstr>
      <vt:lpstr>A129181646T_Latest</vt:lpstr>
      <vt:lpstr>A129181650J</vt:lpstr>
      <vt:lpstr>A129181650J_Data</vt:lpstr>
      <vt:lpstr>A129181650J_Latest</vt:lpstr>
      <vt:lpstr>A129181654T</vt:lpstr>
      <vt:lpstr>A129181654T_Data</vt:lpstr>
      <vt:lpstr>A129181654T_Latest</vt:lpstr>
      <vt:lpstr>A129181658A</vt:lpstr>
      <vt:lpstr>A129181658A_Data</vt:lpstr>
      <vt:lpstr>A129181658A_Latest</vt:lpstr>
      <vt:lpstr>A129181662T</vt:lpstr>
      <vt:lpstr>A129181662T_Data</vt:lpstr>
      <vt:lpstr>A129181662T_Latest</vt:lpstr>
      <vt:lpstr>A129181666A</vt:lpstr>
      <vt:lpstr>A129181666A_Data</vt:lpstr>
      <vt:lpstr>A129181666A_Latest</vt:lpstr>
      <vt:lpstr>A129181670T</vt:lpstr>
      <vt:lpstr>A129181670T_Data</vt:lpstr>
      <vt:lpstr>A129181670T_Latest</vt:lpstr>
      <vt:lpstr>A129181674A</vt:lpstr>
      <vt:lpstr>A129181674A_Data</vt:lpstr>
      <vt:lpstr>A129181674A_Latest</vt:lpstr>
      <vt:lpstr>A129181678K</vt:lpstr>
      <vt:lpstr>A129181678K_Data</vt:lpstr>
      <vt:lpstr>A129181678K_Latest</vt:lpstr>
      <vt:lpstr>A129181682A</vt:lpstr>
      <vt:lpstr>A129181682A_Data</vt:lpstr>
      <vt:lpstr>A129181682A_Latest</vt:lpstr>
      <vt:lpstr>A129181686K</vt:lpstr>
      <vt:lpstr>A129181686K_Data</vt:lpstr>
      <vt:lpstr>A129181686K_Latest</vt:lpstr>
      <vt:lpstr>A129181690A</vt:lpstr>
      <vt:lpstr>A129181690A_Data</vt:lpstr>
      <vt:lpstr>A129181690A_Latest</vt:lpstr>
      <vt:lpstr>A129181694K</vt:lpstr>
      <vt:lpstr>A129181694K_Data</vt:lpstr>
      <vt:lpstr>A129181694K_Latest</vt:lpstr>
      <vt:lpstr>A129181698V</vt:lpstr>
      <vt:lpstr>A129181698V_Data</vt:lpstr>
      <vt:lpstr>A129181698V_Latest</vt:lpstr>
      <vt:lpstr>A129181702X</vt:lpstr>
      <vt:lpstr>A129181702X_Data</vt:lpstr>
      <vt:lpstr>A129181702X_Latest</vt:lpstr>
      <vt:lpstr>A129181706J</vt:lpstr>
      <vt:lpstr>A129181706J_Data</vt:lpstr>
      <vt:lpstr>A129181706J_Latest</vt:lpstr>
      <vt:lpstr>A129181710X</vt:lpstr>
      <vt:lpstr>A129181710X_Data</vt:lpstr>
      <vt:lpstr>A129181710X_Latest</vt:lpstr>
      <vt:lpstr>A129181714J</vt:lpstr>
      <vt:lpstr>A129181714J_Data</vt:lpstr>
      <vt:lpstr>A129181714J_Latest</vt:lpstr>
      <vt:lpstr>A129181718T</vt:lpstr>
      <vt:lpstr>A129181718T_Data</vt:lpstr>
      <vt:lpstr>A129181718T_Latest</vt:lpstr>
      <vt:lpstr>A129181722J</vt:lpstr>
      <vt:lpstr>A129181722J_Data</vt:lpstr>
      <vt:lpstr>A129181722J_Latest</vt:lpstr>
      <vt:lpstr>A129181726T</vt:lpstr>
      <vt:lpstr>A129181726T_Data</vt:lpstr>
      <vt:lpstr>A129181726T_Latest</vt:lpstr>
      <vt:lpstr>A129181730J</vt:lpstr>
      <vt:lpstr>A129181730J_Data</vt:lpstr>
      <vt:lpstr>A129181730J_Latest</vt:lpstr>
      <vt:lpstr>A129181734T</vt:lpstr>
      <vt:lpstr>A129181734T_Data</vt:lpstr>
      <vt:lpstr>A129181734T_Latest</vt:lpstr>
      <vt:lpstr>A129181738A</vt:lpstr>
      <vt:lpstr>A129181738A_Data</vt:lpstr>
      <vt:lpstr>A129181738A_Latest</vt:lpstr>
      <vt:lpstr>A129181742T</vt:lpstr>
      <vt:lpstr>A129181742T_Data</vt:lpstr>
      <vt:lpstr>A129181742T_Latest</vt:lpstr>
      <vt:lpstr>A129181746A</vt:lpstr>
      <vt:lpstr>A129181746A_Data</vt:lpstr>
      <vt:lpstr>A129181746A_Latest</vt:lpstr>
      <vt:lpstr>A129181750T</vt:lpstr>
      <vt:lpstr>A129181750T_Data</vt:lpstr>
      <vt:lpstr>A129181750T_Latest</vt:lpstr>
      <vt:lpstr>A129181754A</vt:lpstr>
      <vt:lpstr>A129181754A_Data</vt:lpstr>
      <vt:lpstr>A129181754A_Latest</vt:lpstr>
      <vt:lpstr>A129181758K</vt:lpstr>
      <vt:lpstr>A129181758K_Data</vt:lpstr>
      <vt:lpstr>A129181758K_Latest</vt:lpstr>
      <vt:lpstr>A129181762A</vt:lpstr>
      <vt:lpstr>A129181762A_Data</vt:lpstr>
      <vt:lpstr>A129181762A_Latest</vt:lpstr>
      <vt:lpstr>A129181766K</vt:lpstr>
      <vt:lpstr>A129181766K_Data</vt:lpstr>
      <vt:lpstr>A129181766K_Latest</vt:lpstr>
      <vt:lpstr>A129181770A</vt:lpstr>
      <vt:lpstr>A129181770A_Data</vt:lpstr>
      <vt:lpstr>A129181770A_Latest</vt:lpstr>
      <vt:lpstr>A129181774K</vt:lpstr>
      <vt:lpstr>A129181774K_Data</vt:lpstr>
      <vt:lpstr>A129181774K_Latest</vt:lpstr>
      <vt:lpstr>A129181778V</vt:lpstr>
      <vt:lpstr>A129181778V_Data</vt:lpstr>
      <vt:lpstr>A129181778V_Latest</vt:lpstr>
      <vt:lpstr>A129181782K</vt:lpstr>
      <vt:lpstr>A129181782K_Data</vt:lpstr>
      <vt:lpstr>A129181782K_Latest</vt:lpstr>
      <vt:lpstr>A129181786V</vt:lpstr>
      <vt:lpstr>A129181786V_Data</vt:lpstr>
      <vt:lpstr>A129181786V_Latest</vt:lpstr>
      <vt:lpstr>A129181790K</vt:lpstr>
      <vt:lpstr>A129181790K_Data</vt:lpstr>
      <vt:lpstr>A129181790K_Latest</vt:lpstr>
      <vt:lpstr>A129181794V</vt:lpstr>
      <vt:lpstr>A129181794V_Data</vt:lpstr>
      <vt:lpstr>A129181794V_Latest</vt:lpstr>
      <vt:lpstr>A129181798C</vt:lpstr>
      <vt:lpstr>A129181798C_Data</vt:lpstr>
      <vt:lpstr>A129181798C_Latest</vt:lpstr>
      <vt:lpstr>A129181802J</vt:lpstr>
      <vt:lpstr>A129181802J_Data</vt:lpstr>
      <vt:lpstr>A129181802J_Latest</vt:lpstr>
      <vt:lpstr>A129181806T</vt:lpstr>
      <vt:lpstr>A129181806T_Data</vt:lpstr>
      <vt:lpstr>A129181806T_Latest</vt:lpstr>
      <vt:lpstr>A129181810J</vt:lpstr>
      <vt:lpstr>A129181810J_Data</vt:lpstr>
      <vt:lpstr>A129181810J_Latest</vt:lpstr>
      <vt:lpstr>A129181814T</vt:lpstr>
      <vt:lpstr>A129181814T_Data</vt:lpstr>
      <vt:lpstr>A129181814T_Latest</vt:lpstr>
      <vt:lpstr>A129181818A</vt:lpstr>
      <vt:lpstr>A129181818A_Data</vt:lpstr>
      <vt:lpstr>A129181818A_Latest</vt:lpstr>
      <vt:lpstr>A129181822T</vt:lpstr>
      <vt:lpstr>A129181822T_Data</vt:lpstr>
      <vt:lpstr>A129181822T_Latest</vt:lpstr>
      <vt:lpstr>A129181826A</vt:lpstr>
      <vt:lpstr>A129181826A_Data</vt:lpstr>
      <vt:lpstr>A129181826A_Latest</vt:lpstr>
      <vt:lpstr>A129181830T</vt:lpstr>
      <vt:lpstr>A129181830T_Data</vt:lpstr>
      <vt:lpstr>A129181830T_Latest</vt:lpstr>
      <vt:lpstr>A129181834A</vt:lpstr>
      <vt:lpstr>A129181834A_Data</vt:lpstr>
      <vt:lpstr>A129181834A_Latest</vt:lpstr>
      <vt:lpstr>A129181838K</vt:lpstr>
      <vt:lpstr>A129181838K_Data</vt:lpstr>
      <vt:lpstr>A129181838K_Latest</vt:lpstr>
      <vt:lpstr>A129181842A</vt:lpstr>
      <vt:lpstr>A129181842A_Data</vt:lpstr>
      <vt:lpstr>A129181842A_Latest</vt:lpstr>
      <vt:lpstr>A129181846K</vt:lpstr>
      <vt:lpstr>A129181846K_Data</vt:lpstr>
      <vt:lpstr>A129181846K_Latest</vt:lpstr>
      <vt:lpstr>A129181850A</vt:lpstr>
      <vt:lpstr>A129181850A_Data</vt:lpstr>
      <vt:lpstr>A129181850A_Latest</vt:lpstr>
      <vt:lpstr>A129181854K</vt:lpstr>
      <vt:lpstr>A129181854K_Data</vt:lpstr>
      <vt:lpstr>A129181854K_Latest</vt:lpstr>
      <vt:lpstr>A129181858V</vt:lpstr>
      <vt:lpstr>A129181858V_Data</vt:lpstr>
      <vt:lpstr>A129181858V_Latest</vt:lpstr>
      <vt:lpstr>A129181862K</vt:lpstr>
      <vt:lpstr>A129181862K_Data</vt:lpstr>
      <vt:lpstr>A129181862K_Latest</vt:lpstr>
      <vt:lpstr>A129181866V</vt:lpstr>
      <vt:lpstr>A129181866V_Data</vt:lpstr>
      <vt:lpstr>A129181866V_Latest</vt:lpstr>
      <vt:lpstr>A129181870K</vt:lpstr>
      <vt:lpstr>A129181870K_Data</vt:lpstr>
      <vt:lpstr>A129181870K_Latest</vt:lpstr>
      <vt:lpstr>A129181874V</vt:lpstr>
      <vt:lpstr>A129181874V_Data</vt:lpstr>
      <vt:lpstr>A129181874V_Latest</vt:lpstr>
      <vt:lpstr>A129181878C</vt:lpstr>
      <vt:lpstr>A129181878C_Data</vt:lpstr>
      <vt:lpstr>A129181878C_Latest</vt:lpstr>
      <vt:lpstr>A129181882V</vt:lpstr>
      <vt:lpstr>A129181882V_Data</vt:lpstr>
      <vt:lpstr>A129181882V_Latest</vt:lpstr>
      <vt:lpstr>A129181886C</vt:lpstr>
      <vt:lpstr>A129181886C_Data</vt:lpstr>
      <vt:lpstr>A129181886C_Latest</vt:lpstr>
      <vt:lpstr>A129181890V</vt:lpstr>
      <vt:lpstr>A129181890V_Data</vt:lpstr>
      <vt:lpstr>A129181890V_Latest</vt:lpstr>
      <vt:lpstr>A129181894C</vt:lpstr>
      <vt:lpstr>A129181894C_Data</vt:lpstr>
      <vt:lpstr>A129181894C_Latest</vt:lpstr>
      <vt:lpstr>A129181898L</vt:lpstr>
      <vt:lpstr>A129181898L_Data</vt:lpstr>
      <vt:lpstr>A129181898L_Latest</vt:lpstr>
      <vt:lpstr>A129181902T</vt:lpstr>
      <vt:lpstr>A129181902T_Data</vt:lpstr>
      <vt:lpstr>A129181902T_Latest</vt:lpstr>
      <vt:lpstr>A129181906A</vt:lpstr>
      <vt:lpstr>A129181906A_Data</vt:lpstr>
      <vt:lpstr>A129181906A_Latest</vt:lpstr>
      <vt:lpstr>A129181910T</vt:lpstr>
      <vt:lpstr>A129181910T_Data</vt:lpstr>
      <vt:lpstr>A129181910T_Latest</vt:lpstr>
      <vt:lpstr>A129181914A</vt:lpstr>
      <vt:lpstr>A129181914A_Data</vt:lpstr>
      <vt:lpstr>A129181914A_Latest</vt:lpstr>
      <vt:lpstr>A129181918K</vt:lpstr>
      <vt:lpstr>A129181918K_Data</vt:lpstr>
      <vt:lpstr>A129181918K_Latest</vt:lpstr>
      <vt:lpstr>A129181922A</vt:lpstr>
      <vt:lpstr>A129181922A_Data</vt:lpstr>
      <vt:lpstr>A129181922A_Latest</vt:lpstr>
      <vt:lpstr>A129181926K</vt:lpstr>
      <vt:lpstr>A129181926K_Data</vt:lpstr>
      <vt:lpstr>A129181926K_Latest</vt:lpstr>
      <vt:lpstr>A129181930A</vt:lpstr>
      <vt:lpstr>A129181930A_Data</vt:lpstr>
      <vt:lpstr>A129181930A_Latest</vt:lpstr>
      <vt:lpstr>A129181934K</vt:lpstr>
      <vt:lpstr>A129181934K_Data</vt:lpstr>
      <vt:lpstr>A129181934K_Latest</vt:lpstr>
      <vt:lpstr>A129181938V</vt:lpstr>
      <vt:lpstr>A129181938V_Data</vt:lpstr>
      <vt:lpstr>A129181938V_Latest</vt:lpstr>
      <vt:lpstr>A129181942K</vt:lpstr>
      <vt:lpstr>A129181942K_Data</vt:lpstr>
      <vt:lpstr>A129181942K_Latest</vt:lpstr>
      <vt:lpstr>A129181946V</vt:lpstr>
      <vt:lpstr>A129181946V_Data</vt:lpstr>
      <vt:lpstr>A129181946V_Latest</vt:lpstr>
      <vt:lpstr>A129181950K</vt:lpstr>
      <vt:lpstr>A129181950K_Data</vt:lpstr>
      <vt:lpstr>A129181950K_Latest</vt:lpstr>
      <vt:lpstr>A129181954V</vt:lpstr>
      <vt:lpstr>A129181954V_Data</vt:lpstr>
      <vt:lpstr>A129181954V_Latest</vt:lpstr>
      <vt:lpstr>A129181958C</vt:lpstr>
      <vt:lpstr>A129181958C_Data</vt:lpstr>
      <vt:lpstr>A129181958C_Latest</vt:lpstr>
      <vt:lpstr>A129181962V</vt:lpstr>
      <vt:lpstr>A129181962V_Data</vt:lpstr>
      <vt:lpstr>A129181962V_Latest</vt:lpstr>
      <vt:lpstr>A129181966C</vt:lpstr>
      <vt:lpstr>A129181966C_Data</vt:lpstr>
      <vt:lpstr>A129181966C_Latest</vt:lpstr>
      <vt:lpstr>A129181970V</vt:lpstr>
      <vt:lpstr>A129181970V_Data</vt:lpstr>
      <vt:lpstr>A129181970V_Latest</vt:lpstr>
      <vt:lpstr>A129181974C</vt:lpstr>
      <vt:lpstr>A129181974C_Data</vt:lpstr>
      <vt:lpstr>A129181974C_Latest</vt:lpstr>
      <vt:lpstr>A129181978L</vt:lpstr>
      <vt:lpstr>A129181978L_Data</vt:lpstr>
      <vt:lpstr>A129181978L_Latest</vt:lpstr>
      <vt:lpstr>A129181982C</vt:lpstr>
      <vt:lpstr>A129181982C_Data</vt:lpstr>
      <vt:lpstr>A129181982C_Latest</vt:lpstr>
      <vt:lpstr>A129181986L</vt:lpstr>
      <vt:lpstr>A129181986L_Data</vt:lpstr>
      <vt:lpstr>A129181986L_Latest</vt:lpstr>
      <vt:lpstr>A129181990C</vt:lpstr>
      <vt:lpstr>A129181990C_Data</vt:lpstr>
      <vt:lpstr>A129181990C_Latest</vt:lpstr>
      <vt:lpstr>A129181994L</vt:lpstr>
      <vt:lpstr>A129181994L_Data</vt:lpstr>
      <vt:lpstr>A129181994L_Latest</vt:lpstr>
      <vt:lpstr>A129181998W</vt:lpstr>
      <vt:lpstr>A129181998W_Data</vt:lpstr>
      <vt:lpstr>A129181998W_Latest</vt:lpstr>
      <vt:lpstr>A129182002C</vt:lpstr>
      <vt:lpstr>A129182002C_Data</vt:lpstr>
      <vt:lpstr>A129182002C_Latest</vt:lpstr>
      <vt:lpstr>A129182006L</vt:lpstr>
      <vt:lpstr>A129182006L_Data</vt:lpstr>
      <vt:lpstr>A129182006L_Latest</vt:lpstr>
      <vt:lpstr>A129182010C</vt:lpstr>
      <vt:lpstr>A129182010C_Data</vt:lpstr>
      <vt:lpstr>A129182010C_Latest</vt:lpstr>
      <vt:lpstr>A129182014L</vt:lpstr>
      <vt:lpstr>A129182014L_Data</vt:lpstr>
      <vt:lpstr>A129182014L_Latest</vt:lpstr>
      <vt:lpstr>A129182018W</vt:lpstr>
      <vt:lpstr>A129182018W_Data</vt:lpstr>
      <vt:lpstr>A129182018W_Latest</vt:lpstr>
      <vt:lpstr>A129182022L</vt:lpstr>
      <vt:lpstr>A129182022L_Data</vt:lpstr>
      <vt:lpstr>A129182022L_Latest</vt:lpstr>
      <vt:lpstr>A129182026W</vt:lpstr>
      <vt:lpstr>A129182026W_Data</vt:lpstr>
      <vt:lpstr>A129182026W_Latest</vt:lpstr>
      <vt:lpstr>A129182030L</vt:lpstr>
      <vt:lpstr>A129182030L_Data</vt:lpstr>
      <vt:lpstr>A129182030L_Latest</vt:lpstr>
      <vt:lpstr>A129182034W</vt:lpstr>
      <vt:lpstr>A129182034W_Data</vt:lpstr>
      <vt:lpstr>A129182034W_Latest</vt:lpstr>
      <vt:lpstr>A129182038F</vt:lpstr>
      <vt:lpstr>A129182038F_Data</vt:lpstr>
      <vt:lpstr>A129182038F_Latest</vt:lpstr>
      <vt:lpstr>A129182042W</vt:lpstr>
      <vt:lpstr>A129182042W_Data</vt:lpstr>
      <vt:lpstr>A129182042W_Latest</vt:lpstr>
      <vt:lpstr>A129182046F</vt:lpstr>
      <vt:lpstr>A129182046F_Data</vt:lpstr>
      <vt:lpstr>A129182046F_Latest</vt:lpstr>
      <vt:lpstr>A129182050W</vt:lpstr>
      <vt:lpstr>A129182050W_Data</vt:lpstr>
      <vt:lpstr>A129182050W_Latest</vt:lpstr>
      <vt:lpstr>A129182054F</vt:lpstr>
      <vt:lpstr>A129182054F_Data</vt:lpstr>
      <vt:lpstr>A129182054F_Latest</vt:lpstr>
      <vt:lpstr>A129182058R</vt:lpstr>
      <vt:lpstr>A129182058R_Data</vt:lpstr>
      <vt:lpstr>A129182058R_Latest</vt:lpstr>
      <vt:lpstr>A129182062F</vt:lpstr>
      <vt:lpstr>A129182062F_Data</vt:lpstr>
      <vt:lpstr>A129182062F_Latest</vt:lpstr>
      <vt:lpstr>A129182066R</vt:lpstr>
      <vt:lpstr>A129182066R_Data</vt:lpstr>
      <vt:lpstr>A129182066R_Latest</vt:lpstr>
      <vt:lpstr>A129182070F</vt:lpstr>
      <vt:lpstr>A129182070F_Data</vt:lpstr>
      <vt:lpstr>A129182070F_Latest</vt:lpstr>
      <vt:lpstr>A129182074R</vt:lpstr>
      <vt:lpstr>A129182074R_Data</vt:lpstr>
      <vt:lpstr>A129182074R_Latest</vt:lpstr>
      <vt:lpstr>A129182078X</vt:lpstr>
      <vt:lpstr>A129182078X_Data</vt:lpstr>
      <vt:lpstr>A129182078X_Latest</vt:lpstr>
      <vt:lpstr>A129182082R</vt:lpstr>
      <vt:lpstr>A129182082R_Data</vt:lpstr>
      <vt:lpstr>A129182082R_Latest</vt:lpstr>
      <vt:lpstr>A129182086X</vt:lpstr>
      <vt:lpstr>A129182086X_Data</vt:lpstr>
      <vt:lpstr>A129182086X_Latest</vt:lpstr>
      <vt:lpstr>A129182090R</vt:lpstr>
      <vt:lpstr>A129182090R_Data</vt:lpstr>
      <vt:lpstr>A129182090R_Latest</vt:lpstr>
      <vt:lpstr>A129182094X</vt:lpstr>
      <vt:lpstr>A129182094X_Data</vt:lpstr>
      <vt:lpstr>A129182094X_Latest</vt:lpstr>
      <vt:lpstr>A129182098J</vt:lpstr>
      <vt:lpstr>A129182098J_Data</vt:lpstr>
      <vt:lpstr>A129182098J_Latest</vt:lpstr>
      <vt:lpstr>A129182102L</vt:lpstr>
      <vt:lpstr>A129182102L_Data</vt:lpstr>
      <vt:lpstr>A129182102L_Latest</vt:lpstr>
      <vt:lpstr>A129182106W</vt:lpstr>
      <vt:lpstr>A129182106W_Data</vt:lpstr>
      <vt:lpstr>A129182106W_Latest</vt:lpstr>
      <vt:lpstr>A129182110L</vt:lpstr>
      <vt:lpstr>A129182110L_Data</vt:lpstr>
      <vt:lpstr>A129182110L_Latest</vt:lpstr>
      <vt:lpstr>A129182114W</vt:lpstr>
      <vt:lpstr>A129182114W_Data</vt:lpstr>
      <vt:lpstr>A129182114W_Latest</vt:lpstr>
      <vt:lpstr>A129182118F</vt:lpstr>
      <vt:lpstr>A129182118F_Data</vt:lpstr>
      <vt:lpstr>A129182118F_Latest</vt:lpstr>
      <vt:lpstr>A129182122W</vt:lpstr>
      <vt:lpstr>A129182122W_Data</vt:lpstr>
      <vt:lpstr>A129182122W_Latest</vt:lpstr>
      <vt:lpstr>A129182126F</vt:lpstr>
      <vt:lpstr>A129182126F_Data</vt:lpstr>
      <vt:lpstr>A129182126F_Latest</vt:lpstr>
      <vt:lpstr>A129182130W</vt:lpstr>
      <vt:lpstr>A129182130W_Data</vt:lpstr>
      <vt:lpstr>A129182130W_Latest</vt:lpstr>
      <vt:lpstr>A129182134F</vt:lpstr>
      <vt:lpstr>A129182134F_Data</vt:lpstr>
      <vt:lpstr>A129182134F_Latest</vt:lpstr>
      <vt:lpstr>A129182138R</vt:lpstr>
      <vt:lpstr>A129182138R_Data</vt:lpstr>
      <vt:lpstr>A129182138R_Latest</vt:lpstr>
      <vt:lpstr>A129182142F</vt:lpstr>
      <vt:lpstr>A129182142F_Data</vt:lpstr>
      <vt:lpstr>A129182142F_Latest</vt:lpstr>
      <vt:lpstr>A129182146R</vt:lpstr>
      <vt:lpstr>A129182146R_Data</vt:lpstr>
      <vt:lpstr>A129182146R_Latest</vt:lpstr>
      <vt:lpstr>A129182150F</vt:lpstr>
      <vt:lpstr>A129182150F_Data</vt:lpstr>
      <vt:lpstr>A129182150F_Latest</vt:lpstr>
      <vt:lpstr>A129182154R</vt:lpstr>
      <vt:lpstr>A129182154R_Data</vt:lpstr>
      <vt:lpstr>A129182154R_Latest</vt:lpstr>
      <vt:lpstr>A129182158X</vt:lpstr>
      <vt:lpstr>A129182158X_Data</vt:lpstr>
      <vt:lpstr>A129182158X_Latest</vt:lpstr>
      <vt:lpstr>A129182162R</vt:lpstr>
      <vt:lpstr>A129182162R_Data</vt:lpstr>
      <vt:lpstr>A129182162R_Latest</vt:lpstr>
      <vt:lpstr>A129182166X</vt:lpstr>
      <vt:lpstr>A129182166X_Data</vt:lpstr>
      <vt:lpstr>A129182166X_Latest</vt:lpstr>
      <vt:lpstr>A129182170R</vt:lpstr>
      <vt:lpstr>A129182170R_Data</vt:lpstr>
      <vt:lpstr>A129182170R_Latest</vt:lpstr>
      <vt:lpstr>A129182174X</vt:lpstr>
      <vt:lpstr>A129182174X_Data</vt:lpstr>
      <vt:lpstr>A129182174X_Latest</vt:lpstr>
      <vt:lpstr>A129182178J</vt:lpstr>
      <vt:lpstr>A129182178J_Data</vt:lpstr>
      <vt:lpstr>A129182178J_Latest</vt:lpstr>
      <vt:lpstr>A129182182X</vt:lpstr>
      <vt:lpstr>A129182182X_Data</vt:lpstr>
      <vt:lpstr>A129182182X_Latest</vt:lpstr>
      <vt:lpstr>A129182186J</vt:lpstr>
      <vt:lpstr>A129182186J_Data</vt:lpstr>
      <vt:lpstr>A129182186J_Latest</vt:lpstr>
      <vt:lpstr>A129182190X</vt:lpstr>
      <vt:lpstr>A129182190X_Data</vt:lpstr>
      <vt:lpstr>A129182190X_Latest</vt:lpstr>
      <vt:lpstr>A129182194J</vt:lpstr>
      <vt:lpstr>A129182194J_Data</vt:lpstr>
      <vt:lpstr>A129182194J_Latest</vt:lpstr>
      <vt:lpstr>A129182198T</vt:lpstr>
      <vt:lpstr>A129182198T_Data</vt:lpstr>
      <vt:lpstr>A129182198T_Latest</vt:lpstr>
      <vt:lpstr>A129182202W</vt:lpstr>
      <vt:lpstr>A129182202W_Data</vt:lpstr>
      <vt:lpstr>A129182202W_Latest</vt:lpstr>
      <vt:lpstr>A129182206F</vt:lpstr>
      <vt:lpstr>A129182206F_Data</vt:lpstr>
      <vt:lpstr>A129182206F_Latest</vt:lpstr>
      <vt:lpstr>A129182210W</vt:lpstr>
      <vt:lpstr>A129182210W_Data</vt:lpstr>
      <vt:lpstr>A129182210W_Latest</vt:lpstr>
      <vt:lpstr>A129182214F</vt:lpstr>
      <vt:lpstr>A129182214F_Data</vt:lpstr>
      <vt:lpstr>A129182214F_Latest</vt:lpstr>
      <vt:lpstr>A129182218R</vt:lpstr>
      <vt:lpstr>A129182218R_Data</vt:lpstr>
      <vt:lpstr>A129182218R_Latest</vt:lpstr>
      <vt:lpstr>A129182222F</vt:lpstr>
      <vt:lpstr>A129182222F_Data</vt:lpstr>
      <vt:lpstr>A129182222F_Latest</vt:lpstr>
      <vt:lpstr>A129182226R</vt:lpstr>
      <vt:lpstr>A129182226R_Data</vt:lpstr>
      <vt:lpstr>A129182226R_Latest</vt:lpstr>
      <vt:lpstr>A129182230F</vt:lpstr>
      <vt:lpstr>A129182230F_Data</vt:lpstr>
      <vt:lpstr>A129182230F_Latest</vt:lpstr>
      <vt:lpstr>A129182234R</vt:lpstr>
      <vt:lpstr>A129182234R_Data</vt:lpstr>
      <vt:lpstr>A129182234R_Latest</vt:lpstr>
      <vt:lpstr>A129182238X</vt:lpstr>
      <vt:lpstr>A129182238X_Data</vt:lpstr>
      <vt:lpstr>A129182238X_Latest</vt:lpstr>
      <vt:lpstr>A129182242R</vt:lpstr>
      <vt:lpstr>A129182242R_Data</vt:lpstr>
      <vt:lpstr>A129182242R_Latest</vt:lpstr>
      <vt:lpstr>A129182246X</vt:lpstr>
      <vt:lpstr>A129182246X_Data</vt:lpstr>
      <vt:lpstr>A129182246X_Latest</vt:lpstr>
      <vt:lpstr>A129182250R</vt:lpstr>
      <vt:lpstr>A129182250R_Data</vt:lpstr>
      <vt:lpstr>A129182250R_Latest</vt:lpstr>
      <vt:lpstr>A129182254X</vt:lpstr>
      <vt:lpstr>A129182254X_Data</vt:lpstr>
      <vt:lpstr>A129182254X_Latest</vt:lpstr>
      <vt:lpstr>A129182258J</vt:lpstr>
      <vt:lpstr>A129182258J_Data</vt:lpstr>
      <vt:lpstr>A129182258J_Latest</vt:lpstr>
      <vt:lpstr>A129182262X</vt:lpstr>
      <vt:lpstr>A129182262X_Data</vt:lpstr>
      <vt:lpstr>A129182262X_Latest</vt:lpstr>
      <vt:lpstr>A129182266J</vt:lpstr>
      <vt:lpstr>A129182266J_Data</vt:lpstr>
      <vt:lpstr>A129182266J_Latest</vt:lpstr>
      <vt:lpstr>A129182270X</vt:lpstr>
      <vt:lpstr>A129182270X_Data</vt:lpstr>
      <vt:lpstr>A129182270X_Latest</vt:lpstr>
      <vt:lpstr>A129182274J</vt:lpstr>
      <vt:lpstr>A129182274J_Data</vt:lpstr>
      <vt:lpstr>A129182274J_Latest</vt:lpstr>
      <vt:lpstr>A129182278T</vt:lpstr>
      <vt:lpstr>A129182278T_Data</vt:lpstr>
      <vt:lpstr>A129182278T_Latest</vt:lpstr>
      <vt:lpstr>A129182282J</vt:lpstr>
      <vt:lpstr>A129182282J_Data</vt:lpstr>
      <vt:lpstr>A129182282J_Latest</vt:lpstr>
      <vt:lpstr>A129182286T</vt:lpstr>
      <vt:lpstr>A129182286T_Data</vt:lpstr>
      <vt:lpstr>A129182286T_Latest</vt:lpstr>
      <vt:lpstr>A129182290J</vt:lpstr>
      <vt:lpstr>A129182290J_Data</vt:lpstr>
      <vt:lpstr>A129182290J_Latest</vt:lpstr>
      <vt:lpstr>A129182294T</vt:lpstr>
      <vt:lpstr>A129182294T_Data</vt:lpstr>
      <vt:lpstr>A129182294T_Latest</vt:lpstr>
      <vt:lpstr>A129182298A</vt:lpstr>
      <vt:lpstr>A129182298A_Data</vt:lpstr>
      <vt:lpstr>A129182298A_Latest</vt:lpstr>
      <vt:lpstr>A129182302F</vt:lpstr>
      <vt:lpstr>A129182302F_Data</vt:lpstr>
      <vt:lpstr>A129182302F_Latest</vt:lpstr>
      <vt:lpstr>A129182306R</vt:lpstr>
      <vt:lpstr>A129182306R_Data</vt:lpstr>
      <vt:lpstr>A129182306R_Latest</vt:lpstr>
      <vt:lpstr>A129182310F</vt:lpstr>
      <vt:lpstr>A129182310F_Data</vt:lpstr>
      <vt:lpstr>A129182310F_Latest</vt:lpstr>
      <vt:lpstr>A129182314R</vt:lpstr>
      <vt:lpstr>A129182314R_Data</vt:lpstr>
      <vt:lpstr>A129182314R_Latest</vt:lpstr>
      <vt:lpstr>A129182318X</vt:lpstr>
      <vt:lpstr>A129182318X_Data</vt:lpstr>
      <vt:lpstr>A129182318X_Latest</vt:lpstr>
      <vt:lpstr>A129182322R</vt:lpstr>
      <vt:lpstr>A129182322R_Data</vt:lpstr>
      <vt:lpstr>A129182322R_Latest</vt:lpstr>
      <vt:lpstr>A129182326X</vt:lpstr>
      <vt:lpstr>A129182326X_Data</vt:lpstr>
      <vt:lpstr>A129182326X_Latest</vt:lpstr>
      <vt:lpstr>A129182330R</vt:lpstr>
      <vt:lpstr>A129182330R_Data</vt:lpstr>
      <vt:lpstr>A129182330R_Latest</vt:lpstr>
      <vt:lpstr>A129182334X</vt:lpstr>
      <vt:lpstr>A129182334X_Data</vt:lpstr>
      <vt:lpstr>A129182334X_Latest</vt:lpstr>
      <vt:lpstr>A129182338J</vt:lpstr>
      <vt:lpstr>A129182338J_Data</vt:lpstr>
      <vt:lpstr>A129182338J_Latest</vt:lpstr>
      <vt:lpstr>A129182342X</vt:lpstr>
      <vt:lpstr>A129182342X_Data</vt:lpstr>
      <vt:lpstr>A129182342X_Latest</vt:lpstr>
      <vt:lpstr>A129182346J</vt:lpstr>
      <vt:lpstr>A129182346J_Data</vt:lpstr>
      <vt:lpstr>A129182346J_Latest</vt:lpstr>
      <vt:lpstr>A129182350X</vt:lpstr>
      <vt:lpstr>A129182350X_Data</vt:lpstr>
      <vt:lpstr>A129182350X_Latest</vt:lpstr>
      <vt:lpstr>A129182354J</vt:lpstr>
      <vt:lpstr>A129182354J_Data</vt:lpstr>
      <vt:lpstr>A129182354J_Latest</vt:lpstr>
      <vt:lpstr>A129182358T</vt:lpstr>
      <vt:lpstr>A129182358T_Data</vt:lpstr>
      <vt:lpstr>A129182358T_Latest</vt:lpstr>
      <vt:lpstr>A129182362J</vt:lpstr>
      <vt:lpstr>A129182362J_Data</vt:lpstr>
      <vt:lpstr>A129182362J_Latest</vt:lpstr>
      <vt:lpstr>A129182366T</vt:lpstr>
      <vt:lpstr>A129182366T_Data</vt:lpstr>
      <vt:lpstr>A129182366T_Latest</vt:lpstr>
      <vt:lpstr>A129182370J</vt:lpstr>
      <vt:lpstr>A129182370J_Data</vt:lpstr>
      <vt:lpstr>A129182370J_Latest</vt:lpstr>
      <vt:lpstr>A129182374T</vt:lpstr>
      <vt:lpstr>A129182374T_Data</vt:lpstr>
      <vt:lpstr>A129182374T_Latest</vt:lpstr>
      <vt:lpstr>A129182378A</vt:lpstr>
      <vt:lpstr>A129182378A_Data</vt:lpstr>
      <vt:lpstr>A129182378A_Latest</vt:lpstr>
      <vt:lpstr>A129182382T</vt:lpstr>
      <vt:lpstr>A129182382T_Data</vt:lpstr>
      <vt:lpstr>A129182382T_Latest</vt:lpstr>
      <vt:lpstr>A129182386A</vt:lpstr>
      <vt:lpstr>A129182386A_Data</vt:lpstr>
      <vt:lpstr>A129182386A_Latest</vt:lpstr>
      <vt:lpstr>A129182390T</vt:lpstr>
      <vt:lpstr>A129182390T_Data</vt:lpstr>
      <vt:lpstr>A129182390T_Latest</vt:lpstr>
      <vt:lpstr>A129182394A</vt:lpstr>
      <vt:lpstr>A129182394A_Data</vt:lpstr>
      <vt:lpstr>A129182394A_Latest</vt:lpstr>
      <vt:lpstr>A129182398K</vt:lpstr>
      <vt:lpstr>A129182398K_Data</vt:lpstr>
      <vt:lpstr>A129182398K_Latest</vt:lpstr>
      <vt:lpstr>A129182402R</vt:lpstr>
      <vt:lpstr>A129182402R_Data</vt:lpstr>
      <vt:lpstr>A129182402R_Latest</vt:lpstr>
      <vt:lpstr>A129182406X</vt:lpstr>
      <vt:lpstr>A129182406X_Data</vt:lpstr>
      <vt:lpstr>A129182406X_Latest</vt:lpstr>
      <vt:lpstr>A129182410R</vt:lpstr>
      <vt:lpstr>A129182410R_Data</vt:lpstr>
      <vt:lpstr>A129182410R_Latest</vt:lpstr>
      <vt:lpstr>A129182414X</vt:lpstr>
      <vt:lpstr>A129182414X_Data</vt:lpstr>
      <vt:lpstr>A129182414X_Latest</vt:lpstr>
      <vt:lpstr>A129182418J</vt:lpstr>
      <vt:lpstr>A129182418J_Data</vt:lpstr>
      <vt:lpstr>A129182418J_Latest</vt:lpstr>
      <vt:lpstr>A129182422X</vt:lpstr>
      <vt:lpstr>A129182422X_Data</vt:lpstr>
      <vt:lpstr>A129182422X_Latest</vt:lpstr>
      <vt:lpstr>A129182426J</vt:lpstr>
      <vt:lpstr>A129182426J_Data</vt:lpstr>
      <vt:lpstr>A129182426J_Latest</vt:lpstr>
      <vt:lpstr>A129182430X</vt:lpstr>
      <vt:lpstr>A129182430X_Data</vt:lpstr>
      <vt:lpstr>A129182430X_Latest</vt:lpstr>
      <vt:lpstr>A129182434J</vt:lpstr>
      <vt:lpstr>A129182434J_Data</vt:lpstr>
      <vt:lpstr>A129182434J_Latest</vt:lpstr>
      <vt:lpstr>A129182438T</vt:lpstr>
      <vt:lpstr>A129182438T_Data</vt:lpstr>
      <vt:lpstr>A129182438T_Latest</vt:lpstr>
      <vt:lpstr>A129182442J</vt:lpstr>
      <vt:lpstr>A129182442J_Data</vt:lpstr>
      <vt:lpstr>A129182442J_Latest</vt:lpstr>
      <vt:lpstr>A129182446T</vt:lpstr>
      <vt:lpstr>A129182446T_Data</vt:lpstr>
      <vt:lpstr>A129182446T_Latest</vt:lpstr>
      <vt:lpstr>A129182450J</vt:lpstr>
      <vt:lpstr>A129182450J_Data</vt:lpstr>
      <vt:lpstr>A129182450J_Latest</vt:lpstr>
      <vt:lpstr>A129182454T</vt:lpstr>
      <vt:lpstr>A129182454T_Data</vt:lpstr>
      <vt:lpstr>A129182454T_Latest</vt:lpstr>
      <vt:lpstr>A129182458A</vt:lpstr>
      <vt:lpstr>A129182458A_Data</vt:lpstr>
      <vt:lpstr>A129182458A_Latest</vt:lpstr>
      <vt:lpstr>A129182462T</vt:lpstr>
      <vt:lpstr>A129182462T_Data</vt:lpstr>
      <vt:lpstr>A129182462T_Latest</vt:lpstr>
      <vt:lpstr>A129182466A</vt:lpstr>
      <vt:lpstr>A129182466A_Data</vt:lpstr>
      <vt:lpstr>A129182466A_Latest</vt:lpstr>
      <vt:lpstr>A129182470T</vt:lpstr>
      <vt:lpstr>A129182470T_Data</vt:lpstr>
      <vt:lpstr>A129182470T_Latest</vt:lpstr>
      <vt:lpstr>A129182474A</vt:lpstr>
      <vt:lpstr>A129182474A_Data</vt:lpstr>
      <vt:lpstr>A129182474A_Latest</vt:lpstr>
      <vt:lpstr>A129182478K</vt:lpstr>
      <vt:lpstr>A129182478K_Data</vt:lpstr>
      <vt:lpstr>A129182478K_Latest</vt:lpstr>
      <vt:lpstr>A129182482A</vt:lpstr>
      <vt:lpstr>A129182482A_Data</vt:lpstr>
      <vt:lpstr>A129182482A_Latest</vt:lpstr>
      <vt:lpstr>A129182486K</vt:lpstr>
      <vt:lpstr>A129182486K_Data</vt:lpstr>
      <vt:lpstr>A129182486K_Latest</vt:lpstr>
      <vt:lpstr>A129182490A</vt:lpstr>
      <vt:lpstr>A129182490A_Data</vt:lpstr>
      <vt:lpstr>A129182490A_Latest</vt:lpstr>
      <vt:lpstr>A129182494K</vt:lpstr>
      <vt:lpstr>A129182494K_Data</vt:lpstr>
      <vt:lpstr>A129182494K_Latest</vt:lpstr>
      <vt:lpstr>A129182498V</vt:lpstr>
      <vt:lpstr>A129182498V_Data</vt:lpstr>
      <vt:lpstr>A129182498V_Latest</vt:lpstr>
      <vt:lpstr>A129182502X</vt:lpstr>
      <vt:lpstr>A129182502X_Data</vt:lpstr>
      <vt:lpstr>A129182502X_Latest</vt:lpstr>
      <vt:lpstr>A129182506J</vt:lpstr>
      <vt:lpstr>A129182506J_Data</vt:lpstr>
      <vt:lpstr>A129182506J_Latest</vt:lpstr>
      <vt:lpstr>A129182510X</vt:lpstr>
      <vt:lpstr>A129182510X_Data</vt:lpstr>
      <vt:lpstr>A129182510X_Latest</vt:lpstr>
      <vt:lpstr>A129182514J</vt:lpstr>
      <vt:lpstr>A129182514J_Data</vt:lpstr>
      <vt:lpstr>A129182514J_Latest</vt:lpstr>
      <vt:lpstr>A129182518T</vt:lpstr>
      <vt:lpstr>A129182518T_Data</vt:lpstr>
      <vt:lpstr>A129182518T_Latest</vt:lpstr>
      <vt:lpstr>A129182522J</vt:lpstr>
      <vt:lpstr>A129182522J_Data</vt:lpstr>
      <vt:lpstr>A129182522J_Latest</vt:lpstr>
      <vt:lpstr>A129182526T</vt:lpstr>
      <vt:lpstr>A129182526T_Data</vt:lpstr>
      <vt:lpstr>A129182526T_Latest</vt:lpstr>
      <vt:lpstr>A129182530J</vt:lpstr>
      <vt:lpstr>A129182530J_Data</vt:lpstr>
      <vt:lpstr>A129182530J_Latest</vt:lpstr>
      <vt:lpstr>A129182534T</vt:lpstr>
      <vt:lpstr>A129182534T_Data</vt:lpstr>
      <vt:lpstr>A129182534T_Latest</vt:lpstr>
      <vt:lpstr>A129182538A</vt:lpstr>
      <vt:lpstr>A129182538A_Data</vt:lpstr>
      <vt:lpstr>A129182538A_Latest</vt:lpstr>
      <vt:lpstr>A129182542T</vt:lpstr>
      <vt:lpstr>A129182542T_Data</vt:lpstr>
      <vt:lpstr>A129182542T_Latest</vt:lpstr>
      <vt:lpstr>A129182546A</vt:lpstr>
      <vt:lpstr>A129182546A_Data</vt:lpstr>
      <vt:lpstr>A129182546A_Latest</vt:lpstr>
      <vt:lpstr>A129182550T</vt:lpstr>
      <vt:lpstr>A129182550T_Data</vt:lpstr>
      <vt:lpstr>A129182550T_Latest</vt:lpstr>
      <vt:lpstr>A129182554A</vt:lpstr>
      <vt:lpstr>A129182554A_Data</vt:lpstr>
      <vt:lpstr>A129182554A_Latest</vt:lpstr>
      <vt:lpstr>A129182558K</vt:lpstr>
      <vt:lpstr>A129182558K_Data</vt:lpstr>
      <vt:lpstr>A129182558K_Latest</vt:lpstr>
      <vt:lpstr>A129182562A</vt:lpstr>
      <vt:lpstr>A129182562A_Data</vt:lpstr>
      <vt:lpstr>A129182562A_Latest</vt:lpstr>
      <vt:lpstr>A129182566K</vt:lpstr>
      <vt:lpstr>A129182566K_Data</vt:lpstr>
      <vt:lpstr>A129182566K_Latest</vt:lpstr>
      <vt:lpstr>A129182570A</vt:lpstr>
      <vt:lpstr>A129182570A_Data</vt:lpstr>
      <vt:lpstr>A129182570A_Latest</vt:lpstr>
      <vt:lpstr>A129182574K</vt:lpstr>
      <vt:lpstr>A129182574K_Data</vt:lpstr>
      <vt:lpstr>A129182574K_Latest</vt:lpstr>
      <vt:lpstr>A129182578V</vt:lpstr>
      <vt:lpstr>A129182578V_Data</vt:lpstr>
      <vt:lpstr>A129182578V_Latest</vt:lpstr>
      <vt:lpstr>A129182582K</vt:lpstr>
      <vt:lpstr>A129182582K_Data</vt:lpstr>
      <vt:lpstr>A129182582K_Latest</vt:lpstr>
      <vt:lpstr>A129182586V</vt:lpstr>
      <vt:lpstr>A129182586V_Data</vt:lpstr>
      <vt:lpstr>A129182586V_Latest</vt:lpstr>
      <vt:lpstr>A129182590K</vt:lpstr>
      <vt:lpstr>A129182590K_Data</vt:lpstr>
      <vt:lpstr>A129182590K_Latest</vt:lpstr>
      <vt:lpstr>A129182594V</vt:lpstr>
      <vt:lpstr>A129182594V_Data</vt:lpstr>
      <vt:lpstr>A129182594V_Latest</vt:lpstr>
      <vt:lpstr>A129182598C</vt:lpstr>
      <vt:lpstr>A129182598C_Data</vt:lpstr>
      <vt:lpstr>A129182598C_Latest</vt:lpstr>
      <vt:lpstr>Date_Range</vt:lpstr>
      <vt:lpstr>Date_Range_Data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Scott Marley</cp:lastModifiedBy>
  <dcterms:created xsi:type="dcterms:W3CDTF">2022-08-18T02:51:41Z</dcterms:created>
  <dcterms:modified xsi:type="dcterms:W3CDTF">2022-09-06T08:38:21Z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2022-08-18T04:00:31Z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932bdada-32a7-4938-b2b8-b0f36bf776fa</vt:lpwstr>
  </property>
  <property fmtid="{D5CDD505-2E9C-101B-9397-08002B2CF9AE}" pid="8" name="MSIP_Label_c8e5a7ee-c283-40b0-98eb-fa437df4c031_ContentBits">
    <vt:lpwstr>0</vt:lpwstr>
  </property>
</Properties>
</file>